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1.xml" ContentType="application/vnd.openxmlformats-officedocument.drawingml.chart+xml"/>
  <Override PartName="/xl/drawings/drawing10.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1.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12.xml" ContentType="application/vnd.openxmlformats-officedocument.drawing+xml"/>
  <Override PartName="/xl/charts/chart18.xml" ContentType="application/vnd.openxmlformats-officedocument.drawingml.chart+xml"/>
  <Override PartName="/xl/drawings/drawing1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5.xml" ContentType="application/vnd.openxmlformats-officedocument.drawing+xml"/>
  <Override PartName="/xl/charts/chart25.xml" ContentType="application/vnd.openxmlformats-officedocument.drawingml.chart+xml"/>
  <Override PartName="/xl/drawings/drawing16.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3"/>
  <workbookPr filterPrivacy="1" codeName="ThisWorkbook" defaultThemeVersion="124226"/>
  <xr:revisionPtr revIDLastSave="0" documentId="13_ncr:1_{06F91787-0C82-4708-BEEC-F8A50A1A7C56}" xr6:coauthVersionLast="36" xr6:coauthVersionMax="36" xr10:uidLastSave="{00000000-0000-0000-0000-000000000000}"/>
  <bookViews>
    <workbookView xWindow="0" yWindow="0" windowWidth="28800" windowHeight="12015" tabRatio="733" xr2:uid="{00000000-000D-0000-FFFF-FFFF00000000}"/>
  </bookViews>
  <sheets>
    <sheet name="年齢別_健診受診率" sheetId="161" r:id="rId1"/>
    <sheet name="年齢別_健診受診率グラフ" sheetId="155" r:id="rId2"/>
    <sheet name="年齢階層別_自己負担割合別健診受診率グラフ" sheetId="130" r:id="rId3"/>
    <sheet name="男女別_健診受診率" sheetId="174" r:id="rId4"/>
    <sheet name="市区町村別_健診受診率" sheetId="164" r:id="rId5"/>
    <sheet name="市町村別_健診受診率グラフ①" sheetId="158" r:id="rId6"/>
    <sheet name="市町村別_健診受診率グラフ②" sheetId="170" r:id="rId7"/>
    <sheet name="市町村別_自己負担割合別健診受診率グラフ" sheetId="160" r:id="rId8"/>
    <sheet name="市区町村別_医科歯科MAP" sheetId="141" r:id="rId9"/>
    <sheet name="市区町村別_医科のみMAP" sheetId="139" r:id="rId10"/>
    <sheet name="市区町村別_歯科のみMAP" sheetId="140" r:id="rId11"/>
    <sheet name="医科健診医療機関受診状況" sheetId="142" r:id="rId12"/>
    <sheet name="市区町村別_医科健診医療機関受診状況" sheetId="145" r:id="rId13"/>
    <sheet name="市町村別_医科健診医療機関受診状況グラフ①" sheetId="146" r:id="rId14"/>
    <sheet name="市町村別_医科健診医療機関受診状況グラフ②" sheetId="172" r:id="rId15"/>
    <sheet name="歯科健診医療機関受診状況" sheetId="148" r:id="rId16"/>
    <sheet name="市区町村別_歯科健診医療機関受診状況" sheetId="154" r:id="rId17"/>
    <sheet name="市町村別_歯科健診医療機関受診状況グラフ①" sheetId="153" r:id="rId18"/>
    <sheet name="市町村別_歯科健診医療機関受診状況グラフ②" sheetId="173" r:id="rId19"/>
    <sheet name="府内府外別健診受診率" sheetId="165" r:id="rId20"/>
    <sheet name="市区町村別_府内府外別健診受診率" sheetId="168" r:id="rId21"/>
    <sheet name="市町村別_府内府外別健診受診率グラフ" sheetId="169" r:id="rId22"/>
  </sheets>
  <definedNames>
    <definedName name="_xlnm._FilterDatabase" localSheetId="9" hidden="1">市区町村別_医科のみMAP!$A$6:$P$6</definedName>
    <definedName name="_xlnm._FilterDatabase" localSheetId="12" hidden="1">市区町村別_医科健診医療機関受診状況!$B$1:$AR$230</definedName>
    <definedName name="_xlnm._FilterDatabase" localSheetId="8" hidden="1">市区町村別_医科歯科MAP!$A$6:$P$6</definedName>
    <definedName name="_xlnm._FilterDatabase" localSheetId="4" hidden="1">市区町村別_健診受診率!$B$1:$BH$381</definedName>
    <definedName name="_xlnm._FilterDatabase" localSheetId="10" hidden="1">市区町村別_歯科のみMAP!$A$6:$P$6</definedName>
    <definedName name="_xlnm._FilterDatabase" localSheetId="16" hidden="1">市区町村別_歯科健診医療機関受診状況!$B$1:$AR$230</definedName>
    <definedName name="_xlnm._FilterDatabase" localSheetId="20" hidden="1">市区町村別_府内府外別健診受診率!$B$1:$AB$230</definedName>
    <definedName name="_xlnm._FilterDatabase" localSheetId="3" hidden="1">男女別_健診受診率!$B$1:$J$20</definedName>
    <definedName name="_xlnm._FilterDatabase" localSheetId="0" hidden="1">年齢別_健診受診率!$L$2:$Q$265</definedName>
    <definedName name="_Order1" hidden="1">255</definedName>
    <definedName name="_xlnm.Print_Area" localSheetId="11">医科健診医療機関受診状況!$A$1:$I$50</definedName>
    <definedName name="_xlnm.Print_Area" localSheetId="9">市区町村別_医科のみMAP!$A$1:$O$84</definedName>
    <definedName name="_xlnm.Print_Area" localSheetId="12">市区町村別_医科健診医療機関受診状況!$A$1:$AR$230</definedName>
    <definedName name="_xlnm.Print_Area" localSheetId="8">市区町村別_医科歯科MAP!$A$1:$O$84</definedName>
    <definedName name="_xlnm.Print_Area" localSheetId="4">市区町村別_健診受診率!$A$1:$BH$381</definedName>
    <definedName name="_xlnm.Print_Area" localSheetId="10">市区町村別_歯科のみMAP!$A$1:$O$84</definedName>
    <definedName name="_xlnm.Print_Area" localSheetId="16">市区町村別_歯科健診医療機関受診状況!$A$1:$AR$230</definedName>
    <definedName name="_xlnm.Print_Area" localSheetId="20">市区町村別_府内府外別健診受診率!$A$1:$AB$230</definedName>
    <definedName name="_xlnm.Print_Area" localSheetId="13">市町村別_医科健診医療機関受診状況グラフ①!$A$1:$W$77</definedName>
    <definedName name="_xlnm.Print_Area" localSheetId="14">市町村別_医科健診医療機関受診状況グラフ②!$A$1:$W$156</definedName>
    <definedName name="_xlnm.Print_Area" localSheetId="5">市町村別_健診受診率グラフ①!$A$1:$J$77</definedName>
    <definedName name="_xlnm.Print_Area" localSheetId="6">市町村別_健診受診率グラフ②!$A$1:$R$156</definedName>
    <definedName name="_xlnm.Print_Area" localSheetId="17">市町村別_歯科健診医療機関受診状況グラフ①!$A$1:$W$77</definedName>
    <definedName name="_xlnm.Print_Area" localSheetId="18">市町村別_歯科健診医療機関受診状況グラフ②!$A$1:$W$156</definedName>
    <definedName name="_xlnm.Print_Area" localSheetId="7">市町村別_自己負担割合別健診受診率グラフ!$A$1:$AD$77</definedName>
    <definedName name="_xlnm.Print_Area" localSheetId="21">市町村別_府内府外別健診受診率グラフ!$A$1:$W$156</definedName>
    <definedName name="_xlnm.Print_Area" localSheetId="15">歯科健診医療機関受診状況!$A$1:$I$47</definedName>
    <definedName name="_xlnm.Print_Area" localSheetId="3">男女別_健診受診率!$A$1:$J$20</definedName>
    <definedName name="_xlnm.Print_Area" localSheetId="2">年齢階層別_自己負担割合別健診受診率グラフ!$A$1:$J$77</definedName>
    <definedName name="_xlnm.Print_Area" localSheetId="0">年齢別_健診受診率!$A$1:$J$125</definedName>
    <definedName name="_xlnm.Print_Area" localSheetId="1">年齢別_健診受診率グラフ!$A$1:$J$77</definedName>
    <definedName name="_xlnm.Print_Area" localSheetId="19">府内府外別健診受診率!$A$1:$H$50</definedName>
    <definedName name="_xlnm.Print_Titles" localSheetId="12">市区町村別_医科健診医療機関受診状況!$A:$D,市区町村別_医科健診医療機関受診状況!$1:$5</definedName>
    <definedName name="_xlnm.Print_Titles" localSheetId="4">市区町村別_健診受診率!$A:$D,市区町村別_健診受診率!$1:$6</definedName>
    <definedName name="_xlnm.Print_Titles" localSheetId="16">市区町村別_歯科健診医療機関受診状況!$A:$D,市区町村別_歯科健診医療機関受診状況!$1:$5</definedName>
    <definedName name="_xlnm.Print_Titles" localSheetId="20">市区町村別_府内府外別健診受診率!$A:$D,市区町村別_府内府外別健診受診率!$1:$5</definedName>
    <definedName name="_xlnm.Print_Titles" localSheetId="3">男女別_健診受診率!$A:$B,男女別_健診受診率!$1:$5</definedName>
    <definedName name="_xlnm.Print_Titles" localSheetId="0">年齢別_健診受診率!$A:$B,年齢別_健診受診率!$1:$5</definedName>
  </definedNames>
  <calcPr calcId="191029"/>
</workbook>
</file>

<file path=xl/calcChain.xml><?xml version="1.0" encoding="utf-8"?>
<calcChain xmlns="http://schemas.openxmlformats.org/spreadsheetml/2006/main">
  <c r="AN230" i="154" l="1"/>
  <c r="AN229" i="154"/>
  <c r="AN228" i="154"/>
  <c r="AN227" i="154"/>
  <c r="AN226" i="154"/>
  <c r="AN225" i="154"/>
  <c r="AN224" i="154"/>
  <c r="AN223" i="154"/>
  <c r="AN222" i="154"/>
  <c r="AN221" i="154"/>
  <c r="AN220" i="154"/>
  <c r="AN219" i="154"/>
  <c r="AN218" i="154"/>
  <c r="AN217" i="154"/>
  <c r="AN216" i="154"/>
  <c r="AN215" i="154"/>
  <c r="AN214" i="154"/>
  <c r="AN213" i="154"/>
  <c r="AN212" i="154"/>
  <c r="AN211" i="154"/>
  <c r="AN210" i="154"/>
  <c r="AN209" i="154"/>
  <c r="AN208" i="154"/>
  <c r="AN207" i="154"/>
  <c r="AN206" i="154"/>
  <c r="AN205" i="154"/>
  <c r="AN204" i="154"/>
  <c r="AN203" i="154"/>
  <c r="AN202" i="154"/>
  <c r="AN201" i="154"/>
  <c r="AN200" i="154"/>
  <c r="AN199" i="154"/>
  <c r="AN198" i="154"/>
  <c r="AN197" i="154"/>
  <c r="AN196" i="154"/>
  <c r="AN195" i="154"/>
  <c r="AN194" i="154"/>
  <c r="AN193" i="154"/>
  <c r="AN192" i="154"/>
  <c r="AN191" i="154"/>
  <c r="AN190" i="154"/>
  <c r="AN189" i="154"/>
  <c r="AN188" i="154"/>
  <c r="AN187" i="154"/>
  <c r="AN186" i="154"/>
  <c r="AN185" i="154"/>
  <c r="AN184" i="154"/>
  <c r="AN183" i="154"/>
  <c r="AN182" i="154"/>
  <c r="AN181" i="154"/>
  <c r="AN180" i="154"/>
  <c r="AN179" i="154"/>
  <c r="AN178" i="154"/>
  <c r="AN177" i="154"/>
  <c r="AN176" i="154"/>
  <c r="AN175" i="154"/>
  <c r="AN174" i="154"/>
  <c r="AN173" i="154"/>
  <c r="AN172" i="154"/>
  <c r="AN171" i="154"/>
  <c r="AN170" i="154"/>
  <c r="AN169" i="154"/>
  <c r="AN168" i="154"/>
  <c r="AN167" i="154"/>
  <c r="AN166" i="154"/>
  <c r="AN165" i="154"/>
  <c r="AN164" i="154"/>
  <c r="AN163" i="154"/>
  <c r="AN162" i="154"/>
  <c r="AN161" i="154"/>
  <c r="AN160" i="154"/>
  <c r="AN159" i="154"/>
  <c r="AN158" i="154"/>
  <c r="AN157" i="154"/>
  <c r="AN156" i="154"/>
  <c r="AN155" i="154"/>
  <c r="AN154" i="154"/>
  <c r="AN153" i="154"/>
  <c r="AN152" i="154"/>
  <c r="AN151" i="154"/>
  <c r="AN150" i="154"/>
  <c r="AN149" i="154"/>
  <c r="AN148" i="154"/>
  <c r="AN147" i="154"/>
  <c r="AN146" i="154"/>
  <c r="AN145" i="154"/>
  <c r="AN144" i="154"/>
  <c r="AN143" i="154"/>
  <c r="AN142" i="154"/>
  <c r="AN141" i="154"/>
  <c r="AN140" i="154"/>
  <c r="AN139" i="154"/>
  <c r="AN138" i="154"/>
  <c r="AN137" i="154"/>
  <c r="AN136" i="154"/>
  <c r="AN135" i="154"/>
  <c r="AN134" i="154"/>
  <c r="AN133" i="154"/>
  <c r="AN132" i="154"/>
  <c r="AN131" i="154"/>
  <c r="AN130" i="154"/>
  <c r="AN129" i="154"/>
  <c r="AN128" i="154"/>
  <c r="AN127" i="154"/>
  <c r="AN126" i="154"/>
  <c r="AN125" i="154"/>
  <c r="AN124" i="154"/>
  <c r="AN123" i="154"/>
  <c r="AN122" i="154"/>
  <c r="AN121" i="154"/>
  <c r="AN120" i="154"/>
  <c r="AN119" i="154"/>
  <c r="AN118" i="154"/>
  <c r="AN117" i="154"/>
  <c r="AN116" i="154"/>
  <c r="AN115" i="154"/>
  <c r="AN114" i="154"/>
  <c r="AN113" i="154"/>
  <c r="AN112" i="154"/>
  <c r="AN111" i="154"/>
  <c r="AN110" i="154"/>
  <c r="AN109" i="154"/>
  <c r="AN108" i="154"/>
  <c r="AN107" i="154"/>
  <c r="AN106" i="154"/>
  <c r="AN105" i="154"/>
  <c r="AN104" i="154"/>
  <c r="AN103" i="154"/>
  <c r="AN102" i="154"/>
  <c r="AN101" i="154"/>
  <c r="AN100" i="154"/>
  <c r="AN99" i="154"/>
  <c r="AN98" i="154"/>
  <c r="AN97" i="154"/>
  <c r="AN96" i="154"/>
  <c r="AN95" i="154"/>
  <c r="AN94" i="154"/>
  <c r="AN93" i="154"/>
  <c r="AN92" i="154"/>
  <c r="AN91" i="154"/>
  <c r="AN90" i="154"/>
  <c r="AN89" i="154"/>
  <c r="AN88" i="154"/>
  <c r="AN87" i="154"/>
  <c r="AN86" i="154"/>
  <c r="AN85" i="154"/>
  <c r="AN84" i="154"/>
  <c r="AN83" i="154"/>
  <c r="AN82" i="154"/>
  <c r="AN81" i="154"/>
  <c r="AN80" i="154"/>
  <c r="AN79" i="154"/>
  <c r="AN78" i="154"/>
  <c r="AN77" i="154"/>
  <c r="AN76" i="154"/>
  <c r="AN75" i="154"/>
  <c r="AN74" i="154"/>
  <c r="AN73" i="154"/>
  <c r="AN72" i="154"/>
  <c r="AN71" i="154"/>
  <c r="AN70" i="154"/>
  <c r="AN69" i="154"/>
  <c r="AN68" i="154"/>
  <c r="AN67" i="154"/>
  <c r="AN66" i="154"/>
  <c r="AN65" i="154"/>
  <c r="AN64" i="154"/>
  <c r="AN63" i="154"/>
  <c r="AN62" i="154"/>
  <c r="AN61" i="154"/>
  <c r="AN60" i="154"/>
  <c r="AN59" i="154"/>
  <c r="AN58" i="154"/>
  <c r="AN57" i="154"/>
  <c r="AN56" i="154"/>
  <c r="AN55" i="154"/>
  <c r="AN54" i="154"/>
  <c r="AN53" i="154"/>
  <c r="AN52" i="154"/>
  <c r="AN51" i="154"/>
  <c r="AN50" i="154"/>
  <c r="AN49" i="154"/>
  <c r="AN48" i="154"/>
  <c r="AN47" i="154"/>
  <c r="AN46" i="154"/>
  <c r="AN45" i="154"/>
  <c r="AN44" i="154"/>
  <c r="AN43" i="154"/>
  <c r="AN42" i="154"/>
  <c r="AN41" i="154"/>
  <c r="AN40" i="154"/>
  <c r="AN39" i="154"/>
  <c r="AN38" i="154"/>
  <c r="AN37" i="154"/>
  <c r="AN36" i="154"/>
  <c r="AN35" i="154"/>
  <c r="AN34" i="154"/>
  <c r="AN33" i="154"/>
  <c r="AN32" i="154"/>
  <c r="AN31" i="154"/>
  <c r="AN30" i="154"/>
  <c r="AN29" i="154"/>
  <c r="AN28" i="154"/>
  <c r="AN27" i="154"/>
  <c r="AN26" i="154"/>
  <c r="AN25" i="154"/>
  <c r="AN24" i="154"/>
  <c r="AN23" i="154"/>
  <c r="AN22" i="154"/>
  <c r="AN21" i="154"/>
  <c r="AN20" i="154"/>
  <c r="AN19" i="154"/>
  <c r="AN18" i="154"/>
  <c r="AN17" i="154"/>
  <c r="AN16" i="154"/>
  <c r="AN15" i="154"/>
  <c r="AN14" i="154"/>
  <c r="AN13" i="154"/>
  <c r="AN12" i="154"/>
  <c r="AN11" i="154"/>
  <c r="AN10" i="154"/>
  <c r="AN9" i="154"/>
  <c r="AN8" i="154"/>
  <c r="AN7" i="154"/>
  <c r="AN6" i="154"/>
  <c r="BG381" i="164"/>
  <c r="BG380" i="164"/>
  <c r="BG379" i="164"/>
  <c r="BG378" i="164"/>
  <c r="BG377" i="164"/>
  <c r="BG376" i="164"/>
  <c r="BG375" i="164"/>
  <c r="BG374" i="164"/>
  <c r="BG373" i="164"/>
  <c r="BG372" i="164"/>
  <c r="BG371" i="164"/>
  <c r="BG370" i="164"/>
  <c r="BG369" i="164"/>
  <c r="BG368" i="164"/>
  <c r="BG367" i="164"/>
  <c r="BG366" i="164"/>
  <c r="BG365" i="164"/>
  <c r="BG364" i="164"/>
  <c r="BG363" i="164"/>
  <c r="BG362" i="164"/>
  <c r="BG361" i="164"/>
  <c r="BG360" i="164"/>
  <c r="BG359" i="164"/>
  <c r="BG358" i="164"/>
  <c r="BG357" i="164"/>
  <c r="BG356" i="164"/>
  <c r="BG355" i="164"/>
  <c r="BG354" i="164"/>
  <c r="BG353" i="164"/>
  <c r="BG352" i="164"/>
  <c r="BG351" i="164"/>
  <c r="BG350" i="164"/>
  <c r="BG349" i="164"/>
  <c r="BG348" i="164"/>
  <c r="BG347" i="164"/>
  <c r="BG346" i="164"/>
  <c r="BG345" i="164"/>
  <c r="BG344" i="164"/>
  <c r="BG343" i="164"/>
  <c r="BG342" i="164"/>
  <c r="BG341" i="164"/>
  <c r="BG340" i="164"/>
  <c r="BG339" i="164"/>
  <c r="BG338" i="164"/>
  <c r="BG337" i="164"/>
  <c r="BG336" i="164"/>
  <c r="BG335" i="164"/>
  <c r="BG334" i="164"/>
  <c r="BG333" i="164"/>
  <c r="BG332" i="164"/>
  <c r="BG331" i="164"/>
  <c r="BG330" i="164"/>
  <c r="BG329" i="164"/>
  <c r="BG328" i="164"/>
  <c r="BG327" i="164"/>
  <c r="BG326" i="164"/>
  <c r="BG325" i="164"/>
  <c r="BG324" i="164"/>
  <c r="BG323" i="164"/>
  <c r="BG322" i="164"/>
  <c r="BG321" i="164"/>
  <c r="BG320" i="164"/>
  <c r="BG319" i="164"/>
  <c r="BG318" i="164"/>
  <c r="BG317" i="164"/>
  <c r="BG316" i="164"/>
  <c r="BG315" i="164"/>
  <c r="BG314" i="164"/>
  <c r="BG313" i="164"/>
  <c r="BG312" i="164"/>
  <c r="BG311" i="164"/>
  <c r="BG310" i="164"/>
  <c r="BG309" i="164"/>
  <c r="BG308" i="164"/>
  <c r="BG307" i="164"/>
  <c r="BG306" i="164"/>
  <c r="BG305" i="164"/>
  <c r="BG304" i="164"/>
  <c r="BG303" i="164"/>
  <c r="BG302" i="164"/>
  <c r="BG301" i="164"/>
  <c r="BG300" i="164"/>
  <c r="BG299" i="164"/>
  <c r="BG298" i="164"/>
  <c r="BG297" i="164"/>
  <c r="BG296" i="164"/>
  <c r="BG295" i="164"/>
  <c r="BG294" i="164"/>
  <c r="BG293" i="164"/>
  <c r="BG292" i="164"/>
  <c r="BG291" i="164"/>
  <c r="BG290" i="164"/>
  <c r="BG289" i="164"/>
  <c r="BG288" i="164"/>
  <c r="BG287" i="164"/>
  <c r="BG286" i="164"/>
  <c r="BG285" i="164"/>
  <c r="BG284" i="164"/>
  <c r="BG283" i="164"/>
  <c r="BG282" i="164"/>
  <c r="BG281" i="164"/>
  <c r="BG280" i="164"/>
  <c r="BG279" i="164"/>
  <c r="BG278" i="164"/>
  <c r="BG277" i="164"/>
  <c r="BG276" i="164"/>
  <c r="BG275" i="164"/>
  <c r="BG274" i="164"/>
  <c r="BG273" i="164"/>
  <c r="BG272" i="164"/>
  <c r="BG271" i="164"/>
  <c r="BG270" i="164"/>
  <c r="BG269" i="164"/>
  <c r="BG268" i="164"/>
  <c r="BG267" i="164"/>
  <c r="BG266" i="164"/>
  <c r="BG265" i="164"/>
  <c r="BG264" i="164"/>
  <c r="BG263" i="164"/>
  <c r="BG262" i="164"/>
  <c r="BG261" i="164"/>
  <c r="BG260" i="164"/>
  <c r="BG259" i="164"/>
  <c r="BG258" i="164"/>
  <c r="BG257" i="164"/>
  <c r="BG256" i="164"/>
  <c r="BG255" i="164"/>
  <c r="BG254" i="164"/>
  <c r="BG253" i="164"/>
  <c r="BG252" i="164"/>
  <c r="BG251" i="164"/>
  <c r="BG250" i="164"/>
  <c r="BG249" i="164"/>
  <c r="BG248" i="164"/>
  <c r="BG247" i="164"/>
  <c r="BG246" i="164"/>
  <c r="BG245" i="164"/>
  <c r="BG244" i="164"/>
  <c r="BG243" i="164"/>
  <c r="BG242" i="164"/>
  <c r="BG241" i="164"/>
  <c r="BG240" i="164"/>
  <c r="BG239" i="164"/>
  <c r="BG238" i="164"/>
  <c r="BG237" i="164"/>
  <c r="BG236" i="164"/>
  <c r="BG235" i="164"/>
  <c r="BG234" i="164"/>
  <c r="BG233" i="164"/>
  <c r="BG232" i="164"/>
  <c r="BG231" i="164"/>
  <c r="BG230" i="164"/>
  <c r="BG229" i="164"/>
  <c r="BG228" i="164"/>
  <c r="BG227" i="164"/>
  <c r="BG226" i="164"/>
  <c r="BG225" i="164"/>
  <c r="BG224" i="164"/>
  <c r="BG223" i="164"/>
  <c r="BG222" i="164"/>
  <c r="BG221" i="164"/>
  <c r="BG220" i="164"/>
  <c r="BG219" i="164"/>
  <c r="BG218" i="164"/>
  <c r="BG217" i="164"/>
  <c r="BG216" i="164"/>
  <c r="BG215" i="164"/>
  <c r="BG214" i="164"/>
  <c r="BG213" i="164"/>
  <c r="BG212" i="164"/>
  <c r="BG211" i="164"/>
  <c r="BG210" i="164"/>
  <c r="BG209" i="164"/>
  <c r="BG208" i="164"/>
  <c r="BG207" i="164"/>
  <c r="BG206" i="164"/>
  <c r="BG205" i="164"/>
  <c r="BG204" i="164"/>
  <c r="BG203" i="164"/>
  <c r="BG202" i="164"/>
  <c r="BG201" i="164"/>
  <c r="BG200" i="164"/>
  <c r="BG199" i="164"/>
  <c r="BG198" i="164"/>
  <c r="BG197" i="164"/>
  <c r="BG196" i="164"/>
  <c r="BG195" i="164"/>
  <c r="BG194" i="164"/>
  <c r="BG193" i="164"/>
  <c r="BG192" i="164"/>
  <c r="BG191" i="164"/>
  <c r="BG190" i="164"/>
  <c r="BG189" i="164"/>
  <c r="BG188" i="164"/>
  <c r="BG187" i="164"/>
  <c r="BG186" i="164"/>
  <c r="BG185" i="164"/>
  <c r="BG184" i="164"/>
  <c r="BG183" i="164"/>
  <c r="BG182" i="164"/>
  <c r="BG181" i="164"/>
  <c r="BG180" i="164"/>
  <c r="BG179" i="164"/>
  <c r="BG178" i="164"/>
  <c r="BG177" i="164"/>
  <c r="BG176" i="164"/>
  <c r="BG175" i="164"/>
  <c r="BG174" i="164"/>
  <c r="BG173" i="164"/>
  <c r="BG172" i="164"/>
  <c r="BG171" i="164"/>
  <c r="BG170" i="164"/>
  <c r="BG169" i="164"/>
  <c r="BG168" i="164"/>
  <c r="BG167" i="164"/>
  <c r="BG166" i="164"/>
  <c r="BG165" i="164"/>
  <c r="BG164" i="164"/>
  <c r="BG163" i="164"/>
  <c r="BG162" i="164"/>
  <c r="BG161" i="164"/>
  <c r="BG160" i="164"/>
  <c r="BG159" i="164"/>
  <c r="BG158" i="164"/>
  <c r="BG157" i="164"/>
  <c r="BG156" i="164"/>
  <c r="BG155" i="164"/>
  <c r="BG154" i="164"/>
  <c r="BG153" i="164"/>
  <c r="BG152" i="164"/>
  <c r="BG151" i="164"/>
  <c r="BG150" i="164"/>
  <c r="BG149" i="164"/>
  <c r="BG148" i="164"/>
  <c r="BG147" i="164"/>
  <c r="BG146" i="164"/>
  <c r="BG145" i="164"/>
  <c r="BG144" i="164"/>
  <c r="BG143" i="164"/>
  <c r="BG142" i="164"/>
  <c r="BG141" i="164"/>
  <c r="BG140" i="164"/>
  <c r="BG139" i="164"/>
  <c r="BG138" i="164"/>
  <c r="BG137" i="164"/>
  <c r="BG136" i="164"/>
  <c r="BG135" i="164"/>
  <c r="BG134" i="164"/>
  <c r="BG133" i="164"/>
  <c r="BG132" i="164"/>
  <c r="BG131" i="164"/>
  <c r="BG130" i="164"/>
  <c r="BG129" i="164"/>
  <c r="BG128" i="164"/>
  <c r="BG127" i="164"/>
  <c r="BG126" i="164"/>
  <c r="BG125" i="164"/>
  <c r="BG124" i="164"/>
  <c r="BG123" i="164"/>
  <c r="BG122" i="164"/>
  <c r="BG121" i="164"/>
  <c r="BG120" i="164"/>
  <c r="BG119" i="164"/>
  <c r="BG118" i="164"/>
  <c r="BG117" i="164"/>
  <c r="BG116" i="164"/>
  <c r="BG115" i="164"/>
  <c r="BG114" i="164"/>
  <c r="BG113" i="164"/>
  <c r="BG112" i="164"/>
  <c r="BG111" i="164"/>
  <c r="BG110" i="164"/>
  <c r="BG109" i="164"/>
  <c r="BG108" i="164"/>
  <c r="BG107" i="164"/>
  <c r="BG106" i="164"/>
  <c r="BG105" i="164"/>
  <c r="BG104" i="164"/>
  <c r="BG103" i="164"/>
  <c r="BG102" i="164"/>
  <c r="BG101" i="164"/>
  <c r="BG100" i="164"/>
  <c r="BG99" i="164"/>
  <c r="BG98" i="164"/>
  <c r="BG97" i="164"/>
  <c r="BG96" i="164"/>
  <c r="BG95" i="164"/>
  <c r="BG94" i="164"/>
  <c r="BG93" i="164"/>
  <c r="BG92" i="164"/>
  <c r="BG91" i="164"/>
  <c r="BG90" i="164"/>
  <c r="BG89" i="164"/>
  <c r="BG88" i="164"/>
  <c r="BG87" i="164"/>
  <c r="BG86" i="164"/>
  <c r="BG85" i="164"/>
  <c r="BG84" i="164"/>
  <c r="BG83" i="164"/>
  <c r="BG82" i="164"/>
  <c r="BG81" i="164"/>
  <c r="BG80" i="164"/>
  <c r="BG79" i="164"/>
  <c r="BG78" i="164"/>
  <c r="BG77" i="164"/>
  <c r="BG76" i="164"/>
  <c r="BG75" i="164"/>
  <c r="BG74" i="164"/>
  <c r="BG73" i="164"/>
  <c r="BG72" i="164"/>
  <c r="BG71" i="164"/>
  <c r="BG70" i="164"/>
  <c r="BG69" i="164"/>
  <c r="BG68" i="164"/>
  <c r="BG67" i="164"/>
  <c r="BG66" i="164"/>
  <c r="BG65" i="164"/>
  <c r="BG64" i="164"/>
  <c r="BG63" i="164"/>
  <c r="BG62" i="164"/>
  <c r="BG61" i="164"/>
  <c r="BG60" i="164"/>
  <c r="BG59" i="164"/>
  <c r="BG58" i="164"/>
  <c r="BG57" i="164"/>
  <c r="BG56" i="164"/>
  <c r="BG55" i="164"/>
  <c r="BG54" i="164"/>
  <c r="BG53" i="164"/>
  <c r="BG52" i="164"/>
  <c r="BG51" i="164"/>
  <c r="BG50" i="164"/>
  <c r="BG49" i="164"/>
  <c r="BG48" i="164"/>
  <c r="BG47" i="164"/>
  <c r="BG46" i="164"/>
  <c r="BG45" i="164"/>
  <c r="BG44" i="164"/>
  <c r="BG43" i="164"/>
  <c r="BG42" i="164"/>
  <c r="BG41" i="164"/>
  <c r="BG40" i="164"/>
  <c r="BG39" i="164"/>
  <c r="BG38" i="164"/>
  <c r="BG37" i="164"/>
  <c r="BG36" i="164"/>
  <c r="BG35" i="164"/>
  <c r="BG34" i="164"/>
  <c r="BG33" i="164"/>
  <c r="BG32" i="164"/>
  <c r="BG31" i="164"/>
  <c r="BG30" i="164"/>
  <c r="BG29" i="164"/>
  <c r="BG28" i="164"/>
  <c r="BG27" i="164"/>
  <c r="BG26" i="164"/>
  <c r="BG25" i="164"/>
  <c r="BG24" i="164"/>
  <c r="BG23" i="164"/>
  <c r="BG22" i="164"/>
  <c r="BG21" i="164"/>
  <c r="BG20" i="164"/>
  <c r="BG19" i="164"/>
  <c r="BG18" i="164"/>
  <c r="BG17" i="164"/>
  <c r="BG16" i="164"/>
  <c r="BG15" i="164"/>
  <c r="BG14" i="164"/>
  <c r="BG13" i="164"/>
  <c r="BG12" i="164"/>
  <c r="BG11" i="164"/>
  <c r="BG10" i="164"/>
  <c r="BG9" i="164"/>
  <c r="BG8" i="164"/>
  <c r="BG7" i="164"/>
  <c r="BE381" i="164"/>
  <c r="BE380" i="164"/>
  <c r="BE379" i="164"/>
  <c r="BE378" i="164"/>
  <c r="BE377" i="164"/>
  <c r="BE376" i="164"/>
  <c r="BE375" i="164"/>
  <c r="BE374" i="164"/>
  <c r="BE373" i="164"/>
  <c r="BE372" i="164"/>
  <c r="BE371" i="164"/>
  <c r="BE370" i="164"/>
  <c r="BE369" i="164"/>
  <c r="BE368" i="164"/>
  <c r="BE367" i="164"/>
  <c r="BE366" i="164"/>
  <c r="BE365" i="164"/>
  <c r="BE364" i="164"/>
  <c r="BE363" i="164"/>
  <c r="BE362" i="164"/>
  <c r="BE361" i="164"/>
  <c r="BE360" i="164"/>
  <c r="BE359" i="164"/>
  <c r="BE358" i="164"/>
  <c r="BE357" i="164"/>
  <c r="BE356" i="164"/>
  <c r="BE355" i="164"/>
  <c r="BE354" i="164"/>
  <c r="BE353" i="164"/>
  <c r="BE352" i="164"/>
  <c r="BE351" i="164"/>
  <c r="BE350" i="164"/>
  <c r="BE349" i="164"/>
  <c r="BE348" i="164"/>
  <c r="BE347" i="164"/>
  <c r="BE346" i="164"/>
  <c r="BE345" i="164"/>
  <c r="BE344" i="164"/>
  <c r="BE343" i="164"/>
  <c r="BE342" i="164"/>
  <c r="BE341" i="164"/>
  <c r="BE340" i="164"/>
  <c r="BE339" i="164"/>
  <c r="BE338" i="164"/>
  <c r="BE337" i="164"/>
  <c r="BE336" i="164"/>
  <c r="BE335" i="164"/>
  <c r="BE334" i="164"/>
  <c r="BE333" i="164"/>
  <c r="BE332" i="164"/>
  <c r="BE331" i="164"/>
  <c r="BE330" i="164"/>
  <c r="BE329" i="164"/>
  <c r="BE328" i="164"/>
  <c r="BE327" i="164"/>
  <c r="BE326" i="164"/>
  <c r="BE325" i="164"/>
  <c r="BE324" i="164"/>
  <c r="BE323" i="164"/>
  <c r="BE322" i="164"/>
  <c r="BE321" i="164"/>
  <c r="BE320" i="164"/>
  <c r="BE319" i="164"/>
  <c r="BE318" i="164"/>
  <c r="BE317" i="164"/>
  <c r="BE316" i="164"/>
  <c r="BE315" i="164"/>
  <c r="BE314" i="164"/>
  <c r="BE313" i="164"/>
  <c r="BE312" i="164"/>
  <c r="BE311" i="164"/>
  <c r="BE310" i="164"/>
  <c r="BE309" i="164"/>
  <c r="BE308" i="164"/>
  <c r="BE307" i="164"/>
  <c r="BE306" i="164"/>
  <c r="BE305" i="164"/>
  <c r="BE304" i="164"/>
  <c r="BE303" i="164"/>
  <c r="BE302" i="164"/>
  <c r="BE301" i="164"/>
  <c r="BE300" i="164"/>
  <c r="BE299" i="164"/>
  <c r="BE298" i="164"/>
  <c r="BE297" i="164"/>
  <c r="BE296" i="164"/>
  <c r="BE295" i="164"/>
  <c r="BE294" i="164"/>
  <c r="BE293" i="164"/>
  <c r="BE292" i="164"/>
  <c r="BE291" i="164"/>
  <c r="BE290" i="164"/>
  <c r="BE289" i="164"/>
  <c r="BE288" i="164"/>
  <c r="BE287" i="164"/>
  <c r="BE286" i="164"/>
  <c r="BE285" i="164"/>
  <c r="BE284" i="164"/>
  <c r="BE283" i="164"/>
  <c r="BE282" i="164"/>
  <c r="BE281" i="164"/>
  <c r="BE280" i="164"/>
  <c r="BE279" i="164"/>
  <c r="BE278" i="164"/>
  <c r="BE277" i="164"/>
  <c r="BE276" i="164"/>
  <c r="BE275" i="164"/>
  <c r="BE274" i="164"/>
  <c r="BE273" i="164"/>
  <c r="BE272" i="164"/>
  <c r="BE271" i="164"/>
  <c r="BE270" i="164"/>
  <c r="BE269" i="164"/>
  <c r="BE268" i="164"/>
  <c r="BE267" i="164"/>
  <c r="BE266" i="164"/>
  <c r="BE265" i="164"/>
  <c r="BE264" i="164"/>
  <c r="BE263" i="164"/>
  <c r="BE262" i="164"/>
  <c r="BE261" i="164"/>
  <c r="BE260" i="164"/>
  <c r="BE259" i="164"/>
  <c r="BE258" i="164"/>
  <c r="BE257" i="164"/>
  <c r="BE256" i="164"/>
  <c r="BE255" i="164"/>
  <c r="BE254" i="164"/>
  <c r="BE253" i="164"/>
  <c r="BE252" i="164"/>
  <c r="BE251" i="164"/>
  <c r="BE250" i="164"/>
  <c r="BE249" i="164"/>
  <c r="BE248" i="164"/>
  <c r="BE247" i="164"/>
  <c r="BE246" i="164"/>
  <c r="BE245" i="164"/>
  <c r="BE244" i="164"/>
  <c r="BE243" i="164"/>
  <c r="BE242" i="164"/>
  <c r="BE241" i="164"/>
  <c r="BE240" i="164"/>
  <c r="BE239" i="164"/>
  <c r="BE238" i="164"/>
  <c r="BE237" i="164"/>
  <c r="BE236" i="164"/>
  <c r="BE235" i="164"/>
  <c r="BE234" i="164"/>
  <c r="BE233" i="164"/>
  <c r="BE232" i="164"/>
  <c r="BE231" i="164"/>
  <c r="BE230" i="164"/>
  <c r="BE229" i="164"/>
  <c r="BE228" i="164"/>
  <c r="BE227" i="164"/>
  <c r="BE226" i="164"/>
  <c r="BE225" i="164"/>
  <c r="BE224" i="164"/>
  <c r="BE223" i="164"/>
  <c r="BE222" i="164"/>
  <c r="BE221" i="164"/>
  <c r="BE220" i="164"/>
  <c r="BE219" i="164"/>
  <c r="BE218" i="164"/>
  <c r="BE217" i="164"/>
  <c r="BE216" i="164"/>
  <c r="BE215" i="164"/>
  <c r="BE214" i="164"/>
  <c r="BE213" i="164"/>
  <c r="BE212" i="164"/>
  <c r="BE211" i="164"/>
  <c r="BE210" i="164"/>
  <c r="BE209" i="164"/>
  <c r="BE208" i="164"/>
  <c r="BE207" i="164"/>
  <c r="BE206" i="164"/>
  <c r="BE205" i="164"/>
  <c r="BE204" i="164"/>
  <c r="BE203" i="164"/>
  <c r="BE202" i="164"/>
  <c r="BE201" i="164"/>
  <c r="BE200" i="164"/>
  <c r="BE199" i="164"/>
  <c r="BE198" i="164"/>
  <c r="BE197" i="164"/>
  <c r="BE196" i="164"/>
  <c r="BE195" i="164"/>
  <c r="BE194" i="164"/>
  <c r="BE193" i="164"/>
  <c r="BE192" i="164"/>
  <c r="BE191" i="164"/>
  <c r="BE190" i="164"/>
  <c r="BE189" i="164"/>
  <c r="BE188" i="164"/>
  <c r="BE187" i="164"/>
  <c r="BE186" i="164"/>
  <c r="BE185" i="164"/>
  <c r="BE184" i="164"/>
  <c r="BE183" i="164"/>
  <c r="BE182" i="164"/>
  <c r="BE181" i="164"/>
  <c r="BE180" i="164"/>
  <c r="BE179" i="164"/>
  <c r="BE178" i="164"/>
  <c r="BE177" i="164"/>
  <c r="BE176" i="164"/>
  <c r="BE175" i="164"/>
  <c r="BE174" i="164"/>
  <c r="BE173" i="164"/>
  <c r="BE172" i="164"/>
  <c r="BE171" i="164"/>
  <c r="BE170" i="164"/>
  <c r="BE169" i="164"/>
  <c r="BE168" i="164"/>
  <c r="BE167" i="164"/>
  <c r="BE166" i="164"/>
  <c r="BE165" i="164"/>
  <c r="BE164" i="164"/>
  <c r="BE163" i="164"/>
  <c r="BE162" i="164"/>
  <c r="BE161" i="164"/>
  <c r="BE160" i="164"/>
  <c r="BE159" i="164"/>
  <c r="BE158" i="164"/>
  <c r="BE157" i="164"/>
  <c r="BE156" i="164"/>
  <c r="BE155" i="164"/>
  <c r="BE154" i="164"/>
  <c r="BE153" i="164"/>
  <c r="BE152" i="164"/>
  <c r="BE151" i="164"/>
  <c r="BE150" i="164"/>
  <c r="BE149" i="164"/>
  <c r="BE148" i="164"/>
  <c r="BE147" i="164"/>
  <c r="BE146" i="164"/>
  <c r="BE145" i="164"/>
  <c r="BE144" i="164"/>
  <c r="BE143" i="164"/>
  <c r="BE142" i="164"/>
  <c r="BE141" i="164"/>
  <c r="BE140" i="164"/>
  <c r="BE139" i="164"/>
  <c r="BE138" i="164"/>
  <c r="BE137" i="164"/>
  <c r="BE136" i="164"/>
  <c r="BE135" i="164"/>
  <c r="BE134" i="164"/>
  <c r="BE133" i="164"/>
  <c r="BE132" i="164"/>
  <c r="BE131" i="164"/>
  <c r="BE130" i="164"/>
  <c r="BE129" i="164"/>
  <c r="BE128" i="164"/>
  <c r="BE127" i="164"/>
  <c r="BE126" i="164"/>
  <c r="BE125" i="164"/>
  <c r="BE124" i="164"/>
  <c r="BE123" i="164"/>
  <c r="BE122" i="164"/>
  <c r="BE121" i="164"/>
  <c r="BE120" i="164"/>
  <c r="BE119" i="164"/>
  <c r="BE118" i="164"/>
  <c r="BE117" i="164"/>
  <c r="BE116" i="164"/>
  <c r="BE115" i="164"/>
  <c r="BE114" i="164"/>
  <c r="BE113" i="164"/>
  <c r="BE112" i="164"/>
  <c r="BE111" i="164"/>
  <c r="BE110" i="164"/>
  <c r="BE109" i="164"/>
  <c r="BE108" i="164"/>
  <c r="BE107" i="164"/>
  <c r="BE106" i="164"/>
  <c r="BE105" i="164"/>
  <c r="BE104" i="164"/>
  <c r="BE103" i="164"/>
  <c r="BE102" i="164"/>
  <c r="BE101" i="164"/>
  <c r="BE100" i="164"/>
  <c r="BE99" i="164"/>
  <c r="BE98" i="164"/>
  <c r="BE97" i="164"/>
  <c r="BE96" i="164"/>
  <c r="BE95" i="164"/>
  <c r="BE94" i="164"/>
  <c r="BE93" i="164"/>
  <c r="BE92" i="164"/>
  <c r="BE91" i="164"/>
  <c r="BE90" i="164"/>
  <c r="BE89" i="164"/>
  <c r="BE88" i="164"/>
  <c r="BE87" i="164"/>
  <c r="BE86" i="164"/>
  <c r="BE85" i="164"/>
  <c r="BE84" i="164"/>
  <c r="BE83" i="164"/>
  <c r="BE82" i="164"/>
  <c r="BE81" i="164"/>
  <c r="BE80" i="164"/>
  <c r="BE79" i="164"/>
  <c r="BE78" i="164"/>
  <c r="BE77" i="164"/>
  <c r="BE76" i="164"/>
  <c r="BE75" i="164"/>
  <c r="BE74" i="164"/>
  <c r="BE73" i="164"/>
  <c r="BE72" i="164"/>
  <c r="BE71" i="164"/>
  <c r="BE70" i="164"/>
  <c r="BE69" i="164"/>
  <c r="BE68" i="164"/>
  <c r="BE67" i="164"/>
  <c r="BE66" i="164"/>
  <c r="BE65" i="164"/>
  <c r="BE64" i="164"/>
  <c r="BE63" i="164"/>
  <c r="BE62" i="164"/>
  <c r="BE61" i="164"/>
  <c r="BE60" i="164"/>
  <c r="BE59" i="164"/>
  <c r="BE58" i="164"/>
  <c r="BE57" i="164"/>
  <c r="BE56" i="164"/>
  <c r="BE55" i="164"/>
  <c r="BE54" i="164"/>
  <c r="BE53" i="164"/>
  <c r="BE52" i="164"/>
  <c r="BE51" i="164"/>
  <c r="BE50" i="164"/>
  <c r="BE49" i="164"/>
  <c r="BE48" i="164"/>
  <c r="BE47" i="164"/>
  <c r="BE46" i="164"/>
  <c r="BE45" i="164"/>
  <c r="BE44" i="164"/>
  <c r="BE43" i="164"/>
  <c r="BE42" i="164"/>
  <c r="BE41" i="164"/>
  <c r="BE40" i="164"/>
  <c r="BE39" i="164"/>
  <c r="BE38" i="164"/>
  <c r="BE37" i="164"/>
  <c r="BE36" i="164"/>
  <c r="BE35" i="164"/>
  <c r="BE34" i="164"/>
  <c r="BE33" i="164"/>
  <c r="BE32" i="164"/>
  <c r="BE31" i="164"/>
  <c r="BE30" i="164"/>
  <c r="BE29" i="164"/>
  <c r="BE28" i="164"/>
  <c r="BE27" i="164"/>
  <c r="BE26" i="164"/>
  <c r="BE25" i="164"/>
  <c r="BE24" i="164"/>
  <c r="BE23" i="164"/>
  <c r="BE22" i="164"/>
  <c r="BE21" i="164"/>
  <c r="BE20" i="164"/>
  <c r="BE19" i="164"/>
  <c r="BE18" i="164"/>
  <c r="BE17" i="164"/>
  <c r="BE16" i="164"/>
  <c r="BE15" i="164"/>
  <c r="BE14" i="164"/>
  <c r="BE13" i="164"/>
  <c r="BE12" i="164"/>
  <c r="BE11" i="164"/>
  <c r="BE10" i="164"/>
  <c r="BE9" i="164"/>
  <c r="BE8" i="164"/>
  <c r="BE7" i="164"/>
  <c r="BC381" i="164"/>
  <c r="BC380" i="164"/>
  <c r="BC379" i="164"/>
  <c r="BC378" i="164"/>
  <c r="BC377" i="164"/>
  <c r="BC376" i="164"/>
  <c r="BC375" i="164"/>
  <c r="BC374" i="164"/>
  <c r="BC373" i="164"/>
  <c r="BC372" i="164"/>
  <c r="BC371" i="164"/>
  <c r="BC370" i="164"/>
  <c r="BC369" i="164"/>
  <c r="BC368" i="164"/>
  <c r="BC367" i="164"/>
  <c r="BC366" i="164"/>
  <c r="BC365" i="164"/>
  <c r="BC364" i="164"/>
  <c r="BC363" i="164"/>
  <c r="BC362" i="164"/>
  <c r="BC361" i="164"/>
  <c r="BC360" i="164"/>
  <c r="BC359" i="164"/>
  <c r="BC358" i="164"/>
  <c r="BC357" i="164"/>
  <c r="BC356" i="164"/>
  <c r="BC355" i="164"/>
  <c r="BC354" i="164"/>
  <c r="BC353" i="164"/>
  <c r="BC352" i="164"/>
  <c r="BC351" i="164"/>
  <c r="BC350" i="164"/>
  <c r="BC349" i="164"/>
  <c r="BC348" i="164"/>
  <c r="BC347" i="164"/>
  <c r="BC346" i="164"/>
  <c r="BC345" i="164"/>
  <c r="BC344" i="164"/>
  <c r="BC343" i="164"/>
  <c r="BC342" i="164"/>
  <c r="BC341" i="164"/>
  <c r="BC340" i="164"/>
  <c r="BC339" i="164"/>
  <c r="BC338" i="164"/>
  <c r="BC337" i="164"/>
  <c r="BC336" i="164"/>
  <c r="BC335" i="164"/>
  <c r="BC334" i="164"/>
  <c r="BC333" i="164"/>
  <c r="BC332" i="164"/>
  <c r="BC331" i="164"/>
  <c r="BC330" i="164"/>
  <c r="BC329" i="164"/>
  <c r="BC328" i="164"/>
  <c r="BC327" i="164"/>
  <c r="BC326" i="164"/>
  <c r="BC325" i="164"/>
  <c r="BC324" i="164"/>
  <c r="BC323" i="164"/>
  <c r="BC322" i="164"/>
  <c r="BC321" i="164"/>
  <c r="BC320" i="164"/>
  <c r="BC319" i="164"/>
  <c r="BC318" i="164"/>
  <c r="BC317" i="164"/>
  <c r="BC316" i="164"/>
  <c r="BC315" i="164"/>
  <c r="BC314" i="164"/>
  <c r="BC313" i="164"/>
  <c r="BC312" i="164"/>
  <c r="BC311" i="164"/>
  <c r="BC310" i="164"/>
  <c r="BC309" i="164"/>
  <c r="BC308" i="164"/>
  <c r="BC307" i="164"/>
  <c r="BC306" i="164"/>
  <c r="BC305" i="164"/>
  <c r="BC304" i="164"/>
  <c r="BC303" i="164"/>
  <c r="BC302" i="164"/>
  <c r="BC301" i="164"/>
  <c r="BC300" i="164"/>
  <c r="BC299" i="164"/>
  <c r="BC298" i="164"/>
  <c r="BC297" i="164"/>
  <c r="BC296" i="164"/>
  <c r="BC295" i="164"/>
  <c r="BC294" i="164"/>
  <c r="BC293" i="164"/>
  <c r="BC292" i="164"/>
  <c r="BC291" i="164"/>
  <c r="BC290" i="164"/>
  <c r="BC289" i="164"/>
  <c r="BC288" i="164"/>
  <c r="BC287" i="164"/>
  <c r="BC286" i="164"/>
  <c r="BC285" i="164"/>
  <c r="BC284" i="164"/>
  <c r="BC283" i="164"/>
  <c r="BC282" i="164"/>
  <c r="BC281" i="164"/>
  <c r="BC280" i="164"/>
  <c r="BC279" i="164"/>
  <c r="BC278" i="164"/>
  <c r="BC277" i="164"/>
  <c r="BC276" i="164"/>
  <c r="BC275" i="164"/>
  <c r="BC274" i="164"/>
  <c r="BC273" i="164"/>
  <c r="BC272" i="164"/>
  <c r="BC271" i="164"/>
  <c r="BC270" i="164"/>
  <c r="BC269" i="164"/>
  <c r="BC268" i="164"/>
  <c r="BC267" i="164"/>
  <c r="BC266" i="164"/>
  <c r="BC265" i="164"/>
  <c r="BC264" i="164"/>
  <c r="BC263" i="164"/>
  <c r="BC262" i="164"/>
  <c r="BC261" i="164"/>
  <c r="BC260" i="164"/>
  <c r="BC259" i="164"/>
  <c r="BC258" i="164"/>
  <c r="BC257" i="164"/>
  <c r="BC256" i="164"/>
  <c r="BC255" i="164"/>
  <c r="BC254" i="164"/>
  <c r="BC253" i="164"/>
  <c r="BC252" i="164"/>
  <c r="BC251" i="164"/>
  <c r="BC250" i="164"/>
  <c r="BC249" i="164"/>
  <c r="BC248" i="164"/>
  <c r="BC247" i="164"/>
  <c r="BC246" i="164"/>
  <c r="BC245" i="164"/>
  <c r="BC244" i="164"/>
  <c r="BC243" i="164"/>
  <c r="BC242" i="164"/>
  <c r="BC241" i="164"/>
  <c r="BC240" i="164"/>
  <c r="BC239" i="164"/>
  <c r="BC238" i="164"/>
  <c r="BC237" i="164"/>
  <c r="BC236" i="164"/>
  <c r="BC235" i="164"/>
  <c r="BC234" i="164"/>
  <c r="BC233" i="164"/>
  <c r="BC232" i="164"/>
  <c r="BC231" i="164"/>
  <c r="BC230" i="164"/>
  <c r="BC229" i="164"/>
  <c r="BC228" i="164"/>
  <c r="BC227" i="164"/>
  <c r="BC226" i="164"/>
  <c r="BC225" i="164"/>
  <c r="BC224" i="164"/>
  <c r="BC223" i="164"/>
  <c r="BC222" i="164"/>
  <c r="BC221" i="164"/>
  <c r="BC220" i="164"/>
  <c r="BC219" i="164"/>
  <c r="BC218" i="164"/>
  <c r="BC217" i="164"/>
  <c r="BC216" i="164"/>
  <c r="BC215" i="164"/>
  <c r="BC214" i="164"/>
  <c r="BC213" i="164"/>
  <c r="BC212" i="164"/>
  <c r="BC211" i="164"/>
  <c r="BC210" i="164"/>
  <c r="BC209" i="164"/>
  <c r="BC208" i="164"/>
  <c r="BC207" i="164"/>
  <c r="BC206" i="164"/>
  <c r="BC205" i="164"/>
  <c r="BC204" i="164"/>
  <c r="BC203" i="164"/>
  <c r="BC202" i="164"/>
  <c r="BC201" i="164"/>
  <c r="BC200" i="164"/>
  <c r="BC199" i="164"/>
  <c r="BC198" i="164"/>
  <c r="BC197" i="164"/>
  <c r="BC196" i="164"/>
  <c r="BC195" i="164"/>
  <c r="BC194" i="164"/>
  <c r="BC193" i="164"/>
  <c r="BC192" i="164"/>
  <c r="BC191" i="164"/>
  <c r="BC190" i="164"/>
  <c r="BC189" i="164"/>
  <c r="BC188" i="164"/>
  <c r="BC187" i="164"/>
  <c r="BC186" i="164"/>
  <c r="BC185" i="164"/>
  <c r="BC184" i="164"/>
  <c r="BC183" i="164"/>
  <c r="BC182" i="164"/>
  <c r="BC181" i="164"/>
  <c r="BC180" i="164"/>
  <c r="BC179" i="164"/>
  <c r="BC178" i="164"/>
  <c r="BC177" i="164"/>
  <c r="BC176" i="164"/>
  <c r="BC175" i="164"/>
  <c r="BC174" i="164"/>
  <c r="BC173" i="164"/>
  <c r="BC172" i="164"/>
  <c r="BC171" i="164"/>
  <c r="BC170" i="164"/>
  <c r="BC169" i="164"/>
  <c r="BC168" i="164"/>
  <c r="BC167" i="164"/>
  <c r="BC166" i="164"/>
  <c r="BC165" i="164"/>
  <c r="BC164" i="164"/>
  <c r="BC163" i="164"/>
  <c r="BC162" i="164"/>
  <c r="BC161" i="164"/>
  <c r="BC160" i="164"/>
  <c r="BC159" i="164"/>
  <c r="BC158" i="164"/>
  <c r="BC157" i="164"/>
  <c r="BC156" i="164"/>
  <c r="BC155" i="164"/>
  <c r="BC154" i="164"/>
  <c r="BC153" i="164"/>
  <c r="BC152" i="164"/>
  <c r="BC151" i="164"/>
  <c r="BC150" i="164"/>
  <c r="BC149" i="164"/>
  <c r="BC148" i="164"/>
  <c r="BC147" i="164"/>
  <c r="BC146" i="164"/>
  <c r="BC145" i="164"/>
  <c r="BC144" i="164"/>
  <c r="BC143" i="164"/>
  <c r="BC142" i="164"/>
  <c r="BC141" i="164"/>
  <c r="BC140" i="164"/>
  <c r="BC139" i="164"/>
  <c r="BC138" i="164"/>
  <c r="BC137" i="164"/>
  <c r="BC136" i="164"/>
  <c r="BC135" i="164"/>
  <c r="BC134" i="164"/>
  <c r="BC133" i="164"/>
  <c r="BC132" i="164"/>
  <c r="BC131" i="164"/>
  <c r="BC130" i="164"/>
  <c r="BC129" i="164"/>
  <c r="BC128" i="164"/>
  <c r="BC127" i="164"/>
  <c r="BC126" i="164"/>
  <c r="BC125" i="164"/>
  <c r="BC124" i="164"/>
  <c r="BC123" i="164"/>
  <c r="BC122" i="164"/>
  <c r="BC121" i="164"/>
  <c r="BC120" i="164"/>
  <c r="BC119" i="164"/>
  <c r="BC118" i="164"/>
  <c r="BC117" i="164"/>
  <c r="BC116" i="164"/>
  <c r="BC115" i="164"/>
  <c r="BC114" i="164"/>
  <c r="BC113" i="164"/>
  <c r="BC112" i="164"/>
  <c r="BC111" i="164"/>
  <c r="BC110" i="164"/>
  <c r="BC109" i="164"/>
  <c r="BC108" i="164"/>
  <c r="BC107" i="164"/>
  <c r="BC106" i="164"/>
  <c r="BC105" i="164"/>
  <c r="BC104" i="164"/>
  <c r="BC103" i="164"/>
  <c r="BC102" i="164"/>
  <c r="BC101" i="164"/>
  <c r="BC100" i="164"/>
  <c r="BC99" i="164"/>
  <c r="BC98" i="164"/>
  <c r="BC97" i="164"/>
  <c r="BC96" i="164"/>
  <c r="BC95" i="164"/>
  <c r="BC94" i="164"/>
  <c r="BC93" i="164"/>
  <c r="BC92" i="164"/>
  <c r="BC91" i="164"/>
  <c r="BC90" i="164"/>
  <c r="BC89" i="164"/>
  <c r="BC88" i="164"/>
  <c r="BC87" i="164"/>
  <c r="BC86" i="164"/>
  <c r="BC85" i="164"/>
  <c r="BC84" i="164"/>
  <c r="BC83" i="164"/>
  <c r="BC82" i="164"/>
  <c r="BC81" i="164"/>
  <c r="BC80" i="164"/>
  <c r="BC79" i="164"/>
  <c r="BC78" i="164"/>
  <c r="BC77" i="164"/>
  <c r="BC76" i="164"/>
  <c r="BC75" i="164"/>
  <c r="BC74" i="164"/>
  <c r="BC73" i="164"/>
  <c r="BC72" i="164"/>
  <c r="BC71" i="164"/>
  <c r="BC70" i="164"/>
  <c r="BC69" i="164"/>
  <c r="BC68" i="164"/>
  <c r="BC67" i="164"/>
  <c r="BC66" i="164"/>
  <c r="BC65" i="164"/>
  <c r="BC64" i="164"/>
  <c r="BC63" i="164"/>
  <c r="BC62" i="164"/>
  <c r="BC61" i="164"/>
  <c r="BC60" i="164"/>
  <c r="BC59" i="164"/>
  <c r="BC58" i="164"/>
  <c r="BC57" i="164"/>
  <c r="BC56" i="164"/>
  <c r="BC55" i="164"/>
  <c r="BC54" i="164"/>
  <c r="BC53" i="164"/>
  <c r="BC52" i="164"/>
  <c r="BC51" i="164"/>
  <c r="BC50" i="164"/>
  <c r="BC49" i="164"/>
  <c r="BC48" i="164"/>
  <c r="BC47" i="164"/>
  <c r="BC46" i="164"/>
  <c r="BC45" i="164"/>
  <c r="BC44" i="164"/>
  <c r="BC43" i="164"/>
  <c r="BC42" i="164"/>
  <c r="BC41" i="164"/>
  <c r="BC40" i="164"/>
  <c r="BC39" i="164"/>
  <c r="BC38" i="164"/>
  <c r="BC37" i="164"/>
  <c r="BC36" i="164"/>
  <c r="BC35" i="164"/>
  <c r="BC34" i="164"/>
  <c r="BC33" i="164"/>
  <c r="BC32" i="164"/>
  <c r="BC31" i="164"/>
  <c r="BC30" i="164"/>
  <c r="BC29" i="164"/>
  <c r="BC28" i="164"/>
  <c r="BC27" i="164"/>
  <c r="BC26" i="164"/>
  <c r="BC25" i="164"/>
  <c r="BC24" i="164"/>
  <c r="BC23" i="164"/>
  <c r="BC22" i="164"/>
  <c r="BC21" i="164"/>
  <c r="BC20" i="164"/>
  <c r="BC19" i="164"/>
  <c r="BC18" i="164"/>
  <c r="BC17" i="164"/>
  <c r="BC16" i="164"/>
  <c r="BC15" i="164"/>
  <c r="BC14" i="164"/>
  <c r="BC13" i="164"/>
  <c r="BC12" i="164"/>
  <c r="BC11" i="164"/>
  <c r="BC10" i="164"/>
  <c r="BC9" i="164"/>
  <c r="BC8" i="164"/>
  <c r="BC7" i="164"/>
  <c r="BB381" i="164"/>
  <c r="BB380" i="164"/>
  <c r="BB379" i="164"/>
  <c r="BB378" i="164"/>
  <c r="BB377" i="164"/>
  <c r="BB376" i="164"/>
  <c r="BB375" i="164"/>
  <c r="BB374" i="164"/>
  <c r="BB373" i="164"/>
  <c r="BB372" i="164"/>
  <c r="BB371" i="164"/>
  <c r="BB370" i="164"/>
  <c r="BB369" i="164"/>
  <c r="BB368" i="164"/>
  <c r="BB367" i="164"/>
  <c r="BB366" i="164"/>
  <c r="BB365" i="164"/>
  <c r="BB364" i="164"/>
  <c r="BB363" i="164"/>
  <c r="BB362" i="164"/>
  <c r="BB361" i="164"/>
  <c r="BB360" i="164"/>
  <c r="BB359" i="164"/>
  <c r="BB358" i="164"/>
  <c r="BB357" i="164"/>
  <c r="BB356" i="164"/>
  <c r="BB355" i="164"/>
  <c r="BB354" i="164"/>
  <c r="BB353" i="164"/>
  <c r="BB352" i="164"/>
  <c r="BB351" i="164"/>
  <c r="BB350" i="164"/>
  <c r="BB349" i="164"/>
  <c r="BB348" i="164"/>
  <c r="BB347" i="164"/>
  <c r="BB346" i="164"/>
  <c r="BB345" i="164"/>
  <c r="BB344" i="164"/>
  <c r="BB343" i="164"/>
  <c r="BB342" i="164"/>
  <c r="BB341" i="164"/>
  <c r="BB340" i="164"/>
  <c r="BB339" i="164"/>
  <c r="BB338" i="164"/>
  <c r="BB337" i="164"/>
  <c r="BB336" i="164"/>
  <c r="BB335" i="164"/>
  <c r="BB334" i="164"/>
  <c r="BB333" i="164"/>
  <c r="BB332" i="164"/>
  <c r="BB331" i="164"/>
  <c r="BB330" i="164"/>
  <c r="BB329" i="164"/>
  <c r="BB328" i="164"/>
  <c r="BB327" i="164"/>
  <c r="BB326" i="164"/>
  <c r="BB325" i="164"/>
  <c r="BB324" i="164"/>
  <c r="BB323" i="164"/>
  <c r="BB322" i="164"/>
  <c r="BB321" i="164"/>
  <c r="BB320" i="164"/>
  <c r="BB319" i="164"/>
  <c r="BB318" i="164"/>
  <c r="BB317" i="164"/>
  <c r="BB316" i="164"/>
  <c r="BB315" i="164"/>
  <c r="BB314" i="164"/>
  <c r="BB313" i="164"/>
  <c r="BB312" i="164"/>
  <c r="BB311" i="164"/>
  <c r="BB310" i="164"/>
  <c r="BB309" i="164"/>
  <c r="BB308" i="164"/>
  <c r="BB307" i="164"/>
  <c r="BB306" i="164"/>
  <c r="BB305" i="164"/>
  <c r="BB304" i="164"/>
  <c r="BB303" i="164"/>
  <c r="BB302" i="164"/>
  <c r="BB301" i="164"/>
  <c r="BB300" i="164"/>
  <c r="BB299" i="164"/>
  <c r="BB298" i="164"/>
  <c r="BB297" i="164"/>
  <c r="BB296" i="164"/>
  <c r="BB295" i="164"/>
  <c r="BB294" i="164"/>
  <c r="BB293" i="164"/>
  <c r="BB292" i="164"/>
  <c r="BB291" i="164"/>
  <c r="BB290" i="164"/>
  <c r="BB289" i="164"/>
  <c r="BB288" i="164"/>
  <c r="BB287" i="164"/>
  <c r="BB286" i="164"/>
  <c r="BB285" i="164"/>
  <c r="BB284" i="164"/>
  <c r="BB283" i="164"/>
  <c r="BB282" i="164"/>
  <c r="BB281" i="164"/>
  <c r="BB280" i="164"/>
  <c r="BB279" i="164"/>
  <c r="BB278" i="164"/>
  <c r="BB277" i="164"/>
  <c r="BB276" i="164"/>
  <c r="BB275" i="164"/>
  <c r="BB274" i="164"/>
  <c r="BB273" i="164"/>
  <c r="BB272" i="164"/>
  <c r="BB271" i="164"/>
  <c r="BB270" i="164"/>
  <c r="BB269" i="164"/>
  <c r="BB268" i="164"/>
  <c r="BB267" i="164"/>
  <c r="BB266" i="164"/>
  <c r="BB265" i="164"/>
  <c r="BB264" i="164"/>
  <c r="BB263" i="164"/>
  <c r="BB262" i="164"/>
  <c r="BB261" i="164"/>
  <c r="BB260" i="164"/>
  <c r="BB259" i="164"/>
  <c r="BB258" i="164"/>
  <c r="BB257" i="164"/>
  <c r="BB256" i="164"/>
  <c r="BB255" i="164"/>
  <c r="BB254" i="164"/>
  <c r="BB253" i="164"/>
  <c r="BB252" i="164"/>
  <c r="BB251" i="164"/>
  <c r="BB250" i="164"/>
  <c r="BB249" i="164"/>
  <c r="BB248" i="164"/>
  <c r="BB247" i="164"/>
  <c r="BB246" i="164"/>
  <c r="BB245" i="164"/>
  <c r="BB244" i="164"/>
  <c r="BB243" i="164"/>
  <c r="BB242" i="164"/>
  <c r="BB241" i="164"/>
  <c r="BB240" i="164"/>
  <c r="BB239" i="164"/>
  <c r="BB238" i="164"/>
  <c r="BB237" i="164"/>
  <c r="BB236" i="164"/>
  <c r="BB235" i="164"/>
  <c r="BB234" i="164"/>
  <c r="BB233" i="164"/>
  <c r="BB232" i="164"/>
  <c r="BB231" i="164"/>
  <c r="BB230" i="164"/>
  <c r="BB229" i="164"/>
  <c r="BB228" i="164"/>
  <c r="BB227" i="164"/>
  <c r="BB226" i="164"/>
  <c r="BB225" i="164"/>
  <c r="BB224" i="164"/>
  <c r="BB223" i="164"/>
  <c r="BB222" i="164"/>
  <c r="BB221" i="164"/>
  <c r="BB220" i="164"/>
  <c r="BB219" i="164"/>
  <c r="BB218" i="164"/>
  <c r="BB217" i="164"/>
  <c r="BB216" i="164"/>
  <c r="BB215" i="164"/>
  <c r="BB214" i="164"/>
  <c r="BB213" i="164"/>
  <c r="BB212" i="164"/>
  <c r="BB211" i="164"/>
  <c r="BB210" i="164"/>
  <c r="BB209" i="164"/>
  <c r="BB208" i="164"/>
  <c r="BB207" i="164"/>
  <c r="BB206" i="164"/>
  <c r="BB205" i="164"/>
  <c r="BB204" i="164"/>
  <c r="BB203" i="164"/>
  <c r="BB202" i="164"/>
  <c r="BB201" i="164"/>
  <c r="BB200" i="164"/>
  <c r="BB199" i="164"/>
  <c r="BB198" i="164"/>
  <c r="BB197" i="164"/>
  <c r="BB196" i="164"/>
  <c r="BB195" i="164"/>
  <c r="BB194" i="164"/>
  <c r="BB193" i="164"/>
  <c r="BB192" i="164"/>
  <c r="BB191" i="164"/>
  <c r="BB190" i="164"/>
  <c r="BB189" i="164"/>
  <c r="BB188" i="164"/>
  <c r="BB187" i="164"/>
  <c r="BB186" i="164"/>
  <c r="BB185" i="164"/>
  <c r="BB184" i="164"/>
  <c r="BB183" i="164"/>
  <c r="BB182" i="164"/>
  <c r="BB181" i="164"/>
  <c r="BB180" i="164"/>
  <c r="BB179" i="164"/>
  <c r="BB178" i="164"/>
  <c r="BB177" i="164"/>
  <c r="BB176" i="164"/>
  <c r="BB175" i="164"/>
  <c r="BB174" i="164"/>
  <c r="BB173" i="164"/>
  <c r="BB172" i="164"/>
  <c r="BB171" i="164"/>
  <c r="BB170" i="164"/>
  <c r="BB169" i="164"/>
  <c r="BB168" i="164"/>
  <c r="BB167" i="164"/>
  <c r="BB166" i="164"/>
  <c r="BB165" i="164"/>
  <c r="BB164" i="164"/>
  <c r="BB163" i="164"/>
  <c r="BB162" i="164"/>
  <c r="BB161" i="164"/>
  <c r="BB160" i="164"/>
  <c r="BB159" i="164"/>
  <c r="BB158" i="164"/>
  <c r="BB157" i="164"/>
  <c r="BB156" i="164"/>
  <c r="BB155" i="164"/>
  <c r="BB154" i="164"/>
  <c r="BB153" i="164"/>
  <c r="BB152" i="164"/>
  <c r="BB151" i="164"/>
  <c r="BB150" i="164"/>
  <c r="BB149" i="164"/>
  <c r="BB148" i="164"/>
  <c r="BB147" i="164"/>
  <c r="BB146" i="164"/>
  <c r="BB145" i="164"/>
  <c r="BB144" i="164"/>
  <c r="BB143" i="164"/>
  <c r="BB142" i="164"/>
  <c r="BB141" i="164"/>
  <c r="BB140" i="164"/>
  <c r="BB139" i="164"/>
  <c r="BB138" i="164"/>
  <c r="BB137" i="164"/>
  <c r="BB136" i="164"/>
  <c r="BB135" i="164"/>
  <c r="BB134" i="164"/>
  <c r="BB133" i="164"/>
  <c r="BB132" i="164"/>
  <c r="BB131" i="164"/>
  <c r="BB130" i="164"/>
  <c r="BB129" i="164"/>
  <c r="BB128" i="164"/>
  <c r="BB127" i="164"/>
  <c r="BB126" i="164"/>
  <c r="BB125" i="164"/>
  <c r="BB124" i="164"/>
  <c r="BB123" i="164"/>
  <c r="BB122" i="164"/>
  <c r="BB121" i="164"/>
  <c r="BB120" i="164"/>
  <c r="BB119" i="164"/>
  <c r="BB118" i="164"/>
  <c r="BB117" i="164"/>
  <c r="BB116" i="164"/>
  <c r="BB115" i="164"/>
  <c r="BB114" i="164"/>
  <c r="BB113" i="164"/>
  <c r="BB112" i="164"/>
  <c r="BB111" i="164"/>
  <c r="BB110" i="164"/>
  <c r="BB109" i="164"/>
  <c r="BB108" i="164"/>
  <c r="BB107" i="164"/>
  <c r="BB106" i="164"/>
  <c r="BB105" i="164"/>
  <c r="BB104" i="164"/>
  <c r="BB103" i="164"/>
  <c r="BB102" i="164"/>
  <c r="BB101" i="164"/>
  <c r="BB100" i="164"/>
  <c r="BB99" i="164"/>
  <c r="BB98" i="164"/>
  <c r="BB97" i="164"/>
  <c r="BB96" i="164"/>
  <c r="BB95" i="164"/>
  <c r="BB94" i="164"/>
  <c r="BB93" i="164"/>
  <c r="BB92" i="164"/>
  <c r="BB91" i="164"/>
  <c r="BB90" i="164"/>
  <c r="BB89" i="164"/>
  <c r="BB88" i="164"/>
  <c r="BB87" i="164"/>
  <c r="BB86" i="164"/>
  <c r="BB85" i="164"/>
  <c r="BB84" i="164"/>
  <c r="BB83" i="164"/>
  <c r="BB82" i="164"/>
  <c r="BB81" i="164"/>
  <c r="BB80" i="164"/>
  <c r="BB79" i="164"/>
  <c r="BB78" i="164"/>
  <c r="BB77" i="164"/>
  <c r="BB76" i="164"/>
  <c r="BB75" i="164"/>
  <c r="BB74" i="164"/>
  <c r="BB73" i="164"/>
  <c r="BB72" i="164"/>
  <c r="BB71" i="164"/>
  <c r="BB70" i="164"/>
  <c r="BB69" i="164"/>
  <c r="BB68" i="164"/>
  <c r="BB67" i="164"/>
  <c r="BB66" i="164"/>
  <c r="BB65" i="164"/>
  <c r="BB64" i="164"/>
  <c r="BB63" i="164"/>
  <c r="BB62" i="164"/>
  <c r="BB61" i="164"/>
  <c r="BB60" i="164"/>
  <c r="BB59" i="164"/>
  <c r="BB58" i="164"/>
  <c r="BB57" i="164"/>
  <c r="BB56" i="164"/>
  <c r="BB55" i="164"/>
  <c r="BB54" i="164"/>
  <c r="BB53" i="164"/>
  <c r="BB52" i="164"/>
  <c r="BB51" i="164"/>
  <c r="BB50" i="164"/>
  <c r="BB49" i="164"/>
  <c r="BB48" i="164"/>
  <c r="BB47" i="164"/>
  <c r="BB46" i="164"/>
  <c r="BB45" i="164"/>
  <c r="BB44" i="164"/>
  <c r="BB43" i="164"/>
  <c r="BB42" i="164"/>
  <c r="BB41" i="164"/>
  <c r="BB40" i="164"/>
  <c r="BB39" i="164"/>
  <c r="BB38" i="164"/>
  <c r="BB37" i="164"/>
  <c r="BB36" i="164"/>
  <c r="BB35" i="164"/>
  <c r="BB34" i="164"/>
  <c r="BB33" i="164"/>
  <c r="BB32" i="164"/>
  <c r="BB31" i="164"/>
  <c r="BB30" i="164"/>
  <c r="BB29" i="164"/>
  <c r="BB28" i="164"/>
  <c r="BB27" i="164"/>
  <c r="BB26" i="164"/>
  <c r="BB25" i="164"/>
  <c r="BB24" i="164"/>
  <c r="BB23" i="164"/>
  <c r="BB22" i="164"/>
  <c r="BB21" i="164"/>
  <c r="BB20" i="164"/>
  <c r="BB19" i="164"/>
  <c r="BB18" i="164"/>
  <c r="BB17" i="164"/>
  <c r="BB16" i="164"/>
  <c r="BB15" i="164"/>
  <c r="BB14" i="164"/>
  <c r="BB13" i="164"/>
  <c r="BB12" i="164"/>
  <c r="BB11" i="164"/>
  <c r="BB10" i="164"/>
  <c r="BB9" i="164"/>
  <c r="BB8" i="164"/>
  <c r="BB7" i="164"/>
  <c r="F14" i="174" l="1"/>
  <c r="F13" i="174"/>
  <c r="F12" i="174"/>
  <c r="F11" i="174"/>
  <c r="F9" i="174"/>
  <c r="F8" i="174"/>
  <c r="F7" i="174"/>
  <c r="F6" i="174"/>
  <c r="AE11" i="161"/>
  <c r="AJ7" i="161"/>
  <c r="AK7" i="161" s="1"/>
  <c r="AH7" i="161"/>
  <c r="AI7" i="161" s="1"/>
  <c r="AF7" i="161"/>
  <c r="AG7" i="161" s="1"/>
  <c r="AE7" i="161"/>
  <c r="AJ11" i="161" l="1"/>
  <c r="AJ10" i="161"/>
  <c r="AH11" i="161"/>
  <c r="AH10" i="161"/>
  <c r="AM243" i="164" l="1"/>
  <c r="AM228" i="164"/>
  <c r="AT343" i="164"/>
  <c r="AJ33" i="161"/>
  <c r="AJ32" i="161"/>
  <c r="AJ31" i="161"/>
  <c r="AJ30" i="161"/>
  <c r="AH33" i="161"/>
  <c r="AH32" i="161"/>
  <c r="AH31" i="161"/>
  <c r="AH30" i="161"/>
  <c r="AF33" i="161"/>
  <c r="AF32" i="161"/>
  <c r="AF31" i="161"/>
  <c r="AF30" i="161"/>
  <c r="AE33" i="161"/>
  <c r="AE32" i="161"/>
  <c r="AE31" i="161"/>
  <c r="AE30" i="161"/>
  <c r="CF7" i="164" l="1"/>
  <c r="BX7" i="164"/>
  <c r="BX14" i="164" l="1"/>
  <c r="CB7" i="164"/>
  <c r="AZ378" i="164"/>
  <c r="BA373" i="164"/>
  <c r="BA368" i="164"/>
  <c r="BA363" i="164"/>
  <c r="BA358" i="164"/>
  <c r="BA353" i="164"/>
  <c r="BA348" i="164"/>
  <c r="BA343" i="164"/>
  <c r="BA338" i="164"/>
  <c r="BA333" i="164"/>
  <c r="BA328" i="164"/>
  <c r="BA323" i="164"/>
  <c r="BA318" i="164"/>
  <c r="BA313" i="164"/>
  <c r="BA308" i="164"/>
  <c r="BA303" i="164"/>
  <c r="BA298" i="164"/>
  <c r="BA293" i="164"/>
  <c r="BA288" i="164"/>
  <c r="BA283" i="164"/>
  <c r="BA278" i="164"/>
  <c r="BA273" i="164"/>
  <c r="BA268" i="164"/>
  <c r="BA263" i="164"/>
  <c r="BA258" i="164"/>
  <c r="BA253" i="164"/>
  <c r="BA248" i="164"/>
  <c r="BA243" i="164"/>
  <c r="BA238" i="164"/>
  <c r="BA233" i="164"/>
  <c r="BA228" i="164"/>
  <c r="BA223" i="164"/>
  <c r="BA218" i="164"/>
  <c r="BA213" i="164"/>
  <c r="BA208" i="164"/>
  <c r="BA203" i="164"/>
  <c r="BA198" i="164"/>
  <c r="BA193" i="164"/>
  <c r="BA188" i="164"/>
  <c r="BA183" i="164"/>
  <c r="BA178" i="164"/>
  <c r="BA173" i="164"/>
  <c r="BA168" i="164"/>
  <c r="BA163" i="164"/>
  <c r="BA158" i="164"/>
  <c r="BA153" i="164"/>
  <c r="BA148" i="164"/>
  <c r="BA143" i="164"/>
  <c r="BA138" i="164"/>
  <c r="BA133" i="164"/>
  <c r="BA128" i="164"/>
  <c r="BA123" i="164"/>
  <c r="BA118" i="164"/>
  <c r="BA113" i="164"/>
  <c r="BA108" i="164"/>
  <c r="BA103" i="164"/>
  <c r="BA98" i="164"/>
  <c r="BA93" i="164"/>
  <c r="BA88" i="164"/>
  <c r="BA83" i="164"/>
  <c r="BA78" i="164"/>
  <c r="BA73" i="164"/>
  <c r="BA68" i="164"/>
  <c r="BA63" i="164"/>
  <c r="BA58" i="164"/>
  <c r="BA53" i="164"/>
  <c r="BA48" i="164"/>
  <c r="BA43" i="164"/>
  <c r="BA38" i="164"/>
  <c r="BA33" i="164"/>
  <c r="BA28" i="164"/>
  <c r="BA23" i="164"/>
  <c r="BA18" i="164"/>
  <c r="BA13" i="164"/>
  <c r="BA8" i="164"/>
  <c r="AX378" i="164"/>
  <c r="AY373" i="164"/>
  <c r="AY368" i="164"/>
  <c r="AY363" i="164"/>
  <c r="AY358" i="164"/>
  <c r="AY353" i="164"/>
  <c r="AY348" i="164"/>
  <c r="AY343" i="164"/>
  <c r="AY338" i="164"/>
  <c r="AY333" i="164"/>
  <c r="AY328" i="164"/>
  <c r="AY323" i="164"/>
  <c r="AY318" i="164"/>
  <c r="AY313" i="164"/>
  <c r="AY308" i="164"/>
  <c r="AY303" i="164"/>
  <c r="AY298" i="164"/>
  <c r="AY293" i="164"/>
  <c r="AY288" i="164"/>
  <c r="AY283" i="164"/>
  <c r="AY278" i="164"/>
  <c r="AY273" i="164"/>
  <c r="AY268" i="164"/>
  <c r="AY263" i="164"/>
  <c r="AY258" i="164"/>
  <c r="AY253" i="164"/>
  <c r="AY248" i="164"/>
  <c r="AY243" i="164"/>
  <c r="AY238" i="164"/>
  <c r="AY233" i="164"/>
  <c r="AY228" i="164"/>
  <c r="AY223" i="164"/>
  <c r="AY218" i="164"/>
  <c r="AY213" i="164"/>
  <c r="AY208" i="164"/>
  <c r="AY203" i="164"/>
  <c r="AY198" i="164"/>
  <c r="AY193" i="164"/>
  <c r="AY188" i="164"/>
  <c r="AY183" i="164"/>
  <c r="AY178" i="164"/>
  <c r="AY173" i="164"/>
  <c r="AY168" i="164"/>
  <c r="AY163" i="164"/>
  <c r="AY158" i="164"/>
  <c r="AY153" i="164"/>
  <c r="AY148" i="164"/>
  <c r="AY143" i="164"/>
  <c r="AY138" i="164"/>
  <c r="AY133" i="164"/>
  <c r="AY128" i="164"/>
  <c r="AY123" i="164"/>
  <c r="AY118" i="164"/>
  <c r="AY113" i="164"/>
  <c r="AY108" i="164"/>
  <c r="AY103" i="164"/>
  <c r="AY98" i="164"/>
  <c r="AY93" i="164"/>
  <c r="AY88" i="164"/>
  <c r="AY83" i="164"/>
  <c r="AY78" i="164"/>
  <c r="AY73" i="164"/>
  <c r="AY68" i="164"/>
  <c r="AY63" i="164"/>
  <c r="AY58" i="164"/>
  <c r="AY53" i="164"/>
  <c r="AY48" i="164"/>
  <c r="AY43" i="164"/>
  <c r="AY38" i="164"/>
  <c r="AY33" i="164"/>
  <c r="AY28" i="164"/>
  <c r="AY23" i="164"/>
  <c r="AY18" i="164"/>
  <c r="AY13" i="164"/>
  <c r="AY8" i="164"/>
  <c r="AV378" i="164"/>
  <c r="AU378" i="164"/>
  <c r="AW373" i="164"/>
  <c r="AW368" i="164"/>
  <c r="AW363" i="164"/>
  <c r="AW358" i="164"/>
  <c r="AW353" i="164"/>
  <c r="AW348" i="164"/>
  <c r="AW343" i="164"/>
  <c r="AW338" i="164"/>
  <c r="AW333" i="164"/>
  <c r="AW328" i="164"/>
  <c r="AW323" i="164"/>
  <c r="AW318" i="164"/>
  <c r="AW313" i="164"/>
  <c r="AW308" i="164"/>
  <c r="AW303" i="164"/>
  <c r="AW298" i="164"/>
  <c r="AW293" i="164"/>
  <c r="AW288" i="164"/>
  <c r="AW283" i="164"/>
  <c r="AW278" i="164"/>
  <c r="AW273" i="164"/>
  <c r="AW268" i="164"/>
  <c r="AW263" i="164"/>
  <c r="AW258" i="164"/>
  <c r="AW253" i="164"/>
  <c r="AW248" i="164"/>
  <c r="AW243" i="164"/>
  <c r="AW238" i="164"/>
  <c r="AW233" i="164"/>
  <c r="AW228" i="164"/>
  <c r="AW223" i="164"/>
  <c r="AW218" i="164"/>
  <c r="AW213" i="164"/>
  <c r="AW208" i="164"/>
  <c r="AW203" i="164"/>
  <c r="AW198" i="164"/>
  <c r="AW193" i="164"/>
  <c r="AW188" i="164"/>
  <c r="AW183" i="164"/>
  <c r="AW178" i="164"/>
  <c r="AW173" i="164"/>
  <c r="AW168" i="164"/>
  <c r="AW163" i="164"/>
  <c r="AW158" i="164"/>
  <c r="AW153" i="164"/>
  <c r="AW148" i="164"/>
  <c r="AW143" i="164"/>
  <c r="AW138" i="164"/>
  <c r="AW133" i="164"/>
  <c r="AW128" i="164"/>
  <c r="AW123" i="164"/>
  <c r="AW118" i="164"/>
  <c r="AW113" i="164"/>
  <c r="AW108" i="164"/>
  <c r="AW103" i="164"/>
  <c r="AW98" i="164"/>
  <c r="AW93" i="164"/>
  <c r="AW88" i="164"/>
  <c r="AW83" i="164"/>
  <c r="AW78" i="164"/>
  <c r="AW73" i="164"/>
  <c r="AW68" i="164"/>
  <c r="AW63" i="164"/>
  <c r="AW58" i="164"/>
  <c r="AW53" i="164"/>
  <c r="AW48" i="164"/>
  <c r="AW43" i="164"/>
  <c r="AW38" i="164"/>
  <c r="AW33" i="164"/>
  <c r="AW28" i="164"/>
  <c r="AW23" i="164"/>
  <c r="AW18" i="164"/>
  <c r="AW13" i="164"/>
  <c r="AW8" i="164"/>
  <c r="AS378" i="164"/>
  <c r="AT373" i="164"/>
  <c r="AT368" i="164"/>
  <c r="AT363" i="164"/>
  <c r="AT358" i="164"/>
  <c r="AT353" i="164"/>
  <c r="AT348" i="164"/>
  <c r="AT344" i="164"/>
  <c r="AT338" i="164"/>
  <c r="AT333" i="164"/>
  <c r="AT328" i="164"/>
  <c r="AT323" i="164"/>
  <c r="AT318" i="164"/>
  <c r="AT313" i="164"/>
  <c r="AT308" i="164"/>
  <c r="AT303" i="164"/>
  <c r="AT298" i="164"/>
  <c r="AT293" i="164"/>
  <c r="AT288" i="164"/>
  <c r="AT283" i="164"/>
  <c r="AT278" i="164"/>
  <c r="AT273" i="164"/>
  <c r="AT268" i="164"/>
  <c r="AT263" i="164"/>
  <c r="AT258" i="164"/>
  <c r="AT253" i="164"/>
  <c r="AT248" i="164"/>
  <c r="AT243" i="164"/>
  <c r="AT238" i="164"/>
  <c r="AT233" i="164"/>
  <c r="AT228" i="164"/>
  <c r="AT223" i="164"/>
  <c r="AT218" i="164"/>
  <c r="AT213" i="164"/>
  <c r="AT208" i="164"/>
  <c r="AT203" i="164"/>
  <c r="AT198" i="164"/>
  <c r="AT193" i="164"/>
  <c r="AT188" i="164"/>
  <c r="AT183" i="164"/>
  <c r="AT178" i="164"/>
  <c r="AT173" i="164"/>
  <c r="AT168" i="164"/>
  <c r="AT163" i="164"/>
  <c r="AT158" i="164"/>
  <c r="AT153" i="164"/>
  <c r="AT148" i="164"/>
  <c r="AT143" i="164"/>
  <c r="AT138" i="164"/>
  <c r="AT133" i="164"/>
  <c r="AT128" i="164"/>
  <c r="AT123" i="164"/>
  <c r="AT118" i="164"/>
  <c r="AT113" i="164"/>
  <c r="AT108" i="164"/>
  <c r="AT103" i="164"/>
  <c r="AT98" i="164"/>
  <c r="AT93" i="164"/>
  <c r="AT88" i="164"/>
  <c r="AT83" i="164"/>
  <c r="AT78" i="164"/>
  <c r="AT73" i="164"/>
  <c r="AT68" i="164"/>
  <c r="AT63" i="164"/>
  <c r="AT58" i="164"/>
  <c r="AT53" i="164"/>
  <c r="AT48" i="164"/>
  <c r="AT43" i="164"/>
  <c r="AT38" i="164"/>
  <c r="AT33" i="164"/>
  <c r="AT28" i="164"/>
  <c r="AT23" i="164"/>
  <c r="AT8" i="164"/>
  <c r="AT18" i="164"/>
  <c r="AT13" i="164"/>
  <c r="AQ378" i="164"/>
  <c r="AR373" i="164"/>
  <c r="AR368" i="164"/>
  <c r="AR363" i="164"/>
  <c r="AR358" i="164"/>
  <c r="AR353" i="164"/>
  <c r="AR348" i="164"/>
  <c r="AR343" i="164"/>
  <c r="AR338" i="164"/>
  <c r="AR333" i="164"/>
  <c r="AR328" i="164"/>
  <c r="AR323" i="164"/>
  <c r="AR318" i="164"/>
  <c r="AR313" i="164"/>
  <c r="AR308" i="164"/>
  <c r="AR303" i="164"/>
  <c r="AR298" i="164"/>
  <c r="AR293" i="164"/>
  <c r="AR288" i="164"/>
  <c r="AR283" i="164"/>
  <c r="AR278" i="164"/>
  <c r="AR273" i="164"/>
  <c r="AR268" i="164"/>
  <c r="AR263" i="164"/>
  <c r="AR258" i="164"/>
  <c r="AR253" i="164"/>
  <c r="AR248" i="164"/>
  <c r="AR243" i="164"/>
  <c r="AR238" i="164"/>
  <c r="AR233" i="164"/>
  <c r="AR228" i="164"/>
  <c r="AR223" i="164"/>
  <c r="AR218" i="164"/>
  <c r="AR213" i="164"/>
  <c r="AR208" i="164"/>
  <c r="AR203" i="164"/>
  <c r="AR198" i="164"/>
  <c r="AR193" i="164"/>
  <c r="AR188" i="164"/>
  <c r="AR183" i="164"/>
  <c r="AR178" i="164"/>
  <c r="AR173" i="164"/>
  <c r="AR168" i="164"/>
  <c r="AR163" i="164"/>
  <c r="AR158" i="164"/>
  <c r="AR153" i="164"/>
  <c r="AR148" i="164"/>
  <c r="AR143" i="164"/>
  <c r="AR138" i="164"/>
  <c r="AR133" i="164"/>
  <c r="AR128" i="164"/>
  <c r="AR123" i="164"/>
  <c r="AR118" i="164"/>
  <c r="AR113" i="164"/>
  <c r="AR108" i="164"/>
  <c r="AR103" i="164"/>
  <c r="AR98" i="164"/>
  <c r="AR93" i="164"/>
  <c r="AR88" i="164"/>
  <c r="AR83" i="164"/>
  <c r="AR78" i="164"/>
  <c r="AR73" i="164"/>
  <c r="AR68" i="164"/>
  <c r="AR63" i="164"/>
  <c r="AR58" i="164"/>
  <c r="AR53" i="164"/>
  <c r="AR48" i="164"/>
  <c r="AR43" i="164"/>
  <c r="AR38" i="164"/>
  <c r="AR33" i="164"/>
  <c r="AR28" i="164"/>
  <c r="AR23" i="164"/>
  <c r="AR18" i="164"/>
  <c r="AR13" i="164"/>
  <c r="AR8" i="164"/>
  <c r="AO378" i="164"/>
  <c r="AN378" i="164"/>
  <c r="AP373" i="164"/>
  <c r="AP368" i="164"/>
  <c r="AP363" i="164"/>
  <c r="AP358" i="164"/>
  <c r="AP353" i="164"/>
  <c r="AP348" i="164"/>
  <c r="AP343" i="164"/>
  <c r="AP338" i="164"/>
  <c r="AP333" i="164"/>
  <c r="AP328" i="164"/>
  <c r="AP323" i="164"/>
  <c r="AP318" i="164"/>
  <c r="AP313" i="164"/>
  <c r="AP308" i="164"/>
  <c r="AP303" i="164"/>
  <c r="AP298" i="164"/>
  <c r="AP293" i="164"/>
  <c r="AP288" i="164"/>
  <c r="AP283" i="164"/>
  <c r="AP278" i="164"/>
  <c r="AP273" i="164"/>
  <c r="AP268" i="164"/>
  <c r="AP263" i="164"/>
  <c r="AP258" i="164"/>
  <c r="AP253" i="164"/>
  <c r="AP248" i="164"/>
  <c r="AP243" i="164"/>
  <c r="AP238" i="164"/>
  <c r="AP233" i="164"/>
  <c r="AP228" i="164"/>
  <c r="AP223" i="164"/>
  <c r="AP218" i="164"/>
  <c r="AP213" i="164"/>
  <c r="AP208" i="164"/>
  <c r="AP203" i="164"/>
  <c r="AP198" i="164"/>
  <c r="AP193" i="164"/>
  <c r="AP188" i="164"/>
  <c r="AP183" i="164"/>
  <c r="AP178" i="164"/>
  <c r="AP173" i="164"/>
  <c r="AP168" i="164"/>
  <c r="AP163" i="164"/>
  <c r="AP158" i="164"/>
  <c r="AP153" i="164"/>
  <c r="AP148" i="164"/>
  <c r="AP143" i="164"/>
  <c r="AP138" i="164"/>
  <c r="AP133" i="164"/>
  <c r="AP128" i="164"/>
  <c r="AP123" i="164"/>
  <c r="AP118" i="164"/>
  <c r="AP113" i="164"/>
  <c r="AP108" i="164"/>
  <c r="AP103" i="164"/>
  <c r="AP98" i="164"/>
  <c r="AP93" i="164"/>
  <c r="AP88" i="164"/>
  <c r="AP83" i="164"/>
  <c r="AP78" i="164"/>
  <c r="AP73" i="164"/>
  <c r="AP68" i="164"/>
  <c r="AP63" i="164"/>
  <c r="AP58" i="164"/>
  <c r="AP53" i="164"/>
  <c r="AP48" i="164"/>
  <c r="AP43" i="164"/>
  <c r="AP38" i="164"/>
  <c r="AP33" i="164"/>
  <c r="AP28" i="164"/>
  <c r="AP23" i="164"/>
  <c r="AP18" i="164"/>
  <c r="AP13" i="164"/>
  <c r="AP8" i="164"/>
  <c r="AL378" i="164"/>
  <c r="AM373" i="164"/>
  <c r="AM368" i="164"/>
  <c r="AM363" i="164"/>
  <c r="AM358" i="164"/>
  <c r="AM353" i="164"/>
  <c r="AM348" i="164"/>
  <c r="AM343" i="164"/>
  <c r="AM338" i="164"/>
  <c r="AM333" i="164"/>
  <c r="AM328" i="164"/>
  <c r="AM323" i="164"/>
  <c r="AM318" i="164"/>
  <c r="AM313" i="164"/>
  <c r="AM308" i="164"/>
  <c r="AM303" i="164"/>
  <c r="AM298" i="164"/>
  <c r="AM293" i="164"/>
  <c r="AM288" i="164"/>
  <c r="AM283" i="164"/>
  <c r="AM278" i="164"/>
  <c r="AM273" i="164"/>
  <c r="AM268" i="164"/>
  <c r="AM263" i="164"/>
  <c r="AM258" i="164"/>
  <c r="AM253" i="164"/>
  <c r="AM248" i="164"/>
  <c r="AM244" i="164"/>
  <c r="AM238" i="164"/>
  <c r="AM233" i="164"/>
  <c r="AM229" i="164"/>
  <c r="AM223" i="164"/>
  <c r="AM218" i="164"/>
  <c r="AM213" i="164"/>
  <c r="AM208" i="164"/>
  <c r="AM203" i="164"/>
  <c r="AM198" i="164"/>
  <c r="AM193" i="164"/>
  <c r="AM188" i="164"/>
  <c r="AM183" i="164"/>
  <c r="AM178" i="164"/>
  <c r="AM173" i="164"/>
  <c r="AM168" i="164"/>
  <c r="AM163" i="164"/>
  <c r="AM158" i="164"/>
  <c r="AM153" i="164"/>
  <c r="AM148" i="164"/>
  <c r="AM143" i="164"/>
  <c r="AM138" i="164"/>
  <c r="AM133" i="164"/>
  <c r="AM128" i="164"/>
  <c r="AM123" i="164"/>
  <c r="AM118" i="164"/>
  <c r="AM113" i="164"/>
  <c r="AM108" i="164"/>
  <c r="AM103" i="164"/>
  <c r="AM98" i="164"/>
  <c r="AM93" i="164"/>
  <c r="AM88" i="164"/>
  <c r="AM83" i="164"/>
  <c r="AM78" i="164"/>
  <c r="AM73" i="164"/>
  <c r="AM68" i="164"/>
  <c r="AM63" i="164"/>
  <c r="AM58" i="164"/>
  <c r="AM53" i="164"/>
  <c r="AM48" i="164"/>
  <c r="AM43" i="164"/>
  <c r="AM38" i="164"/>
  <c r="AM33" i="164"/>
  <c r="AM28" i="164"/>
  <c r="AM23" i="164"/>
  <c r="AM18" i="164"/>
  <c r="AM13" i="164"/>
  <c r="AM8" i="164"/>
  <c r="AJ378" i="164"/>
  <c r="AK373" i="164"/>
  <c r="AK368" i="164"/>
  <c r="AK363" i="164"/>
  <c r="AK358" i="164"/>
  <c r="AK353" i="164"/>
  <c r="AK348" i="164"/>
  <c r="AK343" i="164"/>
  <c r="AK338" i="164"/>
  <c r="AK333" i="164"/>
  <c r="AK328" i="164"/>
  <c r="AK323" i="164"/>
  <c r="AK318" i="164"/>
  <c r="AK313" i="164"/>
  <c r="AK308" i="164"/>
  <c r="AK303" i="164"/>
  <c r="AK298" i="164"/>
  <c r="AK293" i="164"/>
  <c r="AK288" i="164"/>
  <c r="AK283" i="164"/>
  <c r="AK278" i="164"/>
  <c r="AK273" i="164"/>
  <c r="AK268" i="164"/>
  <c r="AK263" i="164"/>
  <c r="AK258" i="164"/>
  <c r="AK253" i="164"/>
  <c r="AK248" i="164"/>
  <c r="AK243" i="164"/>
  <c r="AK238" i="164"/>
  <c r="AK233" i="164"/>
  <c r="AK228" i="164"/>
  <c r="AK223" i="164"/>
  <c r="AK218" i="164"/>
  <c r="AK213" i="164"/>
  <c r="AK208" i="164"/>
  <c r="AK203" i="164"/>
  <c r="AK198" i="164"/>
  <c r="AK193" i="164"/>
  <c r="AK188" i="164"/>
  <c r="AK183" i="164"/>
  <c r="AK178" i="164"/>
  <c r="AK173" i="164"/>
  <c r="AK168" i="164"/>
  <c r="AK163" i="164"/>
  <c r="AK158" i="164"/>
  <c r="AK153" i="164"/>
  <c r="AK148" i="164"/>
  <c r="AK143" i="164"/>
  <c r="AK138" i="164"/>
  <c r="AK133" i="164"/>
  <c r="AK128" i="164"/>
  <c r="AK123" i="164"/>
  <c r="AK118" i="164"/>
  <c r="AK113" i="164"/>
  <c r="AK108" i="164"/>
  <c r="AK103" i="164"/>
  <c r="AK98" i="164"/>
  <c r="AK93" i="164"/>
  <c r="AK88" i="164"/>
  <c r="AK83" i="164"/>
  <c r="AK78" i="164"/>
  <c r="AK73" i="164"/>
  <c r="AK68" i="164"/>
  <c r="AK63" i="164"/>
  <c r="AK58" i="164"/>
  <c r="AK53" i="164"/>
  <c r="AK48" i="164"/>
  <c r="AK43" i="164"/>
  <c r="AK38" i="164"/>
  <c r="AK33" i="164"/>
  <c r="AK28" i="164"/>
  <c r="AK23" i="164"/>
  <c r="AK18" i="164"/>
  <c r="AK13" i="164"/>
  <c r="AK8" i="164"/>
  <c r="AH378" i="164"/>
  <c r="AG378" i="164"/>
  <c r="AI373" i="164"/>
  <c r="AI368" i="164"/>
  <c r="AI363" i="164"/>
  <c r="AI358" i="164"/>
  <c r="AI353" i="164"/>
  <c r="AI348" i="164"/>
  <c r="AI343" i="164"/>
  <c r="AI338" i="164"/>
  <c r="AI333" i="164"/>
  <c r="AI328" i="164"/>
  <c r="AI323" i="164"/>
  <c r="AI318" i="164"/>
  <c r="AI313" i="164"/>
  <c r="AI308" i="164"/>
  <c r="AI303" i="164"/>
  <c r="AI298" i="164"/>
  <c r="AI293" i="164"/>
  <c r="AI288" i="164"/>
  <c r="AI283" i="164"/>
  <c r="AI278" i="164"/>
  <c r="AI273" i="164"/>
  <c r="AI268" i="164"/>
  <c r="AI263" i="164"/>
  <c r="AI258" i="164"/>
  <c r="AI253" i="164"/>
  <c r="AI248" i="164"/>
  <c r="AI243" i="164"/>
  <c r="AI238" i="164"/>
  <c r="AI233" i="164"/>
  <c r="AI228" i="164"/>
  <c r="AI223" i="164"/>
  <c r="AI218" i="164"/>
  <c r="AI213" i="164"/>
  <c r="AI208" i="164"/>
  <c r="AI203" i="164"/>
  <c r="AI198" i="164"/>
  <c r="AI193" i="164"/>
  <c r="AI188" i="164"/>
  <c r="AI183" i="164"/>
  <c r="AI178" i="164"/>
  <c r="AI173" i="164"/>
  <c r="AI168" i="164"/>
  <c r="AI163" i="164"/>
  <c r="AI158" i="164"/>
  <c r="AI153" i="164"/>
  <c r="AI148" i="164"/>
  <c r="AI143" i="164"/>
  <c r="AI138" i="164"/>
  <c r="AI133" i="164"/>
  <c r="AI128" i="164"/>
  <c r="AI123" i="164"/>
  <c r="AI118" i="164"/>
  <c r="AI113" i="164"/>
  <c r="AI108" i="164"/>
  <c r="AI103" i="164"/>
  <c r="AI98" i="164"/>
  <c r="AI93" i="164"/>
  <c r="AI88" i="164"/>
  <c r="AI83" i="164"/>
  <c r="AI78" i="164"/>
  <c r="AI73" i="164"/>
  <c r="AI68" i="164"/>
  <c r="AI63" i="164"/>
  <c r="AI58" i="164"/>
  <c r="AI53" i="164"/>
  <c r="AI48" i="164"/>
  <c r="AI43" i="164"/>
  <c r="AI38" i="164"/>
  <c r="AI33" i="164"/>
  <c r="AI28" i="164"/>
  <c r="AI23" i="164"/>
  <c r="AI18" i="164"/>
  <c r="AI13" i="164"/>
  <c r="AI8" i="164"/>
  <c r="AE378" i="164"/>
  <c r="AF373" i="164"/>
  <c r="AF368" i="164"/>
  <c r="AF363" i="164"/>
  <c r="AF358" i="164"/>
  <c r="AF353" i="164"/>
  <c r="AF348" i="164"/>
  <c r="AF343" i="164"/>
  <c r="AF338" i="164"/>
  <c r="AF333" i="164"/>
  <c r="AF328" i="164"/>
  <c r="AF323" i="164"/>
  <c r="AF318" i="164"/>
  <c r="AF313" i="164"/>
  <c r="AF308" i="164"/>
  <c r="AF303" i="164"/>
  <c r="AF298" i="164"/>
  <c r="AF293" i="164"/>
  <c r="AF288" i="164"/>
  <c r="AF283" i="164"/>
  <c r="AF278" i="164"/>
  <c r="AF273" i="164"/>
  <c r="AF268" i="164"/>
  <c r="AF263" i="164"/>
  <c r="AF258" i="164"/>
  <c r="AF253" i="164"/>
  <c r="AF248" i="164"/>
  <c r="AF243" i="164"/>
  <c r="AF238" i="164"/>
  <c r="AF233" i="164"/>
  <c r="AF228" i="164"/>
  <c r="AF223" i="164"/>
  <c r="AF218" i="164"/>
  <c r="AF213" i="164"/>
  <c r="AF208" i="164"/>
  <c r="AF203" i="164"/>
  <c r="AF198" i="164"/>
  <c r="AF193" i="164"/>
  <c r="AF188" i="164"/>
  <c r="AF183" i="164"/>
  <c r="AF178" i="164"/>
  <c r="AF173" i="164"/>
  <c r="AF168" i="164"/>
  <c r="AF163" i="164"/>
  <c r="AF158" i="164"/>
  <c r="AF153" i="164"/>
  <c r="AF148" i="164"/>
  <c r="AF143" i="164"/>
  <c r="AF138" i="164"/>
  <c r="AF133" i="164"/>
  <c r="AF128" i="164"/>
  <c r="AF123" i="164"/>
  <c r="AF118" i="164"/>
  <c r="AF113" i="164"/>
  <c r="AF108" i="164"/>
  <c r="AF103" i="164"/>
  <c r="AF98" i="164"/>
  <c r="AF93" i="164"/>
  <c r="AF88" i="164"/>
  <c r="AF83" i="164"/>
  <c r="AF78" i="164"/>
  <c r="AF73" i="164"/>
  <c r="AF68" i="164"/>
  <c r="AF63" i="164"/>
  <c r="AF58" i="164"/>
  <c r="AF53" i="164"/>
  <c r="AF48" i="164"/>
  <c r="AF43" i="164"/>
  <c r="AF38" i="164"/>
  <c r="AF33" i="164"/>
  <c r="AF28" i="164"/>
  <c r="AF23" i="164"/>
  <c r="AF18" i="164"/>
  <c r="AF13" i="164"/>
  <c r="AF8" i="164"/>
  <c r="AC378" i="164"/>
  <c r="AD373" i="164"/>
  <c r="AD368" i="164"/>
  <c r="AD363" i="164"/>
  <c r="AD358" i="164"/>
  <c r="AD353" i="164"/>
  <c r="AD348" i="164"/>
  <c r="AD343" i="164"/>
  <c r="AD338" i="164"/>
  <c r="AD333" i="164"/>
  <c r="AD328" i="164"/>
  <c r="AD323" i="164"/>
  <c r="AD318" i="164"/>
  <c r="AD313" i="164"/>
  <c r="AD308" i="164"/>
  <c r="AD303" i="164"/>
  <c r="AD298" i="164"/>
  <c r="AD293" i="164"/>
  <c r="AD288" i="164"/>
  <c r="AD283" i="164"/>
  <c r="AD278" i="164"/>
  <c r="AD273" i="164"/>
  <c r="AD268" i="164"/>
  <c r="AD263" i="164"/>
  <c r="AD258" i="164"/>
  <c r="AD253" i="164"/>
  <c r="AD248" i="164"/>
  <c r="AD243" i="164"/>
  <c r="AD238" i="164"/>
  <c r="AD233" i="164"/>
  <c r="AD228" i="164"/>
  <c r="AD223" i="164"/>
  <c r="AD218" i="164"/>
  <c r="AD213" i="164"/>
  <c r="AD208" i="164"/>
  <c r="AD203" i="164"/>
  <c r="AD198" i="164"/>
  <c r="AD193" i="164"/>
  <c r="AD188" i="164"/>
  <c r="AD183" i="164"/>
  <c r="AD178" i="164"/>
  <c r="AD173" i="164"/>
  <c r="AD168" i="164"/>
  <c r="AD163" i="164"/>
  <c r="AD158" i="164"/>
  <c r="AD153" i="164"/>
  <c r="AD148" i="164"/>
  <c r="AD143" i="164"/>
  <c r="AD138" i="164"/>
  <c r="AD133" i="164"/>
  <c r="AD128" i="164"/>
  <c r="AD123" i="164"/>
  <c r="AD118" i="164"/>
  <c r="AD113" i="164"/>
  <c r="AD108" i="164"/>
  <c r="AD103" i="164"/>
  <c r="AD98" i="164"/>
  <c r="AD93" i="164"/>
  <c r="AD88" i="164"/>
  <c r="AD83" i="164"/>
  <c r="AD78" i="164"/>
  <c r="AD73" i="164"/>
  <c r="AD68" i="164"/>
  <c r="AD63" i="164"/>
  <c r="AD58" i="164"/>
  <c r="AD53" i="164"/>
  <c r="AD48" i="164"/>
  <c r="AD43" i="164"/>
  <c r="AD38" i="164"/>
  <c r="AD33" i="164"/>
  <c r="AD28" i="164"/>
  <c r="AD23" i="164"/>
  <c r="AD18" i="164"/>
  <c r="AD13" i="164"/>
  <c r="AD8" i="164"/>
  <c r="AA378" i="164"/>
  <c r="Z378" i="164"/>
  <c r="AB373" i="164"/>
  <c r="AB368" i="164"/>
  <c r="AB363" i="164"/>
  <c r="AB358" i="164"/>
  <c r="AB353" i="164"/>
  <c r="AB348" i="164"/>
  <c r="AB343" i="164"/>
  <c r="AB338" i="164"/>
  <c r="AB333" i="164"/>
  <c r="AB328" i="164"/>
  <c r="AB323" i="164"/>
  <c r="AB318" i="164"/>
  <c r="AB313" i="164"/>
  <c r="AB308" i="164"/>
  <c r="AB303" i="164"/>
  <c r="AB298" i="164"/>
  <c r="AB293" i="164"/>
  <c r="AB288" i="164"/>
  <c r="AB283" i="164"/>
  <c r="AB278" i="164"/>
  <c r="AB273" i="164"/>
  <c r="AB268" i="164"/>
  <c r="AB263" i="164"/>
  <c r="AB258" i="164"/>
  <c r="AB253" i="164"/>
  <c r="AB248" i="164"/>
  <c r="AB243" i="164"/>
  <c r="AB238" i="164"/>
  <c r="AB233" i="164"/>
  <c r="AB228" i="164"/>
  <c r="AB223" i="164"/>
  <c r="AB218" i="164"/>
  <c r="AB213" i="164"/>
  <c r="AB208" i="164"/>
  <c r="AB203" i="164"/>
  <c r="AB198" i="164"/>
  <c r="AB193" i="164"/>
  <c r="AB188" i="164"/>
  <c r="AB183" i="164"/>
  <c r="AB178" i="164"/>
  <c r="AB173" i="164"/>
  <c r="AB168" i="164"/>
  <c r="AB163" i="164"/>
  <c r="AB158" i="164"/>
  <c r="AB153" i="164"/>
  <c r="AB148" i="164"/>
  <c r="AB143" i="164"/>
  <c r="AB138" i="164"/>
  <c r="AB133" i="164"/>
  <c r="AB128" i="164"/>
  <c r="AB123" i="164"/>
  <c r="AB118" i="164"/>
  <c r="AB113" i="164"/>
  <c r="AB108" i="164"/>
  <c r="AB103" i="164"/>
  <c r="AB98" i="164"/>
  <c r="AB93" i="164"/>
  <c r="AB88" i="164"/>
  <c r="AB83" i="164"/>
  <c r="AB78" i="164"/>
  <c r="AB73" i="164"/>
  <c r="AB68" i="164"/>
  <c r="AB63" i="164"/>
  <c r="AB58" i="164"/>
  <c r="AB53" i="164"/>
  <c r="AB48" i="164"/>
  <c r="AB43" i="164"/>
  <c r="AB38" i="164"/>
  <c r="AB33" i="164"/>
  <c r="AB28" i="164"/>
  <c r="AB23" i="164"/>
  <c r="AB18" i="164"/>
  <c r="AB13" i="164"/>
  <c r="AB8" i="164"/>
  <c r="X378" i="164"/>
  <c r="Y373" i="164"/>
  <c r="Y368" i="164"/>
  <c r="Y363" i="164"/>
  <c r="Y358" i="164"/>
  <c r="Y353" i="164"/>
  <c r="Y348" i="164"/>
  <c r="Y343" i="164"/>
  <c r="Y338" i="164"/>
  <c r="Y333" i="164"/>
  <c r="Y328" i="164"/>
  <c r="Y323" i="164"/>
  <c r="Y318" i="164"/>
  <c r="Y313" i="164"/>
  <c r="Y308" i="164"/>
  <c r="Y303" i="164"/>
  <c r="Y298" i="164"/>
  <c r="Y293" i="164"/>
  <c r="Y288" i="164"/>
  <c r="Y283" i="164"/>
  <c r="Y278" i="164"/>
  <c r="Y273" i="164"/>
  <c r="Y268" i="164"/>
  <c r="Y263" i="164"/>
  <c r="Y258" i="164"/>
  <c r="Y253" i="164"/>
  <c r="Y248" i="164"/>
  <c r="Y243" i="164"/>
  <c r="Y238" i="164"/>
  <c r="Y233" i="164"/>
  <c r="Y228" i="164"/>
  <c r="Y223" i="164"/>
  <c r="Y218" i="164"/>
  <c r="Y213" i="164"/>
  <c r="Y208" i="164"/>
  <c r="Y203" i="164"/>
  <c r="Y198" i="164"/>
  <c r="Y193" i="164"/>
  <c r="Y188" i="164"/>
  <c r="Y183" i="164"/>
  <c r="Y178" i="164"/>
  <c r="Y173" i="164"/>
  <c r="Y168" i="164"/>
  <c r="Y163" i="164"/>
  <c r="Y158" i="164"/>
  <c r="Y153" i="164"/>
  <c r="Y148" i="164"/>
  <c r="Y143" i="164"/>
  <c r="Y138" i="164"/>
  <c r="Y133" i="164"/>
  <c r="Y128" i="164"/>
  <c r="Y123" i="164"/>
  <c r="Y118" i="164"/>
  <c r="Y113" i="164"/>
  <c r="Y108" i="164"/>
  <c r="Y103" i="164"/>
  <c r="Y98" i="164"/>
  <c r="Y93" i="164"/>
  <c r="Y88" i="164"/>
  <c r="Y83" i="164"/>
  <c r="Y78" i="164"/>
  <c r="Y73" i="164"/>
  <c r="Y68" i="164"/>
  <c r="Y63" i="164"/>
  <c r="Y58" i="164"/>
  <c r="Y53" i="164"/>
  <c r="Y48" i="164"/>
  <c r="Y43" i="164"/>
  <c r="Y38" i="164"/>
  <c r="Y33" i="164"/>
  <c r="Y28" i="164"/>
  <c r="Y23" i="164"/>
  <c r="Y18" i="164"/>
  <c r="Y13" i="164"/>
  <c r="Y8" i="164"/>
  <c r="Y19" i="164"/>
  <c r="V378" i="164"/>
  <c r="W373" i="164"/>
  <c r="W368" i="164"/>
  <c r="W363" i="164"/>
  <c r="W358" i="164"/>
  <c r="W353" i="164"/>
  <c r="W348" i="164"/>
  <c r="W343" i="164"/>
  <c r="W338" i="164"/>
  <c r="W333" i="164"/>
  <c r="W328" i="164"/>
  <c r="W323" i="164"/>
  <c r="W318" i="164"/>
  <c r="W313" i="164"/>
  <c r="W308" i="164"/>
  <c r="W303" i="164"/>
  <c r="W298" i="164"/>
  <c r="W293" i="164"/>
  <c r="W288" i="164"/>
  <c r="W283" i="164"/>
  <c r="W278" i="164"/>
  <c r="W273" i="164"/>
  <c r="W268" i="164"/>
  <c r="W263" i="164"/>
  <c r="W258" i="164"/>
  <c r="W253" i="164"/>
  <c r="W248" i="164"/>
  <c r="W243" i="164"/>
  <c r="W238" i="164"/>
  <c r="W233" i="164"/>
  <c r="W228" i="164"/>
  <c r="W223" i="164"/>
  <c r="W218" i="164"/>
  <c r="W213" i="164"/>
  <c r="W208" i="164"/>
  <c r="W203" i="164"/>
  <c r="W198" i="164"/>
  <c r="W193" i="164"/>
  <c r="W188" i="164"/>
  <c r="W183" i="164"/>
  <c r="W178" i="164"/>
  <c r="W173" i="164"/>
  <c r="W168" i="164"/>
  <c r="W163" i="164"/>
  <c r="W158" i="164"/>
  <c r="W153" i="164"/>
  <c r="W148" i="164"/>
  <c r="W143" i="164"/>
  <c r="W138" i="164"/>
  <c r="W133" i="164"/>
  <c r="W128" i="164"/>
  <c r="W123" i="164"/>
  <c r="W118" i="164"/>
  <c r="W113" i="164"/>
  <c r="W108" i="164"/>
  <c r="W103" i="164"/>
  <c r="W98" i="164"/>
  <c r="W93" i="164"/>
  <c r="W88" i="164"/>
  <c r="W83" i="164"/>
  <c r="W78" i="164"/>
  <c r="W73" i="164"/>
  <c r="W68" i="164"/>
  <c r="W63" i="164"/>
  <c r="W58" i="164"/>
  <c r="W53" i="164"/>
  <c r="W48" i="164"/>
  <c r="W43" i="164"/>
  <c r="W38" i="164"/>
  <c r="W33" i="164"/>
  <c r="W28" i="164"/>
  <c r="W23" i="164"/>
  <c r="W18" i="164"/>
  <c r="W13" i="164"/>
  <c r="W8" i="164"/>
  <c r="W7" i="164"/>
  <c r="T378" i="164"/>
  <c r="S378" i="164"/>
  <c r="S379" i="164"/>
  <c r="U373" i="164"/>
  <c r="U368" i="164"/>
  <c r="U363" i="164"/>
  <c r="U358" i="164"/>
  <c r="U353" i="164"/>
  <c r="U348" i="164"/>
  <c r="U343" i="164"/>
  <c r="U338" i="164"/>
  <c r="U333" i="164"/>
  <c r="U328" i="164"/>
  <c r="U323" i="164"/>
  <c r="U318" i="164"/>
  <c r="U313" i="164"/>
  <c r="U308" i="164"/>
  <c r="U303" i="164"/>
  <c r="U298" i="164"/>
  <c r="U293" i="164"/>
  <c r="U288" i="164"/>
  <c r="U283" i="164"/>
  <c r="U278" i="164"/>
  <c r="U273" i="164"/>
  <c r="U268" i="164"/>
  <c r="U263" i="164"/>
  <c r="U258" i="164"/>
  <c r="U253" i="164"/>
  <c r="U248" i="164"/>
  <c r="U243" i="164"/>
  <c r="U238" i="164"/>
  <c r="U233" i="164"/>
  <c r="U228" i="164"/>
  <c r="U223" i="164"/>
  <c r="U218" i="164"/>
  <c r="U213" i="164"/>
  <c r="U208" i="164"/>
  <c r="U203" i="164"/>
  <c r="U198" i="164"/>
  <c r="U193" i="164"/>
  <c r="U188" i="164"/>
  <c r="U183" i="164"/>
  <c r="U178" i="164"/>
  <c r="U173" i="164"/>
  <c r="U168" i="164"/>
  <c r="U163" i="164"/>
  <c r="U158" i="164"/>
  <c r="U153" i="164"/>
  <c r="U148" i="164"/>
  <c r="U143" i="164"/>
  <c r="U138" i="164"/>
  <c r="U133" i="164"/>
  <c r="U128" i="164"/>
  <c r="U123" i="164"/>
  <c r="U118" i="164"/>
  <c r="U113" i="164"/>
  <c r="U108" i="164"/>
  <c r="U103" i="164"/>
  <c r="U98" i="164"/>
  <c r="U93" i="164"/>
  <c r="U88" i="164"/>
  <c r="U83" i="164"/>
  <c r="U78" i="164"/>
  <c r="U73" i="164"/>
  <c r="U68" i="164"/>
  <c r="U63" i="164"/>
  <c r="U58" i="164"/>
  <c r="U53" i="164"/>
  <c r="U48" i="164"/>
  <c r="U43" i="164"/>
  <c r="U38" i="164"/>
  <c r="U33" i="164"/>
  <c r="U28" i="164"/>
  <c r="U23" i="164"/>
  <c r="U18" i="164"/>
  <c r="U13" i="164"/>
  <c r="U8" i="164"/>
  <c r="Q378" i="164"/>
  <c r="R364" i="164"/>
  <c r="R363" i="164"/>
  <c r="R373" i="164"/>
  <c r="R368" i="164"/>
  <c r="R358" i="164"/>
  <c r="R353" i="164"/>
  <c r="R348" i="164"/>
  <c r="R343" i="164"/>
  <c r="R338" i="164"/>
  <c r="R333" i="164"/>
  <c r="R328" i="164"/>
  <c r="R323" i="164"/>
  <c r="R318" i="164"/>
  <c r="R313" i="164"/>
  <c r="R308" i="164"/>
  <c r="R303" i="164"/>
  <c r="R298" i="164"/>
  <c r="R293" i="164"/>
  <c r="R288" i="164"/>
  <c r="R283" i="164"/>
  <c r="R278" i="164"/>
  <c r="R273" i="164"/>
  <c r="R268" i="164"/>
  <c r="R263" i="164"/>
  <c r="R258" i="164"/>
  <c r="R253" i="164"/>
  <c r="R248" i="164"/>
  <c r="R243" i="164"/>
  <c r="R238" i="164"/>
  <c r="R233" i="164"/>
  <c r="R228" i="164"/>
  <c r="R223" i="164"/>
  <c r="R218" i="164"/>
  <c r="R213" i="164"/>
  <c r="R208" i="164"/>
  <c r="R203" i="164"/>
  <c r="R198" i="164"/>
  <c r="R193" i="164"/>
  <c r="R188" i="164"/>
  <c r="R183" i="164"/>
  <c r="R178" i="164"/>
  <c r="R173" i="164"/>
  <c r="R168" i="164"/>
  <c r="R163" i="164"/>
  <c r="R158" i="164"/>
  <c r="R153" i="164"/>
  <c r="R148" i="164"/>
  <c r="R143" i="164"/>
  <c r="R138" i="164"/>
  <c r="R133" i="164"/>
  <c r="R128" i="164"/>
  <c r="R123" i="164"/>
  <c r="R118" i="164"/>
  <c r="R113" i="164"/>
  <c r="R108" i="164"/>
  <c r="R103" i="164"/>
  <c r="R98" i="164"/>
  <c r="R93" i="164"/>
  <c r="R88" i="164"/>
  <c r="R83" i="164"/>
  <c r="R78" i="164"/>
  <c r="R73" i="164"/>
  <c r="R68" i="164"/>
  <c r="R63" i="164"/>
  <c r="R58" i="164"/>
  <c r="R53" i="164"/>
  <c r="R48" i="164"/>
  <c r="R43" i="164"/>
  <c r="R38" i="164"/>
  <c r="R33" i="164"/>
  <c r="R28" i="164"/>
  <c r="R23" i="164"/>
  <c r="R18" i="164"/>
  <c r="R13" i="164"/>
  <c r="R8" i="164"/>
  <c r="R7" i="164"/>
  <c r="O377" i="164"/>
  <c r="O378" i="164"/>
  <c r="P373" i="164"/>
  <c r="P368" i="164"/>
  <c r="P363" i="164"/>
  <c r="P358" i="164"/>
  <c r="P353" i="164"/>
  <c r="P348" i="164"/>
  <c r="P343" i="164"/>
  <c r="P338" i="164"/>
  <c r="P334" i="164"/>
  <c r="P333" i="164"/>
  <c r="P328" i="164"/>
  <c r="P323" i="164"/>
  <c r="P318" i="164"/>
  <c r="P313" i="164"/>
  <c r="P308" i="164"/>
  <c r="P303" i="164"/>
  <c r="P298" i="164"/>
  <c r="P293" i="164"/>
  <c r="P288" i="164"/>
  <c r="P283" i="164"/>
  <c r="P278" i="164"/>
  <c r="P273" i="164"/>
  <c r="P268" i="164"/>
  <c r="P263" i="164"/>
  <c r="P258" i="164"/>
  <c r="P253" i="164"/>
  <c r="P248" i="164"/>
  <c r="P243" i="164"/>
  <c r="P238" i="164"/>
  <c r="P233" i="164"/>
  <c r="P228" i="164"/>
  <c r="P223" i="164"/>
  <c r="P218" i="164"/>
  <c r="P213" i="164"/>
  <c r="P208" i="164"/>
  <c r="P203" i="164"/>
  <c r="P198" i="164"/>
  <c r="P193" i="164"/>
  <c r="P188" i="164"/>
  <c r="P183" i="164"/>
  <c r="P178" i="164"/>
  <c r="P173" i="164"/>
  <c r="P168" i="164"/>
  <c r="P163" i="164"/>
  <c r="P158" i="164"/>
  <c r="P153" i="164"/>
  <c r="P148" i="164"/>
  <c r="P143" i="164"/>
  <c r="P138" i="164"/>
  <c r="P133" i="164"/>
  <c r="P128" i="164"/>
  <c r="P123" i="164"/>
  <c r="P118" i="164"/>
  <c r="P113" i="164"/>
  <c r="P108" i="164"/>
  <c r="P103" i="164"/>
  <c r="P98" i="164"/>
  <c r="P93" i="164"/>
  <c r="P88" i="164"/>
  <c r="P83" i="164"/>
  <c r="P78" i="164"/>
  <c r="P73" i="164"/>
  <c r="P68" i="164"/>
  <c r="P63" i="164"/>
  <c r="P58" i="164"/>
  <c r="P53" i="164"/>
  <c r="P48" i="164"/>
  <c r="P43" i="164"/>
  <c r="P38" i="164"/>
  <c r="P33" i="164"/>
  <c r="P28" i="164"/>
  <c r="P23" i="164"/>
  <c r="P18" i="164"/>
  <c r="P13" i="164"/>
  <c r="P8" i="164"/>
  <c r="BW7" i="164" l="1"/>
  <c r="CL7" i="164" s="1"/>
  <c r="DL7" i="164" s="1"/>
  <c r="BW13" i="164"/>
  <c r="CP8" i="164" s="1"/>
  <c r="BW28" i="164"/>
  <c r="CP11" i="164" s="1"/>
  <c r="BW43" i="164"/>
  <c r="CP14" i="164" s="1"/>
  <c r="BW58" i="164"/>
  <c r="CP17" i="164" s="1"/>
  <c r="BW73" i="164"/>
  <c r="CP20" i="164" s="1"/>
  <c r="BW88" i="164"/>
  <c r="BW103" i="164"/>
  <c r="BW118" i="164"/>
  <c r="BW133" i="164"/>
  <c r="BW148" i="164"/>
  <c r="BW163" i="164"/>
  <c r="BW178" i="164"/>
  <c r="BW193" i="164"/>
  <c r="BW208" i="164"/>
  <c r="BW223" i="164"/>
  <c r="BW238" i="164"/>
  <c r="BW253" i="164"/>
  <c r="BW268" i="164"/>
  <c r="BW283" i="164"/>
  <c r="BW298" i="164"/>
  <c r="BW313" i="164"/>
  <c r="BW328" i="164"/>
  <c r="BW343" i="164"/>
  <c r="BW358" i="164"/>
  <c r="BW373" i="164"/>
  <c r="BH7" i="164"/>
  <c r="CK7" i="164" s="1"/>
  <c r="DK7" i="164" s="1"/>
  <c r="BH18" i="164"/>
  <c r="CO9" i="164" s="1"/>
  <c r="BH48" i="164"/>
  <c r="CO15" i="164" s="1"/>
  <c r="BH63" i="164"/>
  <c r="CO18" i="164" s="1"/>
  <c r="BH78" i="164"/>
  <c r="CO21" i="164" s="1"/>
  <c r="BH93" i="164"/>
  <c r="CO24" i="164" s="1"/>
  <c r="BW8" i="164"/>
  <c r="CP7" i="164" s="1"/>
  <c r="DP7" i="164" s="1"/>
  <c r="BW23" i="164"/>
  <c r="CP10" i="164" s="1"/>
  <c r="BW38" i="164"/>
  <c r="CP13" i="164" s="1"/>
  <c r="BW53" i="164"/>
  <c r="CP16" i="164" s="1"/>
  <c r="BW68" i="164"/>
  <c r="CP19" i="164" s="1"/>
  <c r="BW83" i="164"/>
  <c r="BW98" i="164"/>
  <c r="BW113" i="164"/>
  <c r="BW128" i="164"/>
  <c r="BW143" i="164"/>
  <c r="BW158" i="164"/>
  <c r="BW173" i="164"/>
  <c r="BW188" i="164"/>
  <c r="BW203" i="164"/>
  <c r="BW218" i="164"/>
  <c r="BW233" i="164"/>
  <c r="BW248" i="164"/>
  <c r="BW263" i="164"/>
  <c r="BW278" i="164"/>
  <c r="BW293" i="164"/>
  <c r="BW308" i="164"/>
  <c r="BW323" i="164"/>
  <c r="BW338" i="164"/>
  <c r="BW353" i="164"/>
  <c r="BW368" i="164"/>
  <c r="BD38" i="164"/>
  <c r="CM13" i="164" s="1"/>
  <c r="BD353" i="164"/>
  <c r="CM76" i="164" s="1"/>
  <c r="DM45" i="164" s="1"/>
  <c r="BW18" i="164"/>
  <c r="CP9" i="164" s="1"/>
  <c r="BW33" i="164"/>
  <c r="CP12" i="164" s="1"/>
  <c r="BW48" i="164"/>
  <c r="CP15" i="164" s="1"/>
  <c r="BW63" i="164"/>
  <c r="CP18" i="164" s="1"/>
  <c r="BW78" i="164"/>
  <c r="CP21" i="164" s="1"/>
  <c r="BW93" i="164"/>
  <c r="BW108" i="164"/>
  <c r="BW123" i="164"/>
  <c r="BW138" i="164"/>
  <c r="BW153" i="164"/>
  <c r="BW168" i="164"/>
  <c r="BW183" i="164"/>
  <c r="BW198" i="164"/>
  <c r="BW213" i="164"/>
  <c r="BW228" i="164"/>
  <c r="BW243" i="164"/>
  <c r="BW258" i="164"/>
  <c r="BW273" i="164"/>
  <c r="BW288" i="164"/>
  <c r="BW303" i="164"/>
  <c r="BW318" i="164"/>
  <c r="BW333" i="164"/>
  <c r="BW348" i="164"/>
  <c r="BW363" i="164"/>
  <c r="BH333" i="164"/>
  <c r="CO72" i="164" s="1"/>
  <c r="DO41" i="164" s="1"/>
  <c r="BH343" i="164"/>
  <c r="CO74" i="164" s="1"/>
  <c r="DO43" i="164" s="1"/>
  <c r="BH8" i="164"/>
  <c r="CO7" i="164" s="1"/>
  <c r="DO7" i="164" s="1"/>
  <c r="BD18" i="164"/>
  <c r="CM9" i="164" s="1"/>
  <c r="BD363" i="164"/>
  <c r="CM78" i="164" s="1"/>
  <c r="DM47" i="164" s="1"/>
  <c r="BF203" i="164"/>
  <c r="CN46" i="164" s="1"/>
  <c r="DN15" i="164" s="1"/>
  <c r="BF293" i="164"/>
  <c r="CN64" i="164" s="1"/>
  <c r="DN33" i="164" s="1"/>
  <c r="BD168" i="164"/>
  <c r="CM39" i="164" s="1"/>
  <c r="BD13" i="164"/>
  <c r="CM8" i="164" s="1"/>
  <c r="BF13" i="164"/>
  <c r="CN8" i="164" s="1"/>
  <c r="BD143" i="164"/>
  <c r="CM34" i="164" s="1"/>
  <c r="BF8" i="164"/>
  <c r="CN7" i="164" s="1"/>
  <c r="DN7" i="164" s="1"/>
  <c r="BF23" i="164"/>
  <c r="CN10" i="164" s="1"/>
  <c r="BF98" i="164"/>
  <c r="CN25" i="164" s="1"/>
  <c r="BF113" i="164"/>
  <c r="CN28" i="164" s="1"/>
  <c r="BF128" i="164"/>
  <c r="CN31" i="164" s="1"/>
  <c r="BF143" i="164"/>
  <c r="CN34" i="164" s="1"/>
  <c r="BF158" i="164"/>
  <c r="CN37" i="164" s="1"/>
  <c r="BF7" i="164"/>
  <c r="CJ7" i="164" s="1"/>
  <c r="DJ7" i="164" s="1"/>
  <c r="BD28" i="164"/>
  <c r="CM11" i="164" s="1"/>
  <c r="BF48" i="164"/>
  <c r="CN15" i="164" s="1"/>
  <c r="BH58" i="164"/>
  <c r="CO17" i="164" s="1"/>
  <c r="BF63" i="164"/>
  <c r="CN18" i="164" s="1"/>
  <c r="BH88" i="164"/>
  <c r="CO23" i="164" s="1"/>
  <c r="BF93" i="164"/>
  <c r="CN24" i="164" s="1"/>
  <c r="BF108" i="164"/>
  <c r="CN27" i="164" s="1"/>
  <c r="BF123" i="164"/>
  <c r="CN30" i="164" s="1"/>
  <c r="BF138" i="164"/>
  <c r="CN33" i="164" s="1"/>
  <c r="BD183" i="164"/>
  <c r="CM42" i="164" s="1"/>
  <c r="DM11" i="164" s="1"/>
  <c r="BD198" i="164"/>
  <c r="CM45" i="164" s="1"/>
  <c r="DM14" i="164" s="1"/>
  <c r="BD213" i="164"/>
  <c r="CM48" i="164" s="1"/>
  <c r="DM17" i="164" s="1"/>
  <c r="BD228" i="164"/>
  <c r="CM51" i="164" s="1"/>
  <c r="DM20" i="164" s="1"/>
  <c r="BD243" i="164"/>
  <c r="CM54" i="164" s="1"/>
  <c r="DM23" i="164" s="1"/>
  <c r="BD258" i="164"/>
  <c r="CM57" i="164" s="1"/>
  <c r="DM26" i="164" s="1"/>
  <c r="BD273" i="164"/>
  <c r="CM60" i="164" s="1"/>
  <c r="DM29" i="164" s="1"/>
  <c r="BD303" i="164"/>
  <c r="CM66" i="164" s="1"/>
  <c r="DM35" i="164" s="1"/>
  <c r="BD318" i="164"/>
  <c r="CM69" i="164" s="1"/>
  <c r="DM38" i="164" s="1"/>
  <c r="BD333" i="164"/>
  <c r="CM72" i="164" s="1"/>
  <c r="DM41" i="164" s="1"/>
  <c r="AR378" i="164"/>
  <c r="BF193" i="164"/>
  <c r="CN44" i="164" s="1"/>
  <c r="DN13" i="164" s="1"/>
  <c r="BF238" i="164"/>
  <c r="CN53" i="164" s="1"/>
  <c r="DN22" i="164" s="1"/>
  <c r="BF283" i="164"/>
  <c r="CN62" i="164" s="1"/>
  <c r="DN31" i="164" s="1"/>
  <c r="BF313" i="164"/>
  <c r="CN68" i="164" s="1"/>
  <c r="DN37" i="164" s="1"/>
  <c r="AP378" i="164"/>
  <c r="AT378" i="164"/>
  <c r="BD7" i="164"/>
  <c r="CI7" i="164" s="1"/>
  <c r="DI7" i="164" s="1"/>
  <c r="BD33" i="164"/>
  <c r="CM12" i="164" s="1"/>
  <c r="BD48" i="164"/>
  <c r="CM15" i="164" s="1"/>
  <c r="BH53" i="164"/>
  <c r="CO16" i="164" s="1"/>
  <c r="BD63" i="164"/>
  <c r="CM18" i="164" s="1"/>
  <c r="BD78" i="164"/>
  <c r="CM21" i="164" s="1"/>
  <c r="BD93" i="164"/>
  <c r="CM24" i="164" s="1"/>
  <c r="BH143" i="164"/>
  <c r="CO34" i="164" s="1"/>
  <c r="BF338" i="164"/>
  <c r="CN73" i="164" s="1"/>
  <c r="DN42" i="164" s="1"/>
  <c r="BF18" i="164"/>
  <c r="CN9" i="164" s="1"/>
  <c r="BH23" i="164"/>
  <c r="CO10" i="164" s="1"/>
  <c r="BF53" i="164"/>
  <c r="CN16" i="164" s="1"/>
  <c r="BF68" i="164"/>
  <c r="CN19" i="164" s="1"/>
  <c r="BF78" i="164"/>
  <c r="CN21" i="164" s="1"/>
  <c r="BF83" i="164"/>
  <c r="CN22" i="164" s="1"/>
  <c r="BF118" i="164"/>
  <c r="CN29" i="164" s="1"/>
  <c r="BF148" i="164"/>
  <c r="CN35" i="164" s="1"/>
  <c r="BH158" i="164"/>
  <c r="CO37" i="164" s="1"/>
  <c r="BH168" i="164"/>
  <c r="CO39" i="164" s="1"/>
  <c r="BD193" i="164"/>
  <c r="CM44" i="164" s="1"/>
  <c r="DM13" i="164" s="1"/>
  <c r="BH198" i="164"/>
  <c r="CO45" i="164" s="1"/>
  <c r="DO14" i="164" s="1"/>
  <c r="BH213" i="164"/>
  <c r="CO48" i="164" s="1"/>
  <c r="DO17" i="164" s="1"/>
  <c r="BD238" i="164"/>
  <c r="CM53" i="164" s="1"/>
  <c r="DM22" i="164" s="1"/>
  <c r="BH243" i="164"/>
  <c r="CO54" i="164" s="1"/>
  <c r="DO23" i="164" s="1"/>
  <c r="BH258" i="164"/>
  <c r="CO57" i="164" s="1"/>
  <c r="DO26" i="164" s="1"/>
  <c r="BD283" i="164"/>
  <c r="CM62" i="164" s="1"/>
  <c r="DM31" i="164" s="1"/>
  <c r="BH288" i="164"/>
  <c r="CO63" i="164" s="1"/>
  <c r="DO32" i="164" s="1"/>
  <c r="BD313" i="164"/>
  <c r="CM68" i="164" s="1"/>
  <c r="DM37" i="164" s="1"/>
  <c r="BH318" i="164"/>
  <c r="CO69" i="164" s="1"/>
  <c r="DO38" i="164" s="1"/>
  <c r="BF333" i="164"/>
  <c r="CN72" i="164" s="1"/>
  <c r="DN41" i="164" s="1"/>
  <c r="BH338" i="164"/>
  <c r="CO73" i="164" s="1"/>
  <c r="DO42" i="164" s="1"/>
  <c r="BD348" i="164"/>
  <c r="CM75" i="164" s="1"/>
  <c r="DM44" i="164" s="1"/>
  <c r="BH353" i="164"/>
  <c r="CO76" i="164" s="1"/>
  <c r="DO45" i="164" s="1"/>
  <c r="AF378" i="164"/>
  <c r="AW378" i="164"/>
  <c r="BD43" i="164"/>
  <c r="CM14" i="164" s="1"/>
  <c r="BD173" i="164"/>
  <c r="CM40" i="164" s="1"/>
  <c r="DM9" i="164" s="1"/>
  <c r="BD218" i="164"/>
  <c r="CM49" i="164" s="1"/>
  <c r="DM18" i="164" s="1"/>
  <c r="BD263" i="164"/>
  <c r="CM58" i="164" s="1"/>
  <c r="DM27" i="164" s="1"/>
  <c r="BD308" i="164"/>
  <c r="CM67" i="164" s="1"/>
  <c r="DM36" i="164" s="1"/>
  <c r="BD358" i="164"/>
  <c r="CM77" i="164" s="1"/>
  <c r="DM46" i="164" s="1"/>
  <c r="BD373" i="164"/>
  <c r="CM80" i="164" s="1"/>
  <c r="DM49" i="164" s="1"/>
  <c r="BF43" i="164"/>
  <c r="CN14" i="164" s="1"/>
  <c r="BD108" i="164"/>
  <c r="CM27" i="164" s="1"/>
  <c r="BD123" i="164"/>
  <c r="CM30" i="164" s="1"/>
  <c r="BD138" i="164"/>
  <c r="CM33" i="164" s="1"/>
  <c r="BD153" i="164"/>
  <c r="CM36" i="164" s="1"/>
  <c r="BF173" i="164"/>
  <c r="CN40" i="164" s="1"/>
  <c r="DN9" i="164" s="1"/>
  <c r="BF188" i="164"/>
  <c r="CN43" i="164" s="1"/>
  <c r="DN12" i="164" s="1"/>
  <c r="BF218" i="164"/>
  <c r="CN49" i="164" s="1"/>
  <c r="DN18" i="164" s="1"/>
  <c r="BF233" i="164"/>
  <c r="CN52" i="164" s="1"/>
  <c r="DN21" i="164" s="1"/>
  <c r="BF248" i="164"/>
  <c r="CN55" i="164" s="1"/>
  <c r="DN24" i="164" s="1"/>
  <c r="BF263" i="164"/>
  <c r="CN58" i="164" s="1"/>
  <c r="DN27" i="164" s="1"/>
  <c r="BF278" i="164"/>
  <c r="CN61" i="164" s="1"/>
  <c r="DN30" i="164" s="1"/>
  <c r="BD288" i="164"/>
  <c r="CM63" i="164" s="1"/>
  <c r="DM32" i="164" s="1"/>
  <c r="BF308" i="164"/>
  <c r="CN67" i="164" s="1"/>
  <c r="DN36" i="164" s="1"/>
  <c r="BF323" i="164"/>
  <c r="CN70" i="164" s="1"/>
  <c r="DN39" i="164" s="1"/>
  <c r="BF358" i="164"/>
  <c r="CN77" i="164" s="1"/>
  <c r="DN46" i="164" s="1"/>
  <c r="BF373" i="164"/>
  <c r="CN80" i="164" s="1"/>
  <c r="DN49" i="164" s="1"/>
  <c r="BA378" i="164"/>
  <c r="AY378" i="164"/>
  <c r="BH103" i="164"/>
  <c r="CO26" i="164" s="1"/>
  <c r="BH133" i="164"/>
  <c r="CO32" i="164" s="1"/>
  <c r="DO8" i="164" s="1"/>
  <c r="BH163" i="164"/>
  <c r="CO38" i="164" s="1"/>
  <c r="BH173" i="164"/>
  <c r="CO40" i="164" s="1"/>
  <c r="DO9" i="164" s="1"/>
  <c r="BH203" i="164"/>
  <c r="CO46" i="164" s="1"/>
  <c r="DO15" i="164" s="1"/>
  <c r="BH218" i="164"/>
  <c r="CO49" i="164" s="1"/>
  <c r="DO18" i="164" s="1"/>
  <c r="BH248" i="164"/>
  <c r="CO55" i="164" s="1"/>
  <c r="DO24" i="164" s="1"/>
  <c r="BH263" i="164"/>
  <c r="CO58" i="164" s="1"/>
  <c r="DO27" i="164" s="1"/>
  <c r="BH293" i="164"/>
  <c r="CO64" i="164" s="1"/>
  <c r="DO33" i="164" s="1"/>
  <c r="BH308" i="164"/>
  <c r="CO67" i="164" s="1"/>
  <c r="DO36" i="164" s="1"/>
  <c r="BH373" i="164"/>
  <c r="CO80" i="164" s="1"/>
  <c r="DO49" i="164" s="1"/>
  <c r="AD378" i="164"/>
  <c r="AK378" i="164"/>
  <c r="BF38" i="164"/>
  <c r="CN13" i="164" s="1"/>
  <c r="BD68" i="164"/>
  <c r="CM19" i="164" s="1"/>
  <c r="BH123" i="164"/>
  <c r="CO30" i="164" s="1"/>
  <c r="BH153" i="164"/>
  <c r="CO36" i="164" s="1"/>
  <c r="BF168" i="164"/>
  <c r="CN39" i="164" s="1"/>
  <c r="BF198" i="164"/>
  <c r="CN45" i="164" s="1"/>
  <c r="DN14" i="164" s="1"/>
  <c r="BH208" i="164"/>
  <c r="CO47" i="164" s="1"/>
  <c r="DO16" i="164" s="1"/>
  <c r="BF213" i="164"/>
  <c r="CN48" i="164" s="1"/>
  <c r="DN17" i="164" s="1"/>
  <c r="BF243" i="164"/>
  <c r="CN54" i="164" s="1"/>
  <c r="DN23" i="164" s="1"/>
  <c r="BH253" i="164"/>
  <c r="CO56" i="164" s="1"/>
  <c r="DO25" i="164" s="1"/>
  <c r="BF258" i="164"/>
  <c r="CN57" i="164" s="1"/>
  <c r="DN26" i="164" s="1"/>
  <c r="BF288" i="164"/>
  <c r="CN63" i="164" s="1"/>
  <c r="DN32" i="164" s="1"/>
  <c r="BH298" i="164"/>
  <c r="CO65" i="164" s="1"/>
  <c r="DO34" i="164" s="1"/>
  <c r="BH328" i="164"/>
  <c r="CO71" i="164" s="1"/>
  <c r="DO40" i="164" s="1"/>
  <c r="BF353" i="164"/>
  <c r="CN76" i="164" s="1"/>
  <c r="DN45" i="164" s="1"/>
  <c r="BF368" i="164"/>
  <c r="CN79" i="164" s="1"/>
  <c r="DN48" i="164" s="1"/>
  <c r="Y378" i="164"/>
  <c r="BD23" i="164"/>
  <c r="CM10" i="164" s="1"/>
  <c r="BF28" i="164"/>
  <c r="CN11" i="164" s="1"/>
  <c r="BH33" i="164"/>
  <c r="CO12" i="164" s="1"/>
  <c r="BH43" i="164"/>
  <c r="CO14" i="164" s="1"/>
  <c r="BH68" i="164"/>
  <c r="CO19" i="164" s="1"/>
  <c r="BD73" i="164"/>
  <c r="CM20" i="164" s="1"/>
  <c r="BD98" i="164"/>
  <c r="CM25" i="164" s="1"/>
  <c r="BF103" i="164"/>
  <c r="CN26" i="164" s="1"/>
  <c r="BH113" i="164"/>
  <c r="CO28" i="164" s="1"/>
  <c r="BH138" i="164"/>
  <c r="CO33" i="164" s="1"/>
  <c r="BH148" i="164"/>
  <c r="CO35" i="164" s="1"/>
  <c r="BD178" i="164"/>
  <c r="CM41" i="164" s="1"/>
  <c r="DM10" i="164" s="1"/>
  <c r="BF183" i="164"/>
  <c r="CN42" i="164" s="1"/>
  <c r="DN11" i="164" s="1"/>
  <c r="BH188" i="164"/>
  <c r="CO43" i="164" s="1"/>
  <c r="DO12" i="164" s="1"/>
  <c r="BD223" i="164"/>
  <c r="CM50" i="164" s="1"/>
  <c r="DM19" i="164" s="1"/>
  <c r="BF228" i="164"/>
  <c r="CN51" i="164" s="1"/>
  <c r="DN20" i="164" s="1"/>
  <c r="BH233" i="164"/>
  <c r="CO52" i="164" s="1"/>
  <c r="DO21" i="164" s="1"/>
  <c r="BD268" i="164"/>
  <c r="CM59" i="164" s="1"/>
  <c r="DM28" i="164" s="1"/>
  <c r="BF273" i="164"/>
  <c r="CN60" i="164" s="1"/>
  <c r="DN29" i="164" s="1"/>
  <c r="BH278" i="164"/>
  <c r="CO61" i="164" s="1"/>
  <c r="DO30" i="164" s="1"/>
  <c r="BH303" i="164"/>
  <c r="CO66" i="164" s="1"/>
  <c r="DO35" i="164" s="1"/>
  <c r="BH313" i="164"/>
  <c r="CO68" i="164" s="1"/>
  <c r="DO37" i="164" s="1"/>
  <c r="BD338" i="164"/>
  <c r="CM73" i="164" s="1"/>
  <c r="DM42" i="164" s="1"/>
  <c r="BF343" i="164"/>
  <c r="CN74" i="164" s="1"/>
  <c r="DN43" i="164" s="1"/>
  <c r="BH348" i="164"/>
  <c r="CO75" i="164" s="1"/>
  <c r="DO44" i="164" s="1"/>
  <c r="BH358" i="164"/>
  <c r="CO77" i="164" s="1"/>
  <c r="DO46" i="164" s="1"/>
  <c r="BF363" i="164"/>
  <c r="CN78" i="164" s="1"/>
  <c r="DN47" i="164" s="1"/>
  <c r="BH368" i="164"/>
  <c r="CO79" i="164" s="1"/>
  <c r="DO48" i="164" s="1"/>
  <c r="BH13" i="164"/>
  <c r="CO8" i="164" s="1"/>
  <c r="BH38" i="164"/>
  <c r="CO13" i="164" s="1"/>
  <c r="BF73" i="164"/>
  <c r="CN20" i="164" s="1"/>
  <c r="BH83" i="164"/>
  <c r="CO22" i="164" s="1"/>
  <c r="BH108" i="164"/>
  <c r="CO27" i="164" s="1"/>
  <c r="BD118" i="164"/>
  <c r="CM29" i="164" s="1"/>
  <c r="BF153" i="164"/>
  <c r="CN36" i="164" s="1"/>
  <c r="BF178" i="164"/>
  <c r="CN41" i="164" s="1"/>
  <c r="DN10" i="164" s="1"/>
  <c r="BH183" i="164"/>
  <c r="CO42" i="164" s="1"/>
  <c r="DO11" i="164" s="1"/>
  <c r="BH193" i="164"/>
  <c r="CO44" i="164" s="1"/>
  <c r="DO13" i="164" s="1"/>
  <c r="BF223" i="164"/>
  <c r="CN50" i="164" s="1"/>
  <c r="DN19" i="164" s="1"/>
  <c r="BH228" i="164"/>
  <c r="CO51" i="164" s="1"/>
  <c r="DO20" i="164" s="1"/>
  <c r="BH238" i="164"/>
  <c r="CO53" i="164" s="1"/>
  <c r="DO22" i="164" s="1"/>
  <c r="BF268" i="164"/>
  <c r="CN59" i="164" s="1"/>
  <c r="DN28" i="164" s="1"/>
  <c r="BH273" i="164"/>
  <c r="CO60" i="164" s="1"/>
  <c r="DO29" i="164" s="1"/>
  <c r="BH283" i="164"/>
  <c r="CO62" i="164" s="1"/>
  <c r="DO31" i="164" s="1"/>
  <c r="BF318" i="164"/>
  <c r="CN69" i="164" s="1"/>
  <c r="DN38" i="164" s="1"/>
  <c r="BH323" i="164"/>
  <c r="CO70" i="164" s="1"/>
  <c r="DO39" i="164" s="1"/>
  <c r="BH363" i="164"/>
  <c r="CO78" i="164" s="1"/>
  <c r="DO47" i="164" s="1"/>
  <c r="W378" i="164"/>
  <c r="AI378" i="164"/>
  <c r="AM378" i="164"/>
  <c r="BD8" i="164"/>
  <c r="CM7" i="164" s="1"/>
  <c r="DM7" i="164" s="1"/>
  <c r="BD113" i="164"/>
  <c r="CM28" i="164" s="1"/>
  <c r="BD163" i="164"/>
  <c r="CM38" i="164" s="1"/>
  <c r="BD188" i="164"/>
  <c r="CM43" i="164" s="1"/>
  <c r="DM12" i="164" s="1"/>
  <c r="BD233" i="164"/>
  <c r="CM52" i="164" s="1"/>
  <c r="DM21" i="164" s="1"/>
  <c r="BD278" i="164"/>
  <c r="CM61" i="164" s="1"/>
  <c r="DM30" i="164" s="1"/>
  <c r="BD328" i="164"/>
  <c r="CM71" i="164" s="1"/>
  <c r="DM40" i="164" s="1"/>
  <c r="BD368" i="164"/>
  <c r="CM79" i="164" s="1"/>
  <c r="DM48" i="164" s="1"/>
  <c r="BD83" i="164"/>
  <c r="CM22" i="164" s="1"/>
  <c r="BF88" i="164"/>
  <c r="CN23" i="164" s="1"/>
  <c r="BH128" i="164"/>
  <c r="CO31" i="164" s="1"/>
  <c r="BD133" i="164"/>
  <c r="CM32" i="164" s="1"/>
  <c r="DM8" i="164" s="1"/>
  <c r="BD158" i="164"/>
  <c r="CM37" i="164" s="1"/>
  <c r="BF163" i="164"/>
  <c r="CN38" i="164" s="1"/>
  <c r="BD208" i="164"/>
  <c r="CM47" i="164" s="1"/>
  <c r="DM16" i="164" s="1"/>
  <c r="BD253" i="164"/>
  <c r="CM56" i="164" s="1"/>
  <c r="DM25" i="164" s="1"/>
  <c r="BD298" i="164"/>
  <c r="CM65" i="164" s="1"/>
  <c r="DM34" i="164" s="1"/>
  <c r="BD323" i="164"/>
  <c r="CM70" i="164" s="1"/>
  <c r="DM39" i="164" s="1"/>
  <c r="BF328" i="164"/>
  <c r="CN71" i="164" s="1"/>
  <c r="DN40" i="164" s="1"/>
  <c r="BF33" i="164"/>
  <c r="CN12" i="164" s="1"/>
  <c r="BD53" i="164"/>
  <c r="CM16" i="164" s="1"/>
  <c r="BF58" i="164"/>
  <c r="CN17" i="164" s="1"/>
  <c r="BH73" i="164"/>
  <c r="CO20" i="164" s="1"/>
  <c r="BH98" i="164"/>
  <c r="CO25" i="164" s="1"/>
  <c r="BD103" i="164"/>
  <c r="CM26" i="164" s="1"/>
  <c r="BD128" i="164"/>
  <c r="CM31" i="164" s="1"/>
  <c r="BF133" i="164"/>
  <c r="CN32" i="164" s="1"/>
  <c r="DN8" i="164" s="1"/>
  <c r="BH178" i="164"/>
  <c r="CO41" i="164" s="1"/>
  <c r="DO10" i="164" s="1"/>
  <c r="BD203" i="164"/>
  <c r="CM46" i="164" s="1"/>
  <c r="DM15" i="164" s="1"/>
  <c r="BF208" i="164"/>
  <c r="CN47" i="164" s="1"/>
  <c r="DN16" i="164" s="1"/>
  <c r="BH223" i="164"/>
  <c r="CO50" i="164" s="1"/>
  <c r="DO19" i="164" s="1"/>
  <c r="BD248" i="164"/>
  <c r="CM55" i="164" s="1"/>
  <c r="DM24" i="164" s="1"/>
  <c r="BF253" i="164"/>
  <c r="CN56" i="164" s="1"/>
  <c r="DN25" i="164" s="1"/>
  <c r="BH268" i="164"/>
  <c r="CO59" i="164" s="1"/>
  <c r="DO28" i="164" s="1"/>
  <c r="BD293" i="164"/>
  <c r="CM64" i="164" s="1"/>
  <c r="DM33" i="164" s="1"/>
  <c r="BF298" i="164"/>
  <c r="CN65" i="164" s="1"/>
  <c r="DN34" i="164" s="1"/>
  <c r="BF303" i="164"/>
  <c r="CN66" i="164" s="1"/>
  <c r="DN35" i="164" s="1"/>
  <c r="BD343" i="164"/>
  <c r="CM74" i="164" s="1"/>
  <c r="DM43" i="164" s="1"/>
  <c r="BF348" i="164"/>
  <c r="CN75" i="164" s="1"/>
  <c r="DN44" i="164" s="1"/>
  <c r="BH28" i="164"/>
  <c r="CO11" i="164" s="1"/>
  <c r="BH118" i="164"/>
  <c r="CO29" i="164" s="1"/>
  <c r="BD58" i="164"/>
  <c r="CM17" i="164" s="1"/>
  <c r="BD88" i="164"/>
  <c r="CM23" i="164" s="1"/>
  <c r="BD148" i="164"/>
  <c r="CM35" i="164" s="1"/>
  <c r="AB378" i="164"/>
  <c r="U378" i="164"/>
  <c r="M378" i="164"/>
  <c r="L378" i="164"/>
  <c r="N373" i="164"/>
  <c r="N368" i="164"/>
  <c r="N363" i="164"/>
  <c r="N358" i="164"/>
  <c r="N353" i="164"/>
  <c r="N348" i="164"/>
  <c r="N343" i="164"/>
  <c r="N338" i="164"/>
  <c r="N333" i="164"/>
  <c r="N328" i="164"/>
  <c r="N323" i="164"/>
  <c r="N318" i="164"/>
  <c r="N313" i="164"/>
  <c r="N308" i="164"/>
  <c r="N303" i="164"/>
  <c r="N298" i="164"/>
  <c r="N293" i="164"/>
  <c r="N288" i="164"/>
  <c r="N283" i="164"/>
  <c r="N278" i="164"/>
  <c r="N273" i="164"/>
  <c r="N268" i="164"/>
  <c r="N263" i="164"/>
  <c r="N258" i="164"/>
  <c r="N253" i="164"/>
  <c r="N248" i="164"/>
  <c r="N243" i="164"/>
  <c r="N238" i="164"/>
  <c r="N233" i="164"/>
  <c r="N228" i="164"/>
  <c r="N223" i="164"/>
  <c r="N218" i="164"/>
  <c r="N213" i="164"/>
  <c r="N208" i="164"/>
  <c r="N203" i="164"/>
  <c r="N198" i="164"/>
  <c r="N193" i="164"/>
  <c r="N188" i="164"/>
  <c r="N183" i="164"/>
  <c r="N178" i="164"/>
  <c r="N173" i="164"/>
  <c r="N168" i="164"/>
  <c r="N163" i="164"/>
  <c r="N158" i="164"/>
  <c r="N153" i="164"/>
  <c r="N148" i="164"/>
  <c r="N143" i="164"/>
  <c r="N138" i="164"/>
  <c r="N133" i="164"/>
  <c r="N128" i="164"/>
  <c r="N123" i="164"/>
  <c r="N118" i="164"/>
  <c r="N113" i="164"/>
  <c r="N108" i="164"/>
  <c r="N103" i="164"/>
  <c r="N98" i="164"/>
  <c r="N93" i="164"/>
  <c r="N88" i="164"/>
  <c r="N83" i="164"/>
  <c r="N78" i="164"/>
  <c r="N73" i="164"/>
  <c r="N68" i="164"/>
  <c r="N63" i="164"/>
  <c r="N58" i="164"/>
  <c r="N53" i="164"/>
  <c r="N48" i="164"/>
  <c r="N43" i="164"/>
  <c r="N38" i="164"/>
  <c r="N33" i="164"/>
  <c r="N28" i="164"/>
  <c r="N23" i="164"/>
  <c r="N18" i="164"/>
  <c r="N13" i="164"/>
  <c r="N8" i="164"/>
  <c r="J378" i="164"/>
  <c r="K373" i="164"/>
  <c r="K368" i="164"/>
  <c r="K363" i="164"/>
  <c r="K358" i="164"/>
  <c r="K353" i="164"/>
  <c r="K348" i="164"/>
  <c r="K343" i="164"/>
  <c r="K338" i="164"/>
  <c r="K333" i="164"/>
  <c r="K328" i="164"/>
  <c r="K323" i="164"/>
  <c r="K318" i="164"/>
  <c r="K313" i="164"/>
  <c r="K308" i="164"/>
  <c r="K303" i="164"/>
  <c r="K298" i="164"/>
  <c r="K293" i="164"/>
  <c r="K288" i="164"/>
  <c r="K283" i="164"/>
  <c r="K278" i="164"/>
  <c r="K273" i="164"/>
  <c r="K268" i="164"/>
  <c r="K263" i="164"/>
  <c r="K258" i="164"/>
  <c r="K253" i="164"/>
  <c r="K248" i="164"/>
  <c r="K243" i="164"/>
  <c r="K238" i="164"/>
  <c r="K233" i="164"/>
  <c r="K228" i="164"/>
  <c r="K223" i="164"/>
  <c r="K218" i="164"/>
  <c r="K213" i="164"/>
  <c r="K208" i="164"/>
  <c r="K203" i="164"/>
  <c r="K198" i="164"/>
  <c r="K193" i="164"/>
  <c r="K188" i="164"/>
  <c r="K183" i="164"/>
  <c r="K178" i="164"/>
  <c r="K173" i="164"/>
  <c r="K168" i="164"/>
  <c r="K163" i="164"/>
  <c r="K158" i="164"/>
  <c r="K153" i="164"/>
  <c r="K148" i="164"/>
  <c r="K143" i="164"/>
  <c r="K138" i="164"/>
  <c r="K133" i="164"/>
  <c r="K128" i="164"/>
  <c r="K123" i="164"/>
  <c r="K118" i="164"/>
  <c r="K113" i="164"/>
  <c r="K108" i="164"/>
  <c r="K103" i="164"/>
  <c r="K98" i="164"/>
  <c r="K93" i="164"/>
  <c r="K88" i="164"/>
  <c r="K83" i="164"/>
  <c r="K78" i="164"/>
  <c r="K73" i="164"/>
  <c r="K68" i="164"/>
  <c r="K63" i="164"/>
  <c r="K58" i="164"/>
  <c r="K53" i="164"/>
  <c r="K48" i="164"/>
  <c r="K43" i="164"/>
  <c r="K38" i="164"/>
  <c r="K33" i="164"/>
  <c r="K28" i="164"/>
  <c r="K23" i="164"/>
  <c r="K18" i="164"/>
  <c r="K13" i="164"/>
  <c r="K8" i="164"/>
  <c r="H378" i="164"/>
  <c r="I373" i="164"/>
  <c r="I368" i="164"/>
  <c r="I363" i="164"/>
  <c r="I358" i="164"/>
  <c r="I353" i="164"/>
  <c r="I348" i="164"/>
  <c r="I343" i="164"/>
  <c r="I338" i="164"/>
  <c r="I333" i="164"/>
  <c r="I328" i="164"/>
  <c r="I323" i="164"/>
  <c r="I318" i="164"/>
  <c r="I313" i="164"/>
  <c r="I308" i="164"/>
  <c r="I303" i="164"/>
  <c r="I298" i="164"/>
  <c r="I293" i="164"/>
  <c r="I288" i="164"/>
  <c r="I283" i="164"/>
  <c r="I278" i="164"/>
  <c r="I273" i="164"/>
  <c r="I268" i="164"/>
  <c r="I263" i="164"/>
  <c r="I258" i="164"/>
  <c r="I253" i="164"/>
  <c r="I248" i="164"/>
  <c r="I243" i="164"/>
  <c r="I238" i="164"/>
  <c r="I233" i="164"/>
  <c r="I228" i="164"/>
  <c r="I223" i="164"/>
  <c r="I218" i="164"/>
  <c r="I213" i="164"/>
  <c r="I208" i="164"/>
  <c r="I203" i="164"/>
  <c r="I198" i="164"/>
  <c r="I193" i="164"/>
  <c r="I188" i="164"/>
  <c r="I183" i="164"/>
  <c r="I178" i="164"/>
  <c r="I173" i="164"/>
  <c r="I168" i="164"/>
  <c r="I163" i="164"/>
  <c r="I158" i="164"/>
  <c r="I153" i="164"/>
  <c r="I148" i="164"/>
  <c r="I143" i="164"/>
  <c r="I138" i="164"/>
  <c r="I133" i="164"/>
  <c r="I128" i="164"/>
  <c r="I123" i="164"/>
  <c r="I118" i="164"/>
  <c r="I113" i="164"/>
  <c r="I108" i="164"/>
  <c r="I103" i="164"/>
  <c r="I98" i="164"/>
  <c r="I93" i="164"/>
  <c r="I88" i="164"/>
  <c r="I83" i="164"/>
  <c r="I78" i="164"/>
  <c r="I73" i="164"/>
  <c r="I68" i="164"/>
  <c r="I63" i="164"/>
  <c r="I58" i="164"/>
  <c r="I53" i="164"/>
  <c r="I48" i="164"/>
  <c r="I43" i="164"/>
  <c r="I38" i="164"/>
  <c r="I33" i="164"/>
  <c r="I28" i="164"/>
  <c r="I23" i="164"/>
  <c r="I18" i="164"/>
  <c r="I13" i="164"/>
  <c r="I8" i="164"/>
  <c r="F378" i="164"/>
  <c r="E378" i="164"/>
  <c r="G373" i="164"/>
  <c r="G368" i="164"/>
  <c r="G363" i="164"/>
  <c r="G358" i="164"/>
  <c r="G353" i="164"/>
  <c r="G348" i="164"/>
  <c r="G343" i="164"/>
  <c r="G338" i="164"/>
  <c r="G333" i="164"/>
  <c r="G328" i="164"/>
  <c r="G323" i="164"/>
  <c r="G318" i="164"/>
  <c r="G313" i="164"/>
  <c r="G308" i="164"/>
  <c r="G303" i="164"/>
  <c r="G298" i="164"/>
  <c r="G293" i="164"/>
  <c r="G288" i="164"/>
  <c r="G283" i="164"/>
  <c r="G278" i="164"/>
  <c r="G273" i="164"/>
  <c r="G268" i="164"/>
  <c r="G263" i="164"/>
  <c r="G258" i="164"/>
  <c r="G253" i="164"/>
  <c r="G248" i="164"/>
  <c r="G243" i="164"/>
  <c r="G238" i="164"/>
  <c r="G233" i="164"/>
  <c r="G228" i="164"/>
  <c r="G223" i="164"/>
  <c r="G218" i="164"/>
  <c r="G213" i="164"/>
  <c r="G208" i="164"/>
  <c r="G203" i="164"/>
  <c r="G198" i="164"/>
  <c r="G193" i="164"/>
  <c r="G188" i="164"/>
  <c r="G183" i="164"/>
  <c r="G178" i="164"/>
  <c r="G173" i="164"/>
  <c r="G168" i="164"/>
  <c r="G163" i="164"/>
  <c r="G158" i="164"/>
  <c r="G153" i="164"/>
  <c r="G148" i="164"/>
  <c r="G143" i="164"/>
  <c r="G138" i="164"/>
  <c r="G133" i="164"/>
  <c r="G128" i="164"/>
  <c r="G123" i="164"/>
  <c r="G118" i="164"/>
  <c r="G113" i="164"/>
  <c r="G108" i="164"/>
  <c r="G103" i="164"/>
  <c r="G98" i="164"/>
  <c r="G93" i="164"/>
  <c r="G88" i="164"/>
  <c r="G83" i="164"/>
  <c r="G78" i="164"/>
  <c r="G73" i="164"/>
  <c r="G68" i="164"/>
  <c r="G63" i="164"/>
  <c r="G58" i="164"/>
  <c r="G53" i="164"/>
  <c r="G48" i="164"/>
  <c r="G43" i="164"/>
  <c r="G38" i="164"/>
  <c r="G33" i="164"/>
  <c r="G28" i="164"/>
  <c r="G23" i="164"/>
  <c r="G18" i="164"/>
  <c r="G13" i="164"/>
  <c r="G8" i="164"/>
  <c r="R378" i="164" l="1"/>
  <c r="G378" i="164"/>
  <c r="CP63" i="164"/>
  <c r="DP32" i="164" s="1"/>
  <c r="CP45" i="164"/>
  <c r="DP14" i="164" s="1"/>
  <c r="CP27" i="164"/>
  <c r="CP70" i="164"/>
  <c r="DP39" i="164" s="1"/>
  <c r="CP52" i="164"/>
  <c r="DP21" i="164" s="1"/>
  <c r="CP34" i="164"/>
  <c r="CP77" i="164"/>
  <c r="DP46" i="164" s="1"/>
  <c r="CP59" i="164"/>
  <c r="DP28" i="164" s="1"/>
  <c r="CP41" i="164"/>
  <c r="DP10" i="164" s="1"/>
  <c r="CP23" i="164"/>
  <c r="CP78" i="164"/>
  <c r="DP47" i="164" s="1"/>
  <c r="CP60" i="164"/>
  <c r="DP29" i="164" s="1"/>
  <c r="CP42" i="164"/>
  <c r="DP11" i="164" s="1"/>
  <c r="CP24" i="164"/>
  <c r="CP67" i="164"/>
  <c r="DP36" i="164" s="1"/>
  <c r="CP49" i="164"/>
  <c r="DP18" i="164" s="1"/>
  <c r="CP31" i="164"/>
  <c r="CP74" i="164"/>
  <c r="DP43" i="164" s="1"/>
  <c r="CP56" i="164"/>
  <c r="DP25" i="164" s="1"/>
  <c r="CP38" i="164"/>
  <c r="CP75" i="164"/>
  <c r="DP44" i="164" s="1"/>
  <c r="CP57" i="164"/>
  <c r="DP26" i="164" s="1"/>
  <c r="CP39" i="164"/>
  <c r="CP64" i="164"/>
  <c r="DP33" i="164" s="1"/>
  <c r="CP46" i="164"/>
  <c r="DP15" i="164" s="1"/>
  <c r="CP28" i="164"/>
  <c r="CP71" i="164"/>
  <c r="DP40" i="164" s="1"/>
  <c r="CP53" i="164"/>
  <c r="DP22" i="164" s="1"/>
  <c r="CP35" i="164"/>
  <c r="CP72" i="164"/>
  <c r="DP41" i="164" s="1"/>
  <c r="CP54" i="164"/>
  <c r="DP23" i="164" s="1"/>
  <c r="CP36" i="164"/>
  <c r="CP79" i="164"/>
  <c r="DP48" i="164" s="1"/>
  <c r="CP61" i="164"/>
  <c r="DP30" i="164" s="1"/>
  <c r="CP43" i="164"/>
  <c r="DP12" i="164" s="1"/>
  <c r="CP25" i="164"/>
  <c r="CP68" i="164"/>
  <c r="DP37" i="164" s="1"/>
  <c r="CP50" i="164"/>
  <c r="DP19" i="164" s="1"/>
  <c r="CP32" i="164"/>
  <c r="DP8" i="164" s="1"/>
  <c r="CP69" i="164"/>
  <c r="DP38" i="164" s="1"/>
  <c r="CP51" i="164"/>
  <c r="DP20" i="164" s="1"/>
  <c r="CP33" i="164"/>
  <c r="CP76" i="164"/>
  <c r="DP45" i="164" s="1"/>
  <c r="CP58" i="164"/>
  <c r="DP27" i="164" s="1"/>
  <c r="CP40" i="164"/>
  <c r="DP9" i="164" s="1"/>
  <c r="CP22" i="164"/>
  <c r="CP65" i="164"/>
  <c r="DP34" i="164" s="1"/>
  <c r="CP47" i="164"/>
  <c r="DP16" i="164" s="1"/>
  <c r="CP29" i="164"/>
  <c r="CP66" i="164"/>
  <c r="DP35" i="164" s="1"/>
  <c r="CP48" i="164"/>
  <c r="DP17" i="164" s="1"/>
  <c r="CP30" i="164"/>
  <c r="CP73" i="164"/>
  <c r="DP42" i="164" s="1"/>
  <c r="CP55" i="164"/>
  <c r="DP24" i="164" s="1"/>
  <c r="CP37" i="164"/>
  <c r="CP80" i="164"/>
  <c r="DP49" i="164" s="1"/>
  <c r="CP62" i="164"/>
  <c r="DP31" i="164" s="1"/>
  <c r="CP44" i="164"/>
  <c r="DP13" i="164" s="1"/>
  <c r="CP26" i="164"/>
  <c r="I378" i="164"/>
  <c r="P378" i="164"/>
  <c r="K378" i="164"/>
  <c r="N378" i="164"/>
  <c r="I15" i="174"/>
  <c r="G15" i="174"/>
  <c r="E15" i="174"/>
  <c r="F15" i="174" s="1"/>
  <c r="D15" i="174"/>
  <c r="I10" i="174"/>
  <c r="G10" i="174"/>
  <c r="E10" i="174"/>
  <c r="F10" i="174" s="1"/>
  <c r="D10" i="174"/>
  <c r="J12" i="174"/>
  <c r="H12" i="174"/>
  <c r="J7" i="174"/>
  <c r="H7" i="174"/>
  <c r="E17" i="174" l="1"/>
  <c r="E117" i="161"/>
  <c r="I17" i="174"/>
  <c r="I117" i="161"/>
  <c r="D117" i="161"/>
  <c r="D17" i="174"/>
  <c r="G17" i="174"/>
  <c r="G117" i="161"/>
  <c r="U95" i="161" s="1"/>
  <c r="BF378" i="164"/>
  <c r="BH378" i="164"/>
  <c r="BW378" i="164"/>
  <c r="CP81" i="164" s="1"/>
  <c r="BD378" i="164"/>
  <c r="F17" i="174" s="1"/>
  <c r="AJ27" i="161"/>
  <c r="AH27" i="161"/>
  <c r="AF27" i="161"/>
  <c r="AE27" i="161"/>
  <c r="AO27" i="161" s="1"/>
  <c r="BB11" i="161" s="1"/>
  <c r="AJ23" i="161"/>
  <c r="AH23" i="161"/>
  <c r="AF23" i="161"/>
  <c r="AE23" i="161"/>
  <c r="AO23" i="161" s="1"/>
  <c r="BB10" i="161" s="1"/>
  <c r="AJ19" i="161"/>
  <c r="AH19" i="161"/>
  <c r="AF19" i="161"/>
  <c r="AE19" i="161"/>
  <c r="AO19" i="161" s="1"/>
  <c r="BB9" i="161" s="1"/>
  <c r="AJ15" i="161"/>
  <c r="AH15" i="161"/>
  <c r="AF15" i="161"/>
  <c r="AE15" i="161"/>
  <c r="AO15" i="161" s="1"/>
  <c r="BB8" i="161" s="1"/>
  <c r="AF11" i="161"/>
  <c r="AO11" i="161" s="1"/>
  <c r="BB7" i="161" s="1"/>
  <c r="I112" i="161"/>
  <c r="G112" i="161"/>
  <c r="E112" i="161"/>
  <c r="D112" i="161"/>
  <c r="I107" i="161"/>
  <c r="G107" i="161"/>
  <c r="E107" i="161"/>
  <c r="D107" i="161"/>
  <c r="I102" i="161"/>
  <c r="G102" i="161"/>
  <c r="E102" i="161"/>
  <c r="D102" i="161"/>
  <c r="I97" i="161"/>
  <c r="G97" i="161"/>
  <c r="H97" i="161" s="1"/>
  <c r="E97" i="161"/>
  <c r="D97" i="161"/>
  <c r="I92" i="161"/>
  <c r="G92" i="161"/>
  <c r="E92" i="161"/>
  <c r="D92" i="161"/>
  <c r="I87" i="161"/>
  <c r="G87" i="161"/>
  <c r="E87" i="161"/>
  <c r="D87" i="161"/>
  <c r="I82" i="161"/>
  <c r="G82" i="161"/>
  <c r="E82" i="161"/>
  <c r="D82" i="161"/>
  <c r="I77" i="161"/>
  <c r="G77" i="161"/>
  <c r="E77" i="161"/>
  <c r="D77" i="161"/>
  <c r="I72" i="161"/>
  <c r="G72" i="161"/>
  <c r="E72" i="161"/>
  <c r="D72" i="161"/>
  <c r="I67" i="161"/>
  <c r="G67" i="161"/>
  <c r="E67" i="161"/>
  <c r="D67" i="161"/>
  <c r="I62" i="161"/>
  <c r="G62" i="161"/>
  <c r="E62" i="161"/>
  <c r="D62" i="161"/>
  <c r="I57" i="161"/>
  <c r="G57" i="161"/>
  <c r="E57" i="161"/>
  <c r="D57" i="161"/>
  <c r="I52" i="161"/>
  <c r="G52" i="161"/>
  <c r="E52" i="161"/>
  <c r="D52" i="161"/>
  <c r="I47" i="161"/>
  <c r="G47" i="161"/>
  <c r="E47" i="161"/>
  <c r="D47" i="161"/>
  <c r="I42" i="161"/>
  <c r="G42" i="161"/>
  <c r="E42" i="161"/>
  <c r="D42" i="161"/>
  <c r="I37" i="161"/>
  <c r="G37" i="161"/>
  <c r="E37" i="161"/>
  <c r="D37" i="161"/>
  <c r="D38" i="161"/>
  <c r="D39" i="161"/>
  <c r="D40" i="161"/>
  <c r="D41" i="161"/>
  <c r="D43" i="161"/>
  <c r="I32" i="161"/>
  <c r="G32" i="161"/>
  <c r="E32" i="161"/>
  <c r="D32" i="161"/>
  <c r="I27" i="161"/>
  <c r="G27" i="161"/>
  <c r="E27" i="161"/>
  <c r="D27" i="161"/>
  <c r="I22" i="161"/>
  <c r="G22" i="161"/>
  <c r="E22" i="161"/>
  <c r="D22" i="161"/>
  <c r="D17" i="161"/>
  <c r="I17" i="161"/>
  <c r="G17" i="161"/>
  <c r="E17" i="161"/>
  <c r="G12" i="161"/>
  <c r="I12" i="161"/>
  <c r="E12" i="161"/>
  <c r="D12" i="161"/>
  <c r="I7" i="161"/>
  <c r="G7" i="161"/>
  <c r="E7" i="161"/>
  <c r="D7" i="161"/>
  <c r="E6" i="161"/>
  <c r="E8" i="161"/>
  <c r="D6" i="161"/>
  <c r="U7" i="161" l="1"/>
  <c r="J12" i="161"/>
  <c r="U11" i="161"/>
  <c r="U23" i="161"/>
  <c r="J17" i="161"/>
  <c r="H32" i="161"/>
  <c r="F37" i="161"/>
  <c r="U35" i="161"/>
  <c r="F82" i="161"/>
  <c r="F97" i="161"/>
  <c r="H67" i="161"/>
  <c r="CO81" i="164"/>
  <c r="DO50" i="164" s="1"/>
  <c r="J117" i="161"/>
  <c r="J17" i="174"/>
  <c r="CN81" i="164"/>
  <c r="DN50" i="164" s="1"/>
  <c r="H117" i="161"/>
  <c r="H17" i="174"/>
  <c r="CM81" i="164"/>
  <c r="DM50" i="164" s="1"/>
  <c r="F117" i="161"/>
  <c r="DP50" i="164"/>
  <c r="U43" i="161"/>
  <c r="F12" i="161"/>
  <c r="U75" i="161"/>
  <c r="F22" i="161"/>
  <c r="J107" i="161"/>
  <c r="F17" i="161"/>
  <c r="H12" i="161"/>
  <c r="H47" i="161"/>
  <c r="H62" i="161"/>
  <c r="H77" i="161"/>
  <c r="H87" i="161"/>
  <c r="H92" i="161"/>
  <c r="U83" i="161"/>
  <c r="H107" i="161"/>
  <c r="AO31" i="161"/>
  <c r="BB12" i="161" s="1"/>
  <c r="AO7" i="161"/>
  <c r="BB6" i="161" s="1"/>
  <c r="AS6" i="161"/>
  <c r="AG31" i="161"/>
  <c r="AS12" i="161" s="1"/>
  <c r="AI31" i="161"/>
  <c r="AV12" i="161" s="1"/>
  <c r="AK31" i="161"/>
  <c r="AY12" i="161" s="1"/>
  <c r="AI27" i="161"/>
  <c r="AV11" i="161" s="1"/>
  <c r="AK27" i="161"/>
  <c r="AY11" i="161" s="1"/>
  <c r="AG27" i="161"/>
  <c r="AS11" i="161" s="1"/>
  <c r="AI23" i="161"/>
  <c r="AV10" i="161" s="1"/>
  <c r="AK23" i="161"/>
  <c r="AY10" i="161" s="1"/>
  <c r="AG23" i="161"/>
  <c r="AS10" i="161" s="1"/>
  <c r="AK19" i="161"/>
  <c r="AY9" i="161" s="1"/>
  <c r="AG19" i="161"/>
  <c r="AS9" i="161" s="1"/>
  <c r="AI19" i="161"/>
  <c r="AV9" i="161" s="1"/>
  <c r="AK15" i="161"/>
  <c r="AY8" i="161" s="1"/>
  <c r="AG15" i="161"/>
  <c r="AS8" i="161" s="1"/>
  <c r="AI15" i="161"/>
  <c r="AV8" i="161" s="1"/>
  <c r="AG11" i="161"/>
  <c r="AS7" i="161" s="1"/>
  <c r="AI11" i="161"/>
  <c r="AV7" i="161" s="1"/>
  <c r="AK11" i="161"/>
  <c r="AY7" i="161" s="1"/>
  <c r="U39" i="161"/>
  <c r="U79" i="161"/>
  <c r="F7" i="161"/>
  <c r="F27" i="161"/>
  <c r="F42" i="161"/>
  <c r="J47" i="161"/>
  <c r="F57" i="161"/>
  <c r="J62" i="161"/>
  <c r="F72" i="161"/>
  <c r="J77" i="161"/>
  <c r="F87" i="161"/>
  <c r="U51" i="161"/>
  <c r="H7" i="161"/>
  <c r="H27" i="161"/>
  <c r="J32" i="161"/>
  <c r="H42" i="161"/>
  <c r="H52" i="161"/>
  <c r="H57" i="161"/>
  <c r="U15" i="161"/>
  <c r="U63" i="161"/>
  <c r="J27" i="161"/>
  <c r="J42" i="161"/>
  <c r="U87" i="161"/>
  <c r="U67" i="161"/>
  <c r="U31" i="161"/>
  <c r="U71" i="161"/>
  <c r="F32" i="161"/>
  <c r="F47" i="161"/>
  <c r="F77" i="161"/>
  <c r="F92" i="161"/>
  <c r="J97" i="161"/>
  <c r="F107" i="161"/>
  <c r="F112" i="161"/>
  <c r="H112" i="161"/>
  <c r="J112" i="161"/>
  <c r="AV6" i="161"/>
  <c r="AY6" i="161"/>
  <c r="U27" i="161"/>
  <c r="H17" i="161"/>
  <c r="H22" i="161"/>
  <c r="H37" i="161"/>
  <c r="J57" i="161"/>
  <c r="F67" i="161"/>
  <c r="H72" i="161"/>
  <c r="J82" i="161"/>
  <c r="J92" i="161"/>
  <c r="F102" i="161"/>
  <c r="J22" i="161"/>
  <c r="J37" i="161"/>
  <c r="H102" i="161"/>
  <c r="U91" i="161"/>
  <c r="J52" i="161"/>
  <c r="F62" i="161"/>
  <c r="J87" i="161"/>
  <c r="J102" i="161"/>
  <c r="J67" i="161"/>
  <c r="U19" i="161"/>
  <c r="U59" i="161"/>
  <c r="H82" i="161"/>
  <c r="J72" i="161"/>
  <c r="U55" i="161"/>
  <c r="U47" i="161"/>
  <c r="F52" i="161"/>
  <c r="J7" i="161"/>
  <c r="X230" i="168" l="1"/>
  <c r="W230" i="168"/>
  <c r="U230" i="168"/>
  <c r="T230" i="168"/>
  <c r="R230" i="168"/>
  <c r="Q230" i="168"/>
  <c r="O230" i="168"/>
  <c r="N230" i="168"/>
  <c r="L230" i="168"/>
  <c r="K230" i="168"/>
  <c r="I230" i="168"/>
  <c r="H230" i="168"/>
  <c r="F230" i="168"/>
  <c r="E230" i="168"/>
  <c r="X229" i="168"/>
  <c r="W229" i="168"/>
  <c r="U229" i="168"/>
  <c r="T229" i="168"/>
  <c r="R229" i="168"/>
  <c r="Q229" i="168"/>
  <c r="O229" i="168"/>
  <c r="N229" i="168"/>
  <c r="L229" i="168"/>
  <c r="K229" i="168"/>
  <c r="I229" i="168"/>
  <c r="H229" i="168"/>
  <c r="F229" i="168"/>
  <c r="E229" i="168"/>
  <c r="X228" i="168"/>
  <c r="W228" i="168"/>
  <c r="U228" i="168"/>
  <c r="T228" i="168"/>
  <c r="R228" i="168"/>
  <c r="Q228" i="168"/>
  <c r="O228" i="168"/>
  <c r="N228" i="168"/>
  <c r="L228" i="168"/>
  <c r="K228" i="168"/>
  <c r="I228" i="168"/>
  <c r="H228" i="168"/>
  <c r="F228" i="168"/>
  <c r="E228" i="168"/>
  <c r="AL230" i="154"/>
  <c r="AJ230" i="154"/>
  <c r="AI230" i="154"/>
  <c r="AG230" i="154"/>
  <c r="AE230" i="154"/>
  <c r="AD230" i="154"/>
  <c r="AB230" i="154"/>
  <c r="Z230" i="154"/>
  <c r="Y230" i="154"/>
  <c r="W230" i="154"/>
  <c r="U230" i="154"/>
  <c r="T230" i="154"/>
  <c r="R230" i="154"/>
  <c r="P230" i="154"/>
  <c r="O230" i="154"/>
  <c r="M230" i="154"/>
  <c r="K230" i="154"/>
  <c r="J230" i="154"/>
  <c r="H230" i="154"/>
  <c r="F230" i="154"/>
  <c r="E230" i="154"/>
  <c r="AL229" i="154"/>
  <c r="AJ229" i="154"/>
  <c r="AI229" i="154"/>
  <c r="AG229" i="154"/>
  <c r="AE229" i="154"/>
  <c r="AD229" i="154"/>
  <c r="AB229" i="154"/>
  <c r="Z229" i="154"/>
  <c r="Y229" i="154"/>
  <c r="W229" i="154"/>
  <c r="U229" i="154"/>
  <c r="T229" i="154"/>
  <c r="R229" i="154"/>
  <c r="P229" i="154"/>
  <c r="O229" i="154"/>
  <c r="M229" i="154"/>
  <c r="K229" i="154"/>
  <c r="J229" i="154"/>
  <c r="H229" i="154"/>
  <c r="F229" i="154"/>
  <c r="E229" i="154"/>
  <c r="AL228" i="154"/>
  <c r="AJ228" i="154"/>
  <c r="AI228" i="154"/>
  <c r="AG228" i="154"/>
  <c r="AE228" i="154"/>
  <c r="AD228" i="154"/>
  <c r="AB228" i="154"/>
  <c r="Z228" i="154"/>
  <c r="Y228" i="154"/>
  <c r="W228" i="154"/>
  <c r="U228" i="154"/>
  <c r="T228" i="154"/>
  <c r="R228" i="154"/>
  <c r="P228" i="154"/>
  <c r="O228" i="154"/>
  <c r="M228" i="154"/>
  <c r="K228" i="154"/>
  <c r="J228" i="154"/>
  <c r="H228" i="154"/>
  <c r="F228" i="154"/>
  <c r="E228" i="154"/>
  <c r="AL230" i="145"/>
  <c r="AJ230" i="145"/>
  <c r="AI230" i="145"/>
  <c r="AG230" i="145"/>
  <c r="AE230" i="145"/>
  <c r="AD230" i="145"/>
  <c r="AB230" i="145"/>
  <c r="Z230" i="145"/>
  <c r="Y230" i="145"/>
  <c r="W230" i="145"/>
  <c r="U230" i="145"/>
  <c r="T230" i="145"/>
  <c r="R230" i="145"/>
  <c r="P230" i="145"/>
  <c r="O230" i="145"/>
  <c r="M230" i="145"/>
  <c r="K230" i="145"/>
  <c r="J230" i="145"/>
  <c r="H230" i="145"/>
  <c r="F230" i="145"/>
  <c r="E230" i="145"/>
  <c r="AL229" i="145"/>
  <c r="AJ229" i="145"/>
  <c r="AI229" i="145"/>
  <c r="AG229" i="145"/>
  <c r="AE229" i="145"/>
  <c r="AD229" i="145"/>
  <c r="AB229" i="145"/>
  <c r="Z229" i="145"/>
  <c r="Y229" i="145"/>
  <c r="W229" i="145"/>
  <c r="U229" i="145"/>
  <c r="T229" i="145"/>
  <c r="R229" i="145"/>
  <c r="P229" i="145"/>
  <c r="O229" i="145"/>
  <c r="M229" i="145"/>
  <c r="K229" i="145"/>
  <c r="J229" i="145"/>
  <c r="H229" i="145"/>
  <c r="F229" i="145"/>
  <c r="E229" i="145"/>
  <c r="AL228" i="145"/>
  <c r="AJ228" i="145"/>
  <c r="AI228" i="145"/>
  <c r="AG228" i="145"/>
  <c r="AE228" i="145"/>
  <c r="AD228" i="145"/>
  <c r="AB228" i="145"/>
  <c r="Z228" i="145"/>
  <c r="Y228" i="145"/>
  <c r="W228" i="145"/>
  <c r="U228" i="145"/>
  <c r="T228" i="145"/>
  <c r="R228" i="145"/>
  <c r="P228" i="145"/>
  <c r="O228" i="145"/>
  <c r="M228" i="145"/>
  <c r="K228" i="145"/>
  <c r="J228" i="145"/>
  <c r="H228" i="145"/>
  <c r="F228" i="145"/>
  <c r="E228" i="145"/>
  <c r="AZ381" i="164"/>
  <c r="AX381" i="164"/>
  <c r="AV381" i="164"/>
  <c r="AU381" i="164"/>
  <c r="AS381" i="164"/>
  <c r="AQ381" i="164"/>
  <c r="AO381" i="164"/>
  <c r="AN381" i="164"/>
  <c r="AL381" i="164"/>
  <c r="AJ381" i="164"/>
  <c r="AH381" i="164"/>
  <c r="AG381" i="164"/>
  <c r="AE381" i="164"/>
  <c r="AC381" i="164"/>
  <c r="AA381" i="164"/>
  <c r="Z381" i="164"/>
  <c r="X381" i="164"/>
  <c r="V381" i="164"/>
  <c r="T381" i="164"/>
  <c r="S381" i="164"/>
  <c r="Q381" i="164"/>
  <c r="O381" i="164"/>
  <c r="M381" i="164"/>
  <c r="L381" i="164"/>
  <c r="J381" i="164"/>
  <c r="H381" i="164"/>
  <c r="F381" i="164"/>
  <c r="E381" i="164"/>
  <c r="AZ380" i="164"/>
  <c r="AX380" i="164"/>
  <c r="AV380" i="164"/>
  <c r="AU380" i="164"/>
  <c r="AS380" i="164"/>
  <c r="AQ380" i="164"/>
  <c r="AO380" i="164"/>
  <c r="AN380" i="164"/>
  <c r="AL380" i="164"/>
  <c r="AJ380" i="164"/>
  <c r="AH380" i="164"/>
  <c r="AG380" i="164"/>
  <c r="AE380" i="164"/>
  <c r="AC380" i="164"/>
  <c r="AA380" i="164"/>
  <c r="Z380" i="164"/>
  <c r="X380" i="164"/>
  <c r="V380" i="164"/>
  <c r="T380" i="164"/>
  <c r="S380" i="164"/>
  <c r="Q380" i="164"/>
  <c r="O380" i="164"/>
  <c r="M380" i="164"/>
  <c r="L380" i="164"/>
  <c r="J380" i="164"/>
  <c r="H380" i="164"/>
  <c r="F380" i="164"/>
  <c r="E380" i="164"/>
  <c r="AZ379" i="164"/>
  <c r="AX379" i="164"/>
  <c r="AV379" i="164"/>
  <c r="AU379" i="164"/>
  <c r="AS379" i="164"/>
  <c r="AQ379" i="164"/>
  <c r="AO379" i="164"/>
  <c r="AN379" i="164"/>
  <c r="AL379" i="164"/>
  <c r="AJ379" i="164"/>
  <c r="AH379" i="164"/>
  <c r="AG379" i="164"/>
  <c r="AE379" i="164"/>
  <c r="AC379" i="164"/>
  <c r="AA379" i="164"/>
  <c r="Z379" i="164"/>
  <c r="X379" i="164"/>
  <c r="V379" i="164"/>
  <c r="T379" i="164"/>
  <c r="Q379" i="164"/>
  <c r="O379" i="164"/>
  <c r="M379" i="164"/>
  <c r="L379" i="164"/>
  <c r="J379" i="164"/>
  <c r="H379" i="164"/>
  <c r="F379" i="164"/>
  <c r="E379" i="164"/>
  <c r="AZ377" i="164"/>
  <c r="AX377" i="164"/>
  <c r="AV377" i="164"/>
  <c r="AU377" i="164"/>
  <c r="AS377" i="164"/>
  <c r="AQ377" i="164"/>
  <c r="AO377" i="164"/>
  <c r="AN377" i="164"/>
  <c r="AL377" i="164"/>
  <c r="AJ377" i="164"/>
  <c r="AH377" i="164"/>
  <c r="AG377" i="164"/>
  <c r="AE377" i="164"/>
  <c r="AC377" i="164"/>
  <c r="AA377" i="164"/>
  <c r="Z377" i="164"/>
  <c r="X377" i="164"/>
  <c r="V377" i="164"/>
  <c r="T377" i="164"/>
  <c r="S377" i="164"/>
  <c r="Q377" i="164"/>
  <c r="M377" i="164"/>
  <c r="L377" i="164"/>
  <c r="P377" i="164" s="1"/>
  <c r="J377" i="164"/>
  <c r="H377" i="164"/>
  <c r="F377" i="164"/>
  <c r="E377" i="164"/>
  <c r="G377" i="164" l="1"/>
  <c r="I16" i="174"/>
  <c r="D18" i="174"/>
  <c r="E116" i="161"/>
  <c r="G16" i="174"/>
  <c r="Y230" i="168"/>
  <c r="V230" i="168"/>
  <c r="S230" i="168"/>
  <c r="P230" i="168"/>
  <c r="M230" i="168"/>
  <c r="AA230" i="168"/>
  <c r="E7" i="165" s="1"/>
  <c r="J230" i="168"/>
  <c r="Z230" i="168"/>
  <c r="D7" i="165" s="1"/>
  <c r="Y229" i="168"/>
  <c r="V229" i="168"/>
  <c r="S229" i="168"/>
  <c r="P229" i="168"/>
  <c r="M229" i="168"/>
  <c r="AA229" i="168"/>
  <c r="E6" i="165" s="1"/>
  <c r="J229" i="168"/>
  <c r="Z229" i="168"/>
  <c r="D6" i="165" s="1"/>
  <c r="Y228" i="168"/>
  <c r="V228" i="168"/>
  <c r="S228" i="168"/>
  <c r="P228" i="168"/>
  <c r="M228" i="168"/>
  <c r="AA228" i="168"/>
  <c r="E5" i="165" s="1"/>
  <c r="Z228" i="168"/>
  <c r="D5" i="165" s="1"/>
  <c r="J228" i="168"/>
  <c r="AM230" i="154"/>
  <c r="AK230" i="154"/>
  <c r="AF230" i="154"/>
  <c r="AH230" i="154"/>
  <c r="AC230" i="154"/>
  <c r="AA230" i="154"/>
  <c r="V230" i="154"/>
  <c r="X230" i="154"/>
  <c r="Q230" i="154"/>
  <c r="S230" i="154"/>
  <c r="AQ230" i="154"/>
  <c r="G7" i="148" s="1"/>
  <c r="N230" i="154"/>
  <c r="L230" i="154"/>
  <c r="D7" i="148"/>
  <c r="G230" i="154"/>
  <c r="AK229" i="154"/>
  <c r="AM229" i="154"/>
  <c r="AH229" i="154"/>
  <c r="AF229" i="154"/>
  <c r="AA229" i="154"/>
  <c r="AC229" i="154"/>
  <c r="X229" i="154"/>
  <c r="V229" i="154"/>
  <c r="Q229" i="154"/>
  <c r="S229" i="154"/>
  <c r="AO229" i="154"/>
  <c r="E6" i="148" s="1"/>
  <c r="L229" i="154"/>
  <c r="D6" i="148"/>
  <c r="N229" i="154"/>
  <c r="I229" i="154"/>
  <c r="AK228" i="154"/>
  <c r="AM228" i="154"/>
  <c r="AH228" i="154"/>
  <c r="AF228" i="154"/>
  <c r="AA228" i="154"/>
  <c r="AC228" i="154"/>
  <c r="V228" i="154"/>
  <c r="X228" i="154"/>
  <c r="S228" i="154"/>
  <c r="Q228" i="154"/>
  <c r="N228" i="154"/>
  <c r="AO228" i="154"/>
  <c r="E5" i="148" s="1"/>
  <c r="D5" i="148"/>
  <c r="G228" i="154"/>
  <c r="I228" i="154"/>
  <c r="AM230" i="145"/>
  <c r="AK230" i="145"/>
  <c r="AF230" i="145"/>
  <c r="AH230" i="145"/>
  <c r="AC230" i="145"/>
  <c r="AA230" i="145"/>
  <c r="X230" i="145"/>
  <c r="V230" i="145"/>
  <c r="Q230" i="145"/>
  <c r="S230" i="145"/>
  <c r="AQ230" i="145"/>
  <c r="G7" i="142" s="1"/>
  <c r="L230" i="145"/>
  <c r="AN230" i="145"/>
  <c r="D7" i="142" s="1"/>
  <c r="N230" i="145"/>
  <c r="G230" i="145"/>
  <c r="I230" i="145"/>
  <c r="AK229" i="145"/>
  <c r="AM229" i="145"/>
  <c r="AH229" i="145"/>
  <c r="AF229" i="145"/>
  <c r="AC229" i="145"/>
  <c r="AA229" i="145"/>
  <c r="X229" i="145"/>
  <c r="V229" i="145"/>
  <c r="S229" i="145"/>
  <c r="Q229" i="145"/>
  <c r="L229" i="145"/>
  <c r="AO229" i="145"/>
  <c r="E6" i="142" s="1"/>
  <c r="AN229" i="145"/>
  <c r="D6" i="142" s="1"/>
  <c r="AQ229" i="145"/>
  <c r="G6" i="142" s="1"/>
  <c r="I229" i="145"/>
  <c r="G229" i="145"/>
  <c r="AK228" i="145"/>
  <c r="AM228" i="145"/>
  <c r="AH228" i="145"/>
  <c r="AC228" i="145"/>
  <c r="AA228" i="145"/>
  <c r="V228" i="145"/>
  <c r="X228" i="145"/>
  <c r="Q228" i="145"/>
  <c r="S228" i="145"/>
  <c r="N228" i="145"/>
  <c r="AN228" i="145"/>
  <c r="D5" i="142" s="1"/>
  <c r="AO228" i="145"/>
  <c r="E5" i="142" s="1"/>
  <c r="G228" i="145"/>
  <c r="I228" i="145"/>
  <c r="AW381" i="164"/>
  <c r="BA381" i="164"/>
  <c r="AY381" i="164"/>
  <c r="AR381" i="164"/>
  <c r="AT381" i="164"/>
  <c r="AP381" i="164"/>
  <c r="AI381" i="164"/>
  <c r="AM381" i="164"/>
  <c r="AK381" i="164"/>
  <c r="AF381" i="164"/>
  <c r="AB381" i="164"/>
  <c r="AD381" i="164"/>
  <c r="W381" i="164"/>
  <c r="Y381" i="164"/>
  <c r="U381" i="164"/>
  <c r="I120" i="161"/>
  <c r="G120" i="161"/>
  <c r="E120" i="161"/>
  <c r="N381" i="164"/>
  <c r="P381" i="164"/>
  <c r="R381" i="164"/>
  <c r="AW380" i="164"/>
  <c r="AY380" i="164"/>
  <c r="BA380" i="164"/>
  <c r="AT380" i="164"/>
  <c r="AP380" i="164"/>
  <c r="AR380" i="164"/>
  <c r="AK380" i="164"/>
  <c r="AM380" i="164"/>
  <c r="AI380" i="164"/>
  <c r="AB380" i="164"/>
  <c r="AD380" i="164"/>
  <c r="AF380" i="164"/>
  <c r="W380" i="164"/>
  <c r="U380" i="164"/>
  <c r="Y380" i="164"/>
  <c r="I119" i="161"/>
  <c r="G19" i="174"/>
  <c r="P380" i="164"/>
  <c r="E19" i="174"/>
  <c r="N380" i="164"/>
  <c r="D119" i="161"/>
  <c r="R380" i="164"/>
  <c r="AY379" i="164"/>
  <c r="BA379" i="164"/>
  <c r="AW379" i="164"/>
  <c r="AT379" i="164"/>
  <c r="AI379" i="164"/>
  <c r="AK379" i="164"/>
  <c r="AM379" i="164"/>
  <c r="AB379" i="164"/>
  <c r="W379" i="164"/>
  <c r="U379" i="164"/>
  <c r="Y379" i="164"/>
  <c r="I18" i="174"/>
  <c r="G18" i="174"/>
  <c r="P379" i="164"/>
  <c r="E18" i="174"/>
  <c r="AY377" i="164"/>
  <c r="BA377" i="164"/>
  <c r="AW377" i="164"/>
  <c r="AP377" i="164"/>
  <c r="AI377" i="164"/>
  <c r="AK377" i="164"/>
  <c r="AM377" i="164"/>
  <c r="AD377" i="164"/>
  <c r="U377" i="164"/>
  <c r="W377" i="164"/>
  <c r="Y377" i="164"/>
  <c r="R377" i="164"/>
  <c r="G228" i="168"/>
  <c r="G229" i="168"/>
  <c r="G230" i="168"/>
  <c r="AQ229" i="154"/>
  <c r="I230" i="154"/>
  <c r="L228" i="154"/>
  <c r="G229" i="154"/>
  <c r="AQ228" i="154"/>
  <c r="G5" i="148" s="1"/>
  <c r="AO230" i="154"/>
  <c r="N229" i="145"/>
  <c r="L228" i="145"/>
  <c r="AQ228" i="145"/>
  <c r="AO230" i="145"/>
  <c r="AF228" i="145"/>
  <c r="K379" i="164"/>
  <c r="I380" i="164"/>
  <c r="G381" i="164"/>
  <c r="AF377" i="164"/>
  <c r="AR377" i="164"/>
  <c r="R379" i="164"/>
  <c r="AD379" i="164"/>
  <c r="AP379" i="164"/>
  <c r="N377" i="164"/>
  <c r="I377" i="164"/>
  <c r="G379" i="164"/>
  <c r="K380" i="164"/>
  <c r="I381" i="164"/>
  <c r="AB377" i="164"/>
  <c r="AT377" i="164"/>
  <c r="N379" i="164"/>
  <c r="AF379" i="164"/>
  <c r="AR379" i="164"/>
  <c r="K377" i="164"/>
  <c r="I379" i="164"/>
  <c r="G380" i="164"/>
  <c r="K381" i="164"/>
  <c r="BD377" i="164" l="1"/>
  <c r="D116" i="161"/>
  <c r="D120" i="161"/>
  <c r="U97" i="161" s="1"/>
  <c r="AA28" i="161" s="1"/>
  <c r="D20" i="174"/>
  <c r="AB230" i="168"/>
  <c r="F7" i="165" s="1"/>
  <c r="AB229" i="168"/>
  <c r="F6" i="165" s="1"/>
  <c r="AB228" i="168"/>
  <c r="F5" i="165" s="1"/>
  <c r="AR230" i="154"/>
  <c r="H7" i="148" s="1"/>
  <c r="AP230" i="154"/>
  <c r="F7" i="148" s="1"/>
  <c r="E7" i="148"/>
  <c r="AP229" i="154"/>
  <c r="F6" i="148" s="1"/>
  <c r="AR229" i="154"/>
  <c r="H6" i="148" s="1"/>
  <c r="G6" i="148"/>
  <c r="AR228" i="154"/>
  <c r="H5" i="148" s="1"/>
  <c r="AP228" i="154"/>
  <c r="F5" i="148" s="1"/>
  <c r="AR230" i="145"/>
  <c r="H7" i="142" s="1"/>
  <c r="AP230" i="145"/>
  <c r="F7" i="142" s="1"/>
  <c r="E7" i="142"/>
  <c r="AP229" i="145"/>
  <c r="F6" i="142" s="1"/>
  <c r="AR229" i="145"/>
  <c r="H6" i="142" s="1"/>
  <c r="AR228" i="145"/>
  <c r="H5" i="142" s="1"/>
  <c r="G5" i="142"/>
  <c r="AP228" i="145"/>
  <c r="F5" i="142" s="1"/>
  <c r="BH381" i="164"/>
  <c r="I20" i="174"/>
  <c r="BF381" i="164"/>
  <c r="G20" i="174"/>
  <c r="BD381" i="164"/>
  <c r="F20" i="174" s="1"/>
  <c r="E20" i="174"/>
  <c r="E119" i="161"/>
  <c r="G119" i="161"/>
  <c r="BH380" i="164"/>
  <c r="J119" i="161" s="1"/>
  <c r="BD380" i="164"/>
  <c r="F19" i="174" s="1"/>
  <c r="I19" i="174"/>
  <c r="D19" i="174"/>
  <c r="BF380" i="164"/>
  <c r="H19" i="174" s="1"/>
  <c r="E118" i="161"/>
  <c r="G118" i="161"/>
  <c r="I118" i="161"/>
  <c r="BF379" i="164"/>
  <c r="BD379" i="164"/>
  <c r="F18" i="174" s="1"/>
  <c r="D118" i="161"/>
  <c r="BH379" i="164"/>
  <c r="E16" i="174"/>
  <c r="I116" i="161"/>
  <c r="D16" i="174"/>
  <c r="BH377" i="164"/>
  <c r="BF377" i="164"/>
  <c r="G116" i="161"/>
  <c r="AJ29" i="161"/>
  <c r="AJ28" i="161"/>
  <c r="AJ26" i="161"/>
  <c r="AH29" i="161"/>
  <c r="AH28" i="161"/>
  <c r="AH26" i="161"/>
  <c r="AF29" i="161"/>
  <c r="AE29" i="161"/>
  <c r="AF28" i="161"/>
  <c r="AE28" i="161"/>
  <c r="AO28" i="161" s="1"/>
  <c r="BC11" i="161" s="1"/>
  <c r="AF26" i="161"/>
  <c r="AE26" i="161"/>
  <c r="CI81" i="164" l="1"/>
  <c r="DI50" i="164" s="1"/>
  <c r="F16" i="174"/>
  <c r="AO26" i="161"/>
  <c r="BA11" i="161" s="1"/>
  <c r="J16" i="174"/>
  <c r="CK81" i="164"/>
  <c r="DK50" i="164" s="1"/>
  <c r="F118" i="161"/>
  <c r="CQ81" i="164"/>
  <c r="DQ50" i="164" s="1"/>
  <c r="H118" i="161"/>
  <c r="CR81" i="164"/>
  <c r="DR50" i="164" s="1"/>
  <c r="H16" i="174"/>
  <c r="CJ81" i="164"/>
  <c r="DJ50" i="164" s="1"/>
  <c r="J118" i="161"/>
  <c r="CS81" i="164"/>
  <c r="DS50" i="164" s="1"/>
  <c r="J20" i="174"/>
  <c r="CE81" i="164"/>
  <c r="CA81" i="164"/>
  <c r="H20" i="174"/>
  <c r="CC81" i="164"/>
  <c r="AO29" i="161"/>
  <c r="J120" i="161"/>
  <c r="Z28" i="161" s="1"/>
  <c r="H120" i="161"/>
  <c r="Y28" i="161" s="1"/>
  <c r="F120" i="161"/>
  <c r="X28" i="161" s="1"/>
  <c r="J19" i="174"/>
  <c r="F119" i="161"/>
  <c r="H119" i="161"/>
  <c r="J18" i="174"/>
  <c r="H18" i="174"/>
  <c r="J116" i="161"/>
  <c r="F116" i="161"/>
  <c r="H116" i="161"/>
  <c r="D113" i="161"/>
  <c r="I115" i="161"/>
  <c r="I114" i="161"/>
  <c r="I113" i="161"/>
  <c r="I111" i="161"/>
  <c r="G115" i="161"/>
  <c r="G114" i="161"/>
  <c r="G113" i="161"/>
  <c r="G111" i="161"/>
  <c r="E115" i="161"/>
  <c r="E114" i="161"/>
  <c r="E113" i="161"/>
  <c r="E111" i="161"/>
  <c r="D115" i="161"/>
  <c r="D114" i="161"/>
  <c r="D111" i="161"/>
  <c r="AK29" i="161" l="1"/>
  <c r="AK28" i="161"/>
  <c r="AZ11" i="161" s="1"/>
  <c r="AK26" i="161"/>
  <c r="AX11" i="161" s="1"/>
  <c r="AG29" i="161"/>
  <c r="AG28" i="161"/>
  <c r="AT11" i="161" s="1"/>
  <c r="AG26" i="161"/>
  <c r="AR11" i="161" s="1"/>
  <c r="AO32" i="161" l="1"/>
  <c r="BC12" i="161" s="1"/>
  <c r="AO30" i="161"/>
  <c r="BA12" i="161" s="1"/>
  <c r="AO33" i="161"/>
  <c r="J115" i="161"/>
  <c r="H115" i="161"/>
  <c r="F115" i="161"/>
  <c r="X27" i="161" l="1"/>
  <c r="Y27" i="161"/>
  <c r="Z27" i="161"/>
  <c r="D10" i="161"/>
  <c r="J14" i="174"/>
  <c r="H14" i="174"/>
  <c r="J13" i="174"/>
  <c r="H13" i="174"/>
  <c r="H11" i="174"/>
  <c r="J9" i="174" l="1"/>
  <c r="H6" i="174"/>
  <c r="J10" i="174"/>
  <c r="J8" i="174"/>
  <c r="H9" i="174"/>
  <c r="H8" i="174"/>
  <c r="J15" i="174"/>
  <c r="J11" i="174"/>
  <c r="J6" i="174"/>
  <c r="H10" i="174"/>
  <c r="H15" i="174"/>
  <c r="AV7" i="168" l="1"/>
  <c r="BB7" i="168"/>
  <c r="AV8" i="168"/>
  <c r="BB8" i="168"/>
  <c r="AV9" i="168"/>
  <c r="BB9" i="168"/>
  <c r="AV10" i="168"/>
  <c r="BB10" i="168"/>
  <c r="AV11" i="168"/>
  <c r="BB11" i="168"/>
  <c r="AV12" i="168"/>
  <c r="BB12" i="168"/>
  <c r="AV13" i="168"/>
  <c r="BB13" i="168"/>
  <c r="AV14" i="168"/>
  <c r="BB14" i="168"/>
  <c r="AV15" i="168"/>
  <c r="BB15" i="168"/>
  <c r="AV16" i="168"/>
  <c r="BB16" i="168"/>
  <c r="AV17" i="168"/>
  <c r="BB17" i="168"/>
  <c r="AV18" i="168"/>
  <c r="BB18" i="168"/>
  <c r="AV19" i="168"/>
  <c r="BB19" i="168"/>
  <c r="AV20" i="168"/>
  <c r="BB20" i="168"/>
  <c r="AV21" i="168"/>
  <c r="BB21" i="168"/>
  <c r="AV22" i="168"/>
  <c r="BB22" i="168"/>
  <c r="AV23" i="168"/>
  <c r="BB23" i="168"/>
  <c r="AV24" i="168"/>
  <c r="BB24" i="168"/>
  <c r="AV25" i="168"/>
  <c r="BB25" i="168"/>
  <c r="AV26" i="168"/>
  <c r="BB26" i="168"/>
  <c r="AV27" i="168"/>
  <c r="BB27" i="168"/>
  <c r="AV28" i="168"/>
  <c r="BB28" i="168"/>
  <c r="AV29" i="168"/>
  <c r="BB29" i="168"/>
  <c r="AV30" i="168"/>
  <c r="BB30" i="168"/>
  <c r="AV31" i="168"/>
  <c r="BB31" i="168"/>
  <c r="AV32" i="168"/>
  <c r="BB32" i="168"/>
  <c r="AV33" i="168"/>
  <c r="BB33" i="168"/>
  <c r="AV34" i="168"/>
  <c r="BB34" i="168"/>
  <c r="AV35" i="168"/>
  <c r="BB35" i="168"/>
  <c r="AV36" i="168"/>
  <c r="BB36" i="168"/>
  <c r="AV37" i="168"/>
  <c r="BB37" i="168"/>
  <c r="AV38" i="168"/>
  <c r="BB38" i="168"/>
  <c r="AV39" i="168"/>
  <c r="BB39" i="168"/>
  <c r="AV40" i="168"/>
  <c r="BB40" i="168"/>
  <c r="AV41" i="168"/>
  <c r="BB41" i="168"/>
  <c r="AV42" i="168"/>
  <c r="BB42" i="168"/>
  <c r="AV43" i="168"/>
  <c r="BB43" i="168"/>
  <c r="AV44" i="168"/>
  <c r="BB44" i="168"/>
  <c r="AV45" i="168"/>
  <c r="BB45" i="168"/>
  <c r="AV46" i="168"/>
  <c r="BB46" i="168"/>
  <c r="AV47" i="168"/>
  <c r="BB47" i="168"/>
  <c r="AV48" i="168"/>
  <c r="BB48" i="168"/>
  <c r="BB6" i="168"/>
  <c r="AV6" i="168"/>
  <c r="AO7" i="168"/>
  <c r="AO8" i="168"/>
  <c r="AO9" i="168"/>
  <c r="AO10" i="168"/>
  <c r="AO11" i="168"/>
  <c r="AO12" i="168"/>
  <c r="AO13" i="168"/>
  <c r="AO14" i="168"/>
  <c r="AO15" i="168"/>
  <c r="AO16" i="168"/>
  <c r="AO17" i="168"/>
  <c r="AO18" i="168"/>
  <c r="AO19" i="168"/>
  <c r="AO20" i="168"/>
  <c r="AO21" i="168"/>
  <c r="AO22" i="168"/>
  <c r="AO23" i="168"/>
  <c r="AO24" i="168"/>
  <c r="AO25" i="168"/>
  <c r="AO26" i="168"/>
  <c r="AO27" i="168"/>
  <c r="AO28" i="168"/>
  <c r="AO29" i="168"/>
  <c r="AO30" i="168"/>
  <c r="AO31" i="168"/>
  <c r="AY7" i="168" s="1"/>
  <c r="AO32" i="168"/>
  <c r="AO33" i="168"/>
  <c r="AO34" i="168"/>
  <c r="AO35" i="168"/>
  <c r="AO36" i="168"/>
  <c r="AO37" i="168"/>
  <c r="AO38" i="168"/>
  <c r="AO39" i="168"/>
  <c r="AY8" i="168" s="1"/>
  <c r="AO40" i="168"/>
  <c r="AY9" i="168" s="1"/>
  <c r="AO41" i="168"/>
  <c r="AY10" i="168" s="1"/>
  <c r="AO42" i="168"/>
  <c r="AY11" i="168" s="1"/>
  <c r="AO43" i="168"/>
  <c r="AY12" i="168" s="1"/>
  <c r="AO44" i="168"/>
  <c r="AY13" i="168" s="1"/>
  <c r="AO45" i="168"/>
  <c r="AY14" i="168" s="1"/>
  <c r="AO46" i="168"/>
  <c r="AY15" i="168" s="1"/>
  <c r="AO47" i="168"/>
  <c r="AY16" i="168" s="1"/>
  <c r="AO48" i="168"/>
  <c r="AY17" i="168" s="1"/>
  <c r="AO49" i="168"/>
  <c r="AY18" i="168" s="1"/>
  <c r="AO50" i="168"/>
  <c r="AY19" i="168" s="1"/>
  <c r="AO51" i="168"/>
  <c r="AY20" i="168" s="1"/>
  <c r="AO52" i="168"/>
  <c r="AY21" i="168" s="1"/>
  <c r="AO53" i="168"/>
  <c r="AY22" i="168" s="1"/>
  <c r="AO54" i="168"/>
  <c r="AY23" i="168" s="1"/>
  <c r="AO55" i="168"/>
  <c r="AY24" i="168" s="1"/>
  <c r="AO56" i="168"/>
  <c r="AY25" i="168" s="1"/>
  <c r="AO57" i="168"/>
  <c r="AY26" i="168" s="1"/>
  <c r="AO58" i="168"/>
  <c r="AY27" i="168" s="1"/>
  <c r="AO59" i="168"/>
  <c r="AY28" i="168" s="1"/>
  <c r="AO60" i="168"/>
  <c r="AY29" i="168" s="1"/>
  <c r="AO61" i="168"/>
  <c r="AY30" i="168" s="1"/>
  <c r="AO62" i="168"/>
  <c r="AY31" i="168" s="1"/>
  <c r="AO63" i="168"/>
  <c r="AY32" i="168" s="1"/>
  <c r="AO64" i="168"/>
  <c r="AY33" i="168" s="1"/>
  <c r="AO65" i="168"/>
  <c r="AY34" i="168" s="1"/>
  <c r="AO66" i="168"/>
  <c r="AY35" i="168" s="1"/>
  <c r="AO67" i="168"/>
  <c r="AY36" i="168" s="1"/>
  <c r="AO68" i="168"/>
  <c r="AY37" i="168" s="1"/>
  <c r="AO69" i="168"/>
  <c r="AY38" i="168" s="1"/>
  <c r="AO70" i="168"/>
  <c r="AY39" i="168" s="1"/>
  <c r="AO71" i="168"/>
  <c r="AY40" i="168" s="1"/>
  <c r="AO72" i="168"/>
  <c r="AY41" i="168" s="1"/>
  <c r="AO73" i="168"/>
  <c r="AY42" i="168" s="1"/>
  <c r="AO74" i="168"/>
  <c r="AY43" i="168" s="1"/>
  <c r="AO75" i="168"/>
  <c r="AY44" i="168" s="1"/>
  <c r="AO76" i="168"/>
  <c r="AY45" i="168" s="1"/>
  <c r="AO77" i="168"/>
  <c r="AY46" i="168" s="1"/>
  <c r="AO78" i="168"/>
  <c r="AY47" i="168" s="1"/>
  <c r="AO79" i="168"/>
  <c r="AY48" i="168" s="1"/>
  <c r="AM7" i="168"/>
  <c r="AM8" i="168"/>
  <c r="AM9" i="168"/>
  <c r="AM10" i="168"/>
  <c r="AM11" i="168"/>
  <c r="AM12" i="168"/>
  <c r="AM13" i="168"/>
  <c r="AM14" i="168"/>
  <c r="AM15" i="168"/>
  <c r="AM16" i="168"/>
  <c r="AM17" i="168"/>
  <c r="AM18" i="168"/>
  <c r="AM19" i="168"/>
  <c r="AM20" i="168"/>
  <c r="AM21" i="168"/>
  <c r="AM22" i="168"/>
  <c r="AM23" i="168"/>
  <c r="AM24" i="168"/>
  <c r="AM25" i="168"/>
  <c r="AM26" i="168"/>
  <c r="AM27" i="168"/>
  <c r="AM28" i="168"/>
  <c r="AM29" i="168"/>
  <c r="AM30" i="168"/>
  <c r="AM31" i="168"/>
  <c r="AS7" i="168" s="1"/>
  <c r="AM32" i="168"/>
  <c r="AM33" i="168"/>
  <c r="AM34" i="168"/>
  <c r="AM35" i="168"/>
  <c r="AM36" i="168"/>
  <c r="AM37" i="168"/>
  <c r="AM38" i="168"/>
  <c r="AM39" i="168"/>
  <c r="AS8" i="168" s="1"/>
  <c r="AM40" i="168"/>
  <c r="AS9" i="168" s="1"/>
  <c r="AM41" i="168"/>
  <c r="AS10" i="168" s="1"/>
  <c r="AM42" i="168"/>
  <c r="AS11" i="168" s="1"/>
  <c r="AM43" i="168"/>
  <c r="AS12" i="168" s="1"/>
  <c r="AM44" i="168"/>
  <c r="AS13" i="168" s="1"/>
  <c r="AM45" i="168"/>
  <c r="AS14" i="168" s="1"/>
  <c r="AM46" i="168"/>
  <c r="AS15" i="168" s="1"/>
  <c r="AM47" i="168"/>
  <c r="AS16" i="168" s="1"/>
  <c r="AM48" i="168"/>
  <c r="AS17" i="168" s="1"/>
  <c r="AM49" i="168"/>
  <c r="AS18" i="168" s="1"/>
  <c r="AM50" i="168"/>
  <c r="AS19" i="168" s="1"/>
  <c r="AM51" i="168"/>
  <c r="AS20" i="168" s="1"/>
  <c r="AM52" i="168"/>
  <c r="AS21" i="168" s="1"/>
  <c r="AM53" i="168"/>
  <c r="AS22" i="168" s="1"/>
  <c r="AM54" i="168"/>
  <c r="AS23" i="168" s="1"/>
  <c r="AM55" i="168"/>
  <c r="AS24" i="168" s="1"/>
  <c r="AM56" i="168"/>
  <c r="AS25" i="168" s="1"/>
  <c r="AM57" i="168"/>
  <c r="AS26" i="168" s="1"/>
  <c r="AM58" i="168"/>
  <c r="AS27" i="168" s="1"/>
  <c r="AM59" i="168"/>
  <c r="AS28" i="168" s="1"/>
  <c r="AM60" i="168"/>
  <c r="AS29" i="168" s="1"/>
  <c r="AM61" i="168"/>
  <c r="AS30" i="168" s="1"/>
  <c r="AM62" i="168"/>
  <c r="AS31" i="168" s="1"/>
  <c r="AM63" i="168"/>
  <c r="AS32" i="168" s="1"/>
  <c r="AM64" i="168"/>
  <c r="AS33" i="168" s="1"/>
  <c r="AM65" i="168"/>
  <c r="AS34" i="168" s="1"/>
  <c r="AM66" i="168"/>
  <c r="AS35" i="168" s="1"/>
  <c r="AM67" i="168"/>
  <c r="AS36" i="168" s="1"/>
  <c r="AM68" i="168"/>
  <c r="AS37" i="168" s="1"/>
  <c r="AM69" i="168"/>
  <c r="AS38" i="168" s="1"/>
  <c r="AM70" i="168"/>
  <c r="AS39" i="168" s="1"/>
  <c r="AM71" i="168"/>
  <c r="AS40" i="168" s="1"/>
  <c r="AM72" i="168"/>
  <c r="AS41" i="168" s="1"/>
  <c r="AM73" i="168"/>
  <c r="AS42" i="168" s="1"/>
  <c r="AM74" i="168"/>
  <c r="AS43" i="168" s="1"/>
  <c r="AM75" i="168"/>
  <c r="AS44" i="168" s="1"/>
  <c r="AM76" i="168"/>
  <c r="AS45" i="168" s="1"/>
  <c r="AM77" i="168"/>
  <c r="AS46" i="168" s="1"/>
  <c r="AM78" i="168"/>
  <c r="AS47" i="168" s="1"/>
  <c r="AM79" i="168"/>
  <c r="AS48" i="168" s="1"/>
  <c r="AO6" i="168"/>
  <c r="AY6" i="168" s="1"/>
  <c r="AM6" i="168"/>
  <c r="AS6" i="168" s="1"/>
  <c r="BE7" i="154"/>
  <c r="BG7" i="154"/>
  <c r="BI7" i="154"/>
  <c r="BK7" i="154"/>
  <c r="BE8" i="154"/>
  <c r="BG8" i="154"/>
  <c r="BI8" i="154"/>
  <c r="BK8" i="154"/>
  <c r="BE9" i="154"/>
  <c r="BG9" i="154"/>
  <c r="BI9" i="154"/>
  <c r="BK9" i="154"/>
  <c r="BE10" i="154"/>
  <c r="BG10" i="154"/>
  <c r="BI10" i="154"/>
  <c r="BK10" i="154"/>
  <c r="BE11" i="154"/>
  <c r="BG11" i="154"/>
  <c r="BI11" i="154"/>
  <c r="BK11" i="154"/>
  <c r="BE12" i="154"/>
  <c r="BG12" i="154"/>
  <c r="BI12" i="154"/>
  <c r="BK12" i="154"/>
  <c r="BE13" i="154"/>
  <c r="BG13" i="154"/>
  <c r="BI13" i="154"/>
  <c r="BK13" i="154"/>
  <c r="BE14" i="154"/>
  <c r="BG14" i="154"/>
  <c r="BI14" i="154"/>
  <c r="BK14" i="154"/>
  <c r="BE15" i="154"/>
  <c r="BG15" i="154"/>
  <c r="BI15" i="154"/>
  <c r="BK15" i="154"/>
  <c r="BE16" i="154"/>
  <c r="BG16" i="154"/>
  <c r="BI16" i="154"/>
  <c r="BK16" i="154"/>
  <c r="BE17" i="154"/>
  <c r="BG17" i="154"/>
  <c r="BI17" i="154"/>
  <c r="BK17" i="154"/>
  <c r="BE18" i="154"/>
  <c r="BG18" i="154"/>
  <c r="BI18" i="154"/>
  <c r="BK18" i="154"/>
  <c r="BE19" i="154"/>
  <c r="BG19" i="154"/>
  <c r="BI19" i="154"/>
  <c r="BK19" i="154"/>
  <c r="BE20" i="154"/>
  <c r="BG20" i="154"/>
  <c r="BI20" i="154"/>
  <c r="BK20" i="154"/>
  <c r="BE21" i="154"/>
  <c r="BG21" i="154"/>
  <c r="BI21" i="154"/>
  <c r="BK21" i="154"/>
  <c r="BE22" i="154"/>
  <c r="BG22" i="154"/>
  <c r="BI22" i="154"/>
  <c r="BK22" i="154"/>
  <c r="BE23" i="154"/>
  <c r="BG23" i="154"/>
  <c r="BI23" i="154"/>
  <c r="BK23" i="154"/>
  <c r="BE24" i="154"/>
  <c r="BG24" i="154"/>
  <c r="BI24" i="154"/>
  <c r="BK24" i="154"/>
  <c r="BE25" i="154"/>
  <c r="BG25" i="154"/>
  <c r="BI25" i="154"/>
  <c r="BK25" i="154"/>
  <c r="BE26" i="154"/>
  <c r="BG26" i="154"/>
  <c r="BI26" i="154"/>
  <c r="BK26" i="154"/>
  <c r="BE27" i="154"/>
  <c r="BG27" i="154"/>
  <c r="BI27" i="154"/>
  <c r="BK27" i="154"/>
  <c r="BE28" i="154"/>
  <c r="BG28" i="154"/>
  <c r="BI28" i="154"/>
  <c r="BK28" i="154"/>
  <c r="BE29" i="154"/>
  <c r="BG29" i="154"/>
  <c r="BI29" i="154"/>
  <c r="BK29" i="154"/>
  <c r="BE30" i="154"/>
  <c r="BG30" i="154"/>
  <c r="BI30" i="154"/>
  <c r="BK30" i="154"/>
  <c r="BE31" i="154"/>
  <c r="BG31" i="154"/>
  <c r="BR7" i="154" s="1"/>
  <c r="BI31" i="154"/>
  <c r="BU7" i="154" s="1"/>
  <c r="BK31" i="154"/>
  <c r="BX7" i="154" s="1"/>
  <c r="BE32" i="154"/>
  <c r="BG32" i="154"/>
  <c r="BI32" i="154"/>
  <c r="BK32" i="154"/>
  <c r="BE33" i="154"/>
  <c r="BG33" i="154"/>
  <c r="BI33" i="154"/>
  <c r="BK33" i="154"/>
  <c r="BE34" i="154"/>
  <c r="BG34" i="154"/>
  <c r="BI34" i="154"/>
  <c r="BK34" i="154"/>
  <c r="BE35" i="154"/>
  <c r="BG35" i="154"/>
  <c r="BI35" i="154"/>
  <c r="BK35" i="154"/>
  <c r="BE36" i="154"/>
  <c r="BG36" i="154"/>
  <c r="BI36" i="154"/>
  <c r="BK36" i="154"/>
  <c r="BE37" i="154"/>
  <c r="BG37" i="154"/>
  <c r="BI37" i="154"/>
  <c r="BK37" i="154"/>
  <c r="BE38" i="154"/>
  <c r="BG38" i="154"/>
  <c r="BI38" i="154"/>
  <c r="BK38" i="154"/>
  <c r="BE39" i="154"/>
  <c r="BG39" i="154"/>
  <c r="BR8" i="154" s="1"/>
  <c r="BI39" i="154"/>
  <c r="BU8" i="154" s="1"/>
  <c r="BK39" i="154"/>
  <c r="BX8" i="154" s="1"/>
  <c r="BE40" i="154"/>
  <c r="BO9" i="154" s="1"/>
  <c r="BG40" i="154"/>
  <c r="BR9" i="154" s="1"/>
  <c r="BI40" i="154"/>
  <c r="BK40" i="154"/>
  <c r="BX9" i="154" s="1"/>
  <c r="BE41" i="154"/>
  <c r="BG41" i="154"/>
  <c r="BR10" i="154" s="1"/>
  <c r="BI41" i="154"/>
  <c r="BK41" i="154"/>
  <c r="BX10" i="154" s="1"/>
  <c r="BE42" i="154"/>
  <c r="BO11" i="154" s="1"/>
  <c r="BG42" i="154"/>
  <c r="BR11" i="154" s="1"/>
  <c r="BI42" i="154"/>
  <c r="BK42" i="154"/>
  <c r="BX11" i="154" s="1"/>
  <c r="BE43" i="154"/>
  <c r="BG43" i="154"/>
  <c r="BR12" i="154" s="1"/>
  <c r="BI43" i="154"/>
  <c r="BU12" i="154" s="1"/>
  <c r="BK43" i="154"/>
  <c r="BX12" i="154" s="1"/>
  <c r="BE44" i="154"/>
  <c r="BG44" i="154"/>
  <c r="BR13" i="154" s="1"/>
  <c r="BI44" i="154"/>
  <c r="BK44" i="154"/>
  <c r="BX13" i="154" s="1"/>
  <c r="BE45" i="154"/>
  <c r="BG45" i="154"/>
  <c r="BR14" i="154" s="1"/>
  <c r="BI45" i="154"/>
  <c r="BK45" i="154"/>
  <c r="BX14" i="154" s="1"/>
  <c r="BE46" i="154"/>
  <c r="BG46" i="154"/>
  <c r="BR15" i="154" s="1"/>
  <c r="BI46" i="154"/>
  <c r="BK46" i="154"/>
  <c r="BX15" i="154" s="1"/>
  <c r="BE47" i="154"/>
  <c r="BG47" i="154"/>
  <c r="BR16" i="154" s="1"/>
  <c r="BI47" i="154"/>
  <c r="BU16" i="154" s="1"/>
  <c r="BK47" i="154"/>
  <c r="BX16" i="154" s="1"/>
  <c r="BE48" i="154"/>
  <c r="BG48" i="154"/>
  <c r="BR17" i="154" s="1"/>
  <c r="BI48" i="154"/>
  <c r="BK48" i="154"/>
  <c r="BX17" i="154" s="1"/>
  <c r="BE49" i="154"/>
  <c r="BG49" i="154"/>
  <c r="BR18" i="154" s="1"/>
  <c r="BI49" i="154"/>
  <c r="BK49" i="154"/>
  <c r="BX18" i="154" s="1"/>
  <c r="BE50" i="154"/>
  <c r="BG50" i="154"/>
  <c r="BR19" i="154" s="1"/>
  <c r="BI50" i="154"/>
  <c r="BK50" i="154"/>
  <c r="BX19" i="154" s="1"/>
  <c r="BE51" i="154"/>
  <c r="BG51" i="154"/>
  <c r="BR20" i="154" s="1"/>
  <c r="BI51" i="154"/>
  <c r="BK51" i="154"/>
  <c r="BX20" i="154" s="1"/>
  <c r="BE52" i="154"/>
  <c r="BG52" i="154"/>
  <c r="BR21" i="154" s="1"/>
  <c r="BI52" i="154"/>
  <c r="BK52" i="154"/>
  <c r="BX21" i="154" s="1"/>
  <c r="BE53" i="154"/>
  <c r="BG53" i="154"/>
  <c r="BR22" i="154" s="1"/>
  <c r="BI53" i="154"/>
  <c r="BK53" i="154"/>
  <c r="BX22" i="154" s="1"/>
  <c r="BE54" i="154"/>
  <c r="BG54" i="154"/>
  <c r="BR23" i="154" s="1"/>
  <c r="BI54" i="154"/>
  <c r="BK54" i="154"/>
  <c r="BX23" i="154" s="1"/>
  <c r="BE55" i="154"/>
  <c r="BG55" i="154"/>
  <c r="BR24" i="154" s="1"/>
  <c r="BI55" i="154"/>
  <c r="BK55" i="154"/>
  <c r="BX24" i="154" s="1"/>
  <c r="BE56" i="154"/>
  <c r="BG56" i="154"/>
  <c r="BR25" i="154" s="1"/>
  <c r="BI56" i="154"/>
  <c r="BK56" i="154"/>
  <c r="BX25" i="154" s="1"/>
  <c r="BE57" i="154"/>
  <c r="BG57" i="154"/>
  <c r="BR26" i="154" s="1"/>
  <c r="BI57" i="154"/>
  <c r="BK57" i="154"/>
  <c r="BX26" i="154" s="1"/>
  <c r="BE58" i="154"/>
  <c r="BG58" i="154"/>
  <c r="BR27" i="154" s="1"/>
  <c r="BI58" i="154"/>
  <c r="BK58" i="154"/>
  <c r="BX27" i="154" s="1"/>
  <c r="BE59" i="154"/>
  <c r="BG59" i="154"/>
  <c r="BR28" i="154" s="1"/>
  <c r="BI59" i="154"/>
  <c r="BK59" i="154"/>
  <c r="BX28" i="154" s="1"/>
  <c r="BE60" i="154"/>
  <c r="BG60" i="154"/>
  <c r="BR29" i="154" s="1"/>
  <c r="BI60" i="154"/>
  <c r="BK60" i="154"/>
  <c r="BX29" i="154" s="1"/>
  <c r="BE61" i="154"/>
  <c r="BG61" i="154"/>
  <c r="BR30" i="154" s="1"/>
  <c r="BI61" i="154"/>
  <c r="BK61" i="154"/>
  <c r="BX30" i="154" s="1"/>
  <c r="BE62" i="154"/>
  <c r="BG62" i="154"/>
  <c r="BR31" i="154" s="1"/>
  <c r="BI62" i="154"/>
  <c r="BK62" i="154"/>
  <c r="BX31" i="154" s="1"/>
  <c r="BE63" i="154"/>
  <c r="BG63" i="154"/>
  <c r="BR32" i="154" s="1"/>
  <c r="BI63" i="154"/>
  <c r="BK63" i="154"/>
  <c r="BX32" i="154" s="1"/>
  <c r="BE64" i="154"/>
  <c r="BG64" i="154"/>
  <c r="BR33" i="154" s="1"/>
  <c r="BI64" i="154"/>
  <c r="BK64" i="154"/>
  <c r="BX33" i="154" s="1"/>
  <c r="BE65" i="154"/>
  <c r="BG65" i="154"/>
  <c r="BR34" i="154" s="1"/>
  <c r="BI65" i="154"/>
  <c r="BK65" i="154"/>
  <c r="BX34" i="154" s="1"/>
  <c r="BE66" i="154"/>
  <c r="BG66" i="154"/>
  <c r="BR35" i="154" s="1"/>
  <c r="BI66" i="154"/>
  <c r="BK66" i="154"/>
  <c r="BX35" i="154" s="1"/>
  <c r="BE67" i="154"/>
  <c r="BG67" i="154"/>
  <c r="BR36" i="154" s="1"/>
  <c r="BI67" i="154"/>
  <c r="BK67" i="154"/>
  <c r="BX36" i="154" s="1"/>
  <c r="BE68" i="154"/>
  <c r="BG68" i="154"/>
  <c r="BR37" i="154" s="1"/>
  <c r="BI68" i="154"/>
  <c r="BK68" i="154"/>
  <c r="BX37" i="154" s="1"/>
  <c r="BE69" i="154"/>
  <c r="BG69" i="154"/>
  <c r="BR38" i="154" s="1"/>
  <c r="BI69" i="154"/>
  <c r="BK69" i="154"/>
  <c r="BX38" i="154" s="1"/>
  <c r="BE70" i="154"/>
  <c r="BG70" i="154"/>
  <c r="BR39" i="154" s="1"/>
  <c r="BI70" i="154"/>
  <c r="BK70" i="154"/>
  <c r="BX39" i="154" s="1"/>
  <c r="BE71" i="154"/>
  <c r="BG71" i="154"/>
  <c r="BR40" i="154" s="1"/>
  <c r="BI71" i="154"/>
  <c r="BK71" i="154"/>
  <c r="BX40" i="154" s="1"/>
  <c r="BE72" i="154"/>
  <c r="BG72" i="154"/>
  <c r="BR41" i="154" s="1"/>
  <c r="BI72" i="154"/>
  <c r="BK72" i="154"/>
  <c r="BX41" i="154" s="1"/>
  <c r="BE73" i="154"/>
  <c r="BG73" i="154"/>
  <c r="BR42" i="154" s="1"/>
  <c r="BI73" i="154"/>
  <c r="BK73" i="154"/>
  <c r="BX42" i="154" s="1"/>
  <c r="BE74" i="154"/>
  <c r="BG74" i="154"/>
  <c r="BR43" i="154" s="1"/>
  <c r="BI74" i="154"/>
  <c r="BK74" i="154"/>
  <c r="BX43" i="154" s="1"/>
  <c r="BE75" i="154"/>
  <c r="BG75" i="154"/>
  <c r="BR44" i="154" s="1"/>
  <c r="BI75" i="154"/>
  <c r="BK75" i="154"/>
  <c r="BX44" i="154" s="1"/>
  <c r="BE76" i="154"/>
  <c r="BG76" i="154"/>
  <c r="BR45" i="154" s="1"/>
  <c r="BI76" i="154"/>
  <c r="BK76" i="154"/>
  <c r="BX45" i="154" s="1"/>
  <c r="BE77" i="154"/>
  <c r="BG77" i="154"/>
  <c r="BR46" i="154" s="1"/>
  <c r="BI77" i="154"/>
  <c r="BK77" i="154"/>
  <c r="BX46" i="154" s="1"/>
  <c r="BE78" i="154"/>
  <c r="BG78" i="154"/>
  <c r="BR47" i="154" s="1"/>
  <c r="BI78" i="154"/>
  <c r="BK78" i="154"/>
  <c r="BX47" i="154" s="1"/>
  <c r="BE79" i="154"/>
  <c r="BG79" i="154"/>
  <c r="BR48" i="154" s="1"/>
  <c r="BI79" i="154"/>
  <c r="BK79" i="154"/>
  <c r="BX48" i="154" s="1"/>
  <c r="BE80" i="154"/>
  <c r="BO49" i="154" s="1"/>
  <c r="BG80" i="154"/>
  <c r="BI80" i="154"/>
  <c r="BK80" i="154"/>
  <c r="CL7" i="154" s="1"/>
  <c r="BK6" i="154"/>
  <c r="BG6" i="154"/>
  <c r="BI6" i="154"/>
  <c r="BU6" i="154" s="1"/>
  <c r="BE6" i="154"/>
  <c r="BO7" i="154"/>
  <c r="BO8" i="154"/>
  <c r="BU9" i="154"/>
  <c r="BO10" i="154"/>
  <c r="BU10" i="154"/>
  <c r="BU11" i="154"/>
  <c r="BO12" i="154"/>
  <c r="BO13" i="154"/>
  <c r="BU13" i="154"/>
  <c r="BO14" i="154"/>
  <c r="BU14" i="154"/>
  <c r="BO15" i="154"/>
  <c r="BU15" i="154"/>
  <c r="BO16" i="154"/>
  <c r="BO17" i="154"/>
  <c r="BU17" i="154"/>
  <c r="BO18" i="154"/>
  <c r="BU18" i="154"/>
  <c r="BO19" i="154"/>
  <c r="BU19" i="154"/>
  <c r="BO20" i="154"/>
  <c r="BU20" i="154"/>
  <c r="BO21" i="154"/>
  <c r="BU21" i="154"/>
  <c r="BO22" i="154"/>
  <c r="BU22" i="154"/>
  <c r="BO23" i="154"/>
  <c r="BU23" i="154"/>
  <c r="BO24" i="154"/>
  <c r="BU24" i="154"/>
  <c r="BO25" i="154"/>
  <c r="BU25" i="154"/>
  <c r="BO26" i="154"/>
  <c r="BU26" i="154"/>
  <c r="BO27" i="154"/>
  <c r="BU27" i="154"/>
  <c r="BO28" i="154"/>
  <c r="BU28" i="154"/>
  <c r="BO29" i="154"/>
  <c r="BU29" i="154"/>
  <c r="BO30" i="154"/>
  <c r="BU30" i="154"/>
  <c r="BO31" i="154"/>
  <c r="BU31" i="154"/>
  <c r="BO32" i="154"/>
  <c r="BU32" i="154"/>
  <c r="BO33" i="154"/>
  <c r="BU33" i="154"/>
  <c r="BO34" i="154"/>
  <c r="BU34" i="154"/>
  <c r="BO35" i="154"/>
  <c r="BU35" i="154"/>
  <c r="BO36" i="154"/>
  <c r="BU36" i="154"/>
  <c r="BO37" i="154"/>
  <c r="BU37" i="154"/>
  <c r="BO38" i="154"/>
  <c r="BU38" i="154"/>
  <c r="BO39" i="154"/>
  <c r="BU39" i="154"/>
  <c r="BO40" i="154"/>
  <c r="BU40" i="154"/>
  <c r="BO41" i="154"/>
  <c r="BU41" i="154"/>
  <c r="BO42" i="154"/>
  <c r="BU42" i="154"/>
  <c r="BO43" i="154"/>
  <c r="BU43" i="154"/>
  <c r="BO44" i="154"/>
  <c r="BU44" i="154"/>
  <c r="BO45" i="154"/>
  <c r="BU45" i="154"/>
  <c r="BO46" i="154"/>
  <c r="BU46" i="154"/>
  <c r="BO47" i="154"/>
  <c r="BU47" i="154"/>
  <c r="BO48" i="154"/>
  <c r="BU48" i="154"/>
  <c r="BU49" i="154"/>
  <c r="BO6" i="154"/>
  <c r="BX6" i="154"/>
  <c r="BR6" i="154"/>
  <c r="CI7" i="154"/>
  <c r="CI8" i="154"/>
  <c r="CC9" i="154"/>
  <c r="CI9" i="154"/>
  <c r="CI10" i="154"/>
  <c r="CC11" i="154"/>
  <c r="CI11" i="154"/>
  <c r="CI12" i="154"/>
  <c r="CI13" i="154"/>
  <c r="CI14" i="154"/>
  <c r="CI15" i="154"/>
  <c r="CI16" i="154"/>
  <c r="CI17" i="154"/>
  <c r="CC18" i="154"/>
  <c r="CI18" i="154"/>
  <c r="CI19" i="154"/>
  <c r="CC20" i="154"/>
  <c r="CI20" i="154"/>
  <c r="CI21" i="154"/>
  <c r="CI22" i="154"/>
  <c r="CI23" i="154"/>
  <c r="CI24" i="154"/>
  <c r="CC25" i="154"/>
  <c r="CI25" i="154"/>
  <c r="CI26" i="154"/>
  <c r="CC27" i="154"/>
  <c r="CI27" i="154"/>
  <c r="CI28" i="154"/>
  <c r="CI29" i="154"/>
  <c r="CI30" i="154"/>
  <c r="CI31" i="154"/>
  <c r="CI32" i="154"/>
  <c r="CI33" i="154"/>
  <c r="CC34" i="154"/>
  <c r="CI34" i="154"/>
  <c r="CI35" i="154"/>
  <c r="CC36" i="154"/>
  <c r="CI36" i="154"/>
  <c r="CI37" i="154"/>
  <c r="CI38" i="154"/>
  <c r="CI39" i="154"/>
  <c r="CI40" i="154"/>
  <c r="CC41" i="154"/>
  <c r="CI41" i="154"/>
  <c r="CI42" i="154"/>
  <c r="CC43" i="154"/>
  <c r="CI43" i="154"/>
  <c r="CI44" i="154"/>
  <c r="CI45" i="154"/>
  <c r="CI46" i="154"/>
  <c r="CI47" i="154"/>
  <c r="CI48" i="154"/>
  <c r="CI6" i="154"/>
  <c r="BL7" i="145"/>
  <c r="BL8" i="145"/>
  <c r="BL9" i="145"/>
  <c r="BL10" i="145"/>
  <c r="BL11" i="145"/>
  <c r="BL12" i="145"/>
  <c r="BL13" i="145"/>
  <c r="BL14" i="145"/>
  <c r="BL15" i="145"/>
  <c r="BL16" i="145"/>
  <c r="BL17" i="145"/>
  <c r="BL18" i="145"/>
  <c r="BL19" i="145"/>
  <c r="BL20" i="145"/>
  <c r="BL21" i="145"/>
  <c r="BL22" i="145"/>
  <c r="BL23" i="145"/>
  <c r="BL24" i="145"/>
  <c r="BL25" i="145"/>
  <c r="BL26" i="145"/>
  <c r="BL27" i="145"/>
  <c r="BL28" i="145"/>
  <c r="BL29" i="145"/>
  <c r="BL30" i="145"/>
  <c r="BL31" i="145"/>
  <c r="BL32" i="145"/>
  <c r="BL33" i="145"/>
  <c r="BL34" i="145"/>
  <c r="BL35" i="145"/>
  <c r="BL36" i="145"/>
  <c r="BL37" i="145"/>
  <c r="BL38" i="145"/>
  <c r="BL39" i="145"/>
  <c r="BL40" i="145"/>
  <c r="BL41" i="145"/>
  <c r="BY10" i="145" s="1"/>
  <c r="BL42" i="145"/>
  <c r="BY11" i="145" s="1"/>
  <c r="BL43" i="145"/>
  <c r="BL44" i="145"/>
  <c r="BY13" i="145" s="1"/>
  <c r="BL45" i="145"/>
  <c r="BL46" i="145"/>
  <c r="BY15" i="145" s="1"/>
  <c r="BL47" i="145"/>
  <c r="BL48" i="145"/>
  <c r="BL49" i="145"/>
  <c r="BY18" i="145" s="1"/>
  <c r="BL50" i="145"/>
  <c r="BY19" i="145" s="1"/>
  <c r="BL51" i="145"/>
  <c r="BL52" i="145"/>
  <c r="BL53" i="145"/>
  <c r="BY22" i="145" s="1"/>
  <c r="BL54" i="145"/>
  <c r="BY23" i="145" s="1"/>
  <c r="BL55" i="145"/>
  <c r="BL56" i="145"/>
  <c r="BY25" i="145" s="1"/>
  <c r="BL57" i="145"/>
  <c r="BY26" i="145" s="1"/>
  <c r="BL58" i="145"/>
  <c r="BY27" i="145" s="1"/>
  <c r="BL59" i="145"/>
  <c r="BL60" i="145"/>
  <c r="BL61" i="145"/>
  <c r="BY30" i="145" s="1"/>
  <c r="BL62" i="145"/>
  <c r="BY31" i="145" s="1"/>
  <c r="BL63" i="145"/>
  <c r="BL64" i="145"/>
  <c r="BL65" i="145"/>
  <c r="BY34" i="145" s="1"/>
  <c r="BL66" i="145"/>
  <c r="BY35" i="145" s="1"/>
  <c r="BL67" i="145"/>
  <c r="BL68" i="145"/>
  <c r="BY37" i="145" s="1"/>
  <c r="BL69" i="145"/>
  <c r="BY38" i="145" s="1"/>
  <c r="BL70" i="145"/>
  <c r="BY39" i="145" s="1"/>
  <c r="BL71" i="145"/>
  <c r="BL72" i="145"/>
  <c r="BL73" i="145"/>
  <c r="BL74" i="145"/>
  <c r="BY43" i="145" s="1"/>
  <c r="BL75" i="145"/>
  <c r="BL76" i="145"/>
  <c r="BL77" i="145"/>
  <c r="BL78" i="145"/>
  <c r="BY47" i="145" s="1"/>
  <c r="BL79" i="145"/>
  <c r="BL80" i="145"/>
  <c r="CM15" i="145" s="1"/>
  <c r="BJ7" i="145"/>
  <c r="BJ8" i="145"/>
  <c r="BJ9" i="145"/>
  <c r="BJ10" i="145"/>
  <c r="BJ11" i="145"/>
  <c r="BJ12" i="145"/>
  <c r="BJ13" i="145"/>
  <c r="BJ14" i="145"/>
  <c r="BJ15" i="145"/>
  <c r="BJ16" i="145"/>
  <c r="BJ17" i="145"/>
  <c r="BJ18" i="145"/>
  <c r="BJ19" i="145"/>
  <c r="BJ20" i="145"/>
  <c r="BJ21" i="145"/>
  <c r="BJ22" i="145"/>
  <c r="BJ23" i="145"/>
  <c r="BJ24" i="145"/>
  <c r="BJ25" i="145"/>
  <c r="BJ26" i="145"/>
  <c r="BJ27" i="145"/>
  <c r="BJ28" i="145"/>
  <c r="BJ29" i="145"/>
  <c r="BJ30" i="145"/>
  <c r="BJ31" i="145"/>
  <c r="BV7" i="145" s="1"/>
  <c r="BJ32" i="145"/>
  <c r="BJ33" i="145"/>
  <c r="BJ34" i="145"/>
  <c r="BJ35" i="145"/>
  <c r="BJ36" i="145"/>
  <c r="BJ37" i="145"/>
  <c r="BJ38" i="145"/>
  <c r="BJ39" i="145"/>
  <c r="BV8" i="145" s="1"/>
  <c r="BJ40" i="145"/>
  <c r="BV9" i="145" s="1"/>
  <c r="BJ41" i="145"/>
  <c r="BJ42" i="145"/>
  <c r="BV11" i="145" s="1"/>
  <c r="BJ43" i="145"/>
  <c r="BV12" i="145" s="1"/>
  <c r="BJ44" i="145"/>
  <c r="BV13" i="145" s="1"/>
  <c r="BJ45" i="145"/>
  <c r="BJ46" i="145"/>
  <c r="BV15" i="145" s="1"/>
  <c r="BJ47" i="145"/>
  <c r="BJ48" i="145"/>
  <c r="BV17" i="145" s="1"/>
  <c r="BJ49" i="145"/>
  <c r="BJ50" i="145"/>
  <c r="BV19" i="145" s="1"/>
  <c r="BJ51" i="145"/>
  <c r="BJ52" i="145"/>
  <c r="BV21" i="145" s="1"/>
  <c r="BJ53" i="145"/>
  <c r="BJ54" i="145"/>
  <c r="BV23" i="145" s="1"/>
  <c r="BJ55" i="145"/>
  <c r="BV24" i="145" s="1"/>
  <c r="BJ56" i="145"/>
  <c r="BV25" i="145" s="1"/>
  <c r="BJ57" i="145"/>
  <c r="BJ58" i="145"/>
  <c r="BV27" i="145" s="1"/>
  <c r="BJ59" i="145"/>
  <c r="BV28" i="145" s="1"/>
  <c r="BJ60" i="145"/>
  <c r="BV29" i="145" s="1"/>
  <c r="BJ61" i="145"/>
  <c r="BJ62" i="145"/>
  <c r="BJ63" i="145"/>
  <c r="BJ64" i="145"/>
  <c r="BV33" i="145" s="1"/>
  <c r="BJ65" i="145"/>
  <c r="BJ66" i="145"/>
  <c r="BV35" i="145" s="1"/>
  <c r="BJ67" i="145"/>
  <c r="BJ68" i="145"/>
  <c r="BV37" i="145" s="1"/>
  <c r="BJ69" i="145"/>
  <c r="BJ70" i="145"/>
  <c r="BJ71" i="145"/>
  <c r="BV40" i="145" s="1"/>
  <c r="BJ72" i="145"/>
  <c r="BV41" i="145" s="1"/>
  <c r="BJ73" i="145"/>
  <c r="BJ74" i="145"/>
  <c r="BV43" i="145" s="1"/>
  <c r="BJ75" i="145"/>
  <c r="BJ76" i="145"/>
  <c r="BV45" i="145" s="1"/>
  <c r="BJ77" i="145"/>
  <c r="BJ78" i="145"/>
  <c r="BV47" i="145" s="1"/>
  <c r="BJ79" i="145"/>
  <c r="BJ80" i="145"/>
  <c r="CJ6" i="145" s="1"/>
  <c r="BH7" i="145"/>
  <c r="BH8" i="145"/>
  <c r="BH9" i="145"/>
  <c r="BH10" i="145"/>
  <c r="BH11" i="145"/>
  <c r="BH12" i="145"/>
  <c r="BH13" i="145"/>
  <c r="BH14" i="145"/>
  <c r="BH15" i="145"/>
  <c r="BH16" i="145"/>
  <c r="BH17" i="145"/>
  <c r="BH18" i="145"/>
  <c r="BH19" i="145"/>
  <c r="BH20" i="145"/>
  <c r="BH21" i="145"/>
  <c r="BH22" i="145"/>
  <c r="BH23" i="145"/>
  <c r="BH24" i="145"/>
  <c r="BH25" i="145"/>
  <c r="BH26" i="145"/>
  <c r="BH27" i="145"/>
  <c r="BH28" i="145"/>
  <c r="BH29" i="145"/>
  <c r="BH30" i="145"/>
  <c r="BH31" i="145"/>
  <c r="BH32" i="145"/>
  <c r="BH33" i="145"/>
  <c r="BH34" i="145"/>
  <c r="BH35" i="145"/>
  <c r="BH36" i="145"/>
  <c r="BH37" i="145"/>
  <c r="BH38" i="145"/>
  <c r="BH39" i="145"/>
  <c r="BH40" i="145"/>
  <c r="BS9" i="145" s="1"/>
  <c r="BH41" i="145"/>
  <c r="BS10" i="145" s="1"/>
  <c r="BH42" i="145"/>
  <c r="BS11" i="145" s="1"/>
  <c r="BH43" i="145"/>
  <c r="BH44" i="145"/>
  <c r="BS13" i="145" s="1"/>
  <c r="BH45" i="145"/>
  <c r="BS14" i="145" s="1"/>
  <c r="BH46" i="145"/>
  <c r="BS15" i="145" s="1"/>
  <c r="BH47" i="145"/>
  <c r="BH48" i="145"/>
  <c r="BH49" i="145"/>
  <c r="BS18" i="145" s="1"/>
  <c r="BH50" i="145"/>
  <c r="BS19" i="145" s="1"/>
  <c r="BH51" i="145"/>
  <c r="BH52" i="145"/>
  <c r="BS21" i="145" s="1"/>
  <c r="BH53" i="145"/>
  <c r="BH54" i="145"/>
  <c r="BS23" i="145" s="1"/>
  <c r="BH55" i="145"/>
  <c r="BH56" i="145"/>
  <c r="BH57" i="145"/>
  <c r="BH58" i="145"/>
  <c r="BS27" i="145" s="1"/>
  <c r="BH59" i="145"/>
  <c r="BH60" i="145"/>
  <c r="BH61" i="145"/>
  <c r="BH62" i="145"/>
  <c r="BS31" i="145" s="1"/>
  <c r="BH63" i="145"/>
  <c r="BH64" i="145"/>
  <c r="BS33" i="145" s="1"/>
  <c r="BH65" i="145"/>
  <c r="BH66" i="145"/>
  <c r="BS35" i="145" s="1"/>
  <c r="BH67" i="145"/>
  <c r="BH68" i="145"/>
  <c r="BH69" i="145"/>
  <c r="BH70" i="145"/>
  <c r="BS39" i="145" s="1"/>
  <c r="BH71" i="145"/>
  <c r="BH72" i="145"/>
  <c r="BH73" i="145"/>
  <c r="BH74" i="145"/>
  <c r="BS43" i="145" s="1"/>
  <c r="BH75" i="145"/>
  <c r="BH76" i="145"/>
  <c r="BS45" i="145" s="1"/>
  <c r="BH77" i="145"/>
  <c r="BS46" i="145" s="1"/>
  <c r="BH78" i="145"/>
  <c r="BS47" i="145" s="1"/>
  <c r="BH79" i="145"/>
  <c r="BH80" i="145"/>
  <c r="BF7" i="145"/>
  <c r="BF8" i="145"/>
  <c r="BF9" i="145"/>
  <c r="BF10" i="145"/>
  <c r="BF11" i="145"/>
  <c r="BF12" i="145"/>
  <c r="BF13" i="145"/>
  <c r="BF14" i="145"/>
  <c r="BF15" i="145"/>
  <c r="BF16" i="145"/>
  <c r="BF17" i="145"/>
  <c r="BF18" i="145"/>
  <c r="BF19" i="145"/>
  <c r="BF20" i="145"/>
  <c r="BF21" i="145"/>
  <c r="BF22" i="145"/>
  <c r="BF23" i="145"/>
  <c r="BF24" i="145"/>
  <c r="BF25" i="145"/>
  <c r="BF26" i="145"/>
  <c r="BF27" i="145"/>
  <c r="BF28" i="145"/>
  <c r="BF29" i="145"/>
  <c r="BF30" i="145"/>
  <c r="BF31" i="145"/>
  <c r="BP7" i="145" s="1"/>
  <c r="BF32" i="145"/>
  <c r="BF33" i="145"/>
  <c r="BF34" i="145"/>
  <c r="BF35" i="145"/>
  <c r="BF36" i="145"/>
  <c r="BF37" i="145"/>
  <c r="BF38" i="145"/>
  <c r="BF39" i="145"/>
  <c r="BF40" i="145"/>
  <c r="BP9" i="145" s="1"/>
  <c r="BF41" i="145"/>
  <c r="BF42" i="145"/>
  <c r="BP11" i="145" s="1"/>
  <c r="BF43" i="145"/>
  <c r="BP12" i="145" s="1"/>
  <c r="BF44" i="145"/>
  <c r="BP13" i="145" s="1"/>
  <c r="BF45" i="145"/>
  <c r="BP14" i="145" s="1"/>
  <c r="BF46" i="145"/>
  <c r="BP15" i="145" s="1"/>
  <c r="BF47" i="145"/>
  <c r="BP16" i="145" s="1"/>
  <c r="BF48" i="145"/>
  <c r="BP17" i="145" s="1"/>
  <c r="BF49" i="145"/>
  <c r="BF50" i="145"/>
  <c r="BP19" i="145" s="1"/>
  <c r="BF51" i="145"/>
  <c r="BP20" i="145" s="1"/>
  <c r="BF52" i="145"/>
  <c r="BP21" i="145" s="1"/>
  <c r="BF53" i="145"/>
  <c r="BF54" i="145"/>
  <c r="BP23" i="145" s="1"/>
  <c r="BF55" i="145"/>
  <c r="BF56" i="145"/>
  <c r="BP25" i="145" s="1"/>
  <c r="BF57" i="145"/>
  <c r="BF58" i="145"/>
  <c r="BP27" i="145" s="1"/>
  <c r="BF59" i="145"/>
  <c r="BF60" i="145"/>
  <c r="BP29" i="145" s="1"/>
  <c r="BF61" i="145"/>
  <c r="BF62" i="145"/>
  <c r="BP31" i="145" s="1"/>
  <c r="BF63" i="145"/>
  <c r="BP32" i="145" s="1"/>
  <c r="BF64" i="145"/>
  <c r="BP33" i="145" s="1"/>
  <c r="BF65" i="145"/>
  <c r="BF66" i="145"/>
  <c r="BP35" i="145" s="1"/>
  <c r="BF67" i="145"/>
  <c r="BP36" i="145" s="1"/>
  <c r="BF68" i="145"/>
  <c r="BP37" i="145" s="1"/>
  <c r="BF69" i="145"/>
  <c r="BF70" i="145"/>
  <c r="BP39" i="145" s="1"/>
  <c r="BF71" i="145"/>
  <c r="BF72" i="145"/>
  <c r="BP41" i="145" s="1"/>
  <c r="BF73" i="145"/>
  <c r="BF74" i="145"/>
  <c r="BP43" i="145" s="1"/>
  <c r="BF75" i="145"/>
  <c r="BF76" i="145"/>
  <c r="BP45" i="145" s="1"/>
  <c r="BF77" i="145"/>
  <c r="BF78" i="145"/>
  <c r="BP47" i="145" s="1"/>
  <c r="BF79" i="145"/>
  <c r="BF80" i="145"/>
  <c r="BP49" i="145" s="1"/>
  <c r="BL6" i="145"/>
  <c r="BH6" i="145"/>
  <c r="BJ6" i="145"/>
  <c r="BF6" i="145"/>
  <c r="BP6" i="145" s="1"/>
  <c r="BS7" i="145"/>
  <c r="BY7" i="145"/>
  <c r="BP8" i="145"/>
  <c r="BS8" i="145"/>
  <c r="BY8" i="145"/>
  <c r="BY9" i="145"/>
  <c r="BP10" i="145"/>
  <c r="BV10" i="145"/>
  <c r="BS12" i="145"/>
  <c r="BY12" i="145"/>
  <c r="BV14" i="145"/>
  <c r="BY14" i="145"/>
  <c r="BS16" i="145"/>
  <c r="BV16" i="145"/>
  <c r="BY16" i="145"/>
  <c r="BS17" i="145"/>
  <c r="BY17" i="145"/>
  <c r="BP18" i="145"/>
  <c r="BV18" i="145"/>
  <c r="BS20" i="145"/>
  <c r="BV20" i="145"/>
  <c r="BY20" i="145"/>
  <c r="BY21" i="145"/>
  <c r="BP22" i="145"/>
  <c r="BS22" i="145"/>
  <c r="BV22" i="145"/>
  <c r="BP24" i="145"/>
  <c r="BS24" i="145"/>
  <c r="BY24" i="145"/>
  <c r="BS25" i="145"/>
  <c r="BP26" i="145"/>
  <c r="BS26" i="145"/>
  <c r="BV26" i="145"/>
  <c r="BP28" i="145"/>
  <c r="BS28" i="145"/>
  <c r="BY28" i="145"/>
  <c r="BS29" i="145"/>
  <c r="BY29" i="145"/>
  <c r="BP30" i="145"/>
  <c r="BS30" i="145"/>
  <c r="BV30" i="145"/>
  <c r="BV31" i="145"/>
  <c r="BS32" i="145"/>
  <c r="BV32" i="145"/>
  <c r="BY32" i="145"/>
  <c r="BY33" i="145"/>
  <c r="BP34" i="145"/>
  <c r="BS34" i="145"/>
  <c r="BV34" i="145"/>
  <c r="BS36" i="145"/>
  <c r="BV36" i="145"/>
  <c r="BY36" i="145"/>
  <c r="BS37" i="145"/>
  <c r="BP38" i="145"/>
  <c r="BS38" i="145"/>
  <c r="BV38" i="145"/>
  <c r="BV39" i="145"/>
  <c r="BP40" i="145"/>
  <c r="BS40" i="145"/>
  <c r="BY40" i="145"/>
  <c r="BS41" i="145"/>
  <c r="BY41" i="145"/>
  <c r="BP42" i="145"/>
  <c r="BS42" i="145"/>
  <c r="BV42" i="145"/>
  <c r="BY42" i="145"/>
  <c r="BP44" i="145"/>
  <c r="BS44" i="145"/>
  <c r="BV44" i="145"/>
  <c r="BY44" i="145"/>
  <c r="BY45" i="145"/>
  <c r="BP46" i="145"/>
  <c r="BV46" i="145"/>
  <c r="BY46" i="145"/>
  <c r="BP48" i="145"/>
  <c r="BS48" i="145"/>
  <c r="BV48" i="145"/>
  <c r="BY48" i="145"/>
  <c r="BS49" i="145"/>
  <c r="BY6" i="145"/>
  <c r="BV6" i="145"/>
  <c r="BS6" i="145"/>
  <c r="CG7" i="145"/>
  <c r="CG8" i="145"/>
  <c r="CG9" i="145"/>
  <c r="CM9" i="145"/>
  <c r="CG10" i="145"/>
  <c r="CG11" i="145"/>
  <c r="CG12" i="145"/>
  <c r="CG13" i="145"/>
  <c r="CG14" i="145"/>
  <c r="CG15" i="145"/>
  <c r="CG16" i="145"/>
  <c r="CG17" i="145"/>
  <c r="CG18" i="145"/>
  <c r="CG19" i="145"/>
  <c r="CG20" i="145"/>
  <c r="CG21" i="145"/>
  <c r="CG22" i="145"/>
  <c r="CG23" i="145"/>
  <c r="CG24" i="145"/>
  <c r="CG25" i="145"/>
  <c r="CG26" i="145"/>
  <c r="CG27" i="145"/>
  <c r="CG28" i="145"/>
  <c r="CG29" i="145"/>
  <c r="CG30" i="145"/>
  <c r="CM30" i="145"/>
  <c r="CG31" i="145"/>
  <c r="CG32" i="145"/>
  <c r="CG33" i="145"/>
  <c r="CG34" i="145"/>
  <c r="CG35" i="145"/>
  <c r="CM35" i="145"/>
  <c r="CG36" i="145"/>
  <c r="CG37" i="145"/>
  <c r="CG38" i="145"/>
  <c r="CM38" i="145"/>
  <c r="CG39" i="145"/>
  <c r="CG40" i="145"/>
  <c r="CG41" i="145"/>
  <c r="CG42" i="145"/>
  <c r="CG43" i="145"/>
  <c r="CG44" i="145"/>
  <c r="CM44" i="145"/>
  <c r="CG45" i="145"/>
  <c r="CG46" i="145"/>
  <c r="CG47" i="145"/>
  <c r="CG48" i="145"/>
  <c r="CG6" i="145"/>
  <c r="CL28" i="154" l="1"/>
  <c r="CM29" i="145"/>
  <c r="CM12" i="145"/>
  <c r="CM41" i="145"/>
  <c r="CM32" i="145"/>
  <c r="CM46" i="145"/>
  <c r="CM26" i="145"/>
  <c r="CM23" i="145"/>
  <c r="CM20" i="145"/>
  <c r="CM17" i="145"/>
  <c r="CM14" i="145"/>
  <c r="CM43" i="145"/>
  <c r="CM40" i="145"/>
  <c r="CM37" i="145"/>
  <c r="CM34" i="145"/>
  <c r="CM31" i="145"/>
  <c r="CD29" i="145"/>
  <c r="CM11" i="145"/>
  <c r="CM8" i="145"/>
  <c r="CM6" i="145"/>
  <c r="CM48" i="145"/>
  <c r="CM45" i="145"/>
  <c r="CM28" i="145"/>
  <c r="CM25" i="145"/>
  <c r="CM22" i="145"/>
  <c r="CM19" i="145"/>
  <c r="CM16" i="145"/>
  <c r="CM13" i="145"/>
  <c r="BY49" i="145"/>
  <c r="CM42" i="145"/>
  <c r="CM39" i="145"/>
  <c r="CM36" i="145"/>
  <c r="CM33" i="145"/>
  <c r="CM10" i="145"/>
  <c r="CM7" i="145"/>
  <c r="CM47" i="145"/>
  <c r="CD45" i="145"/>
  <c r="CM27" i="145"/>
  <c r="CM24" i="145"/>
  <c r="CM21" i="145"/>
  <c r="CM18" i="145"/>
  <c r="CD13" i="145"/>
  <c r="CL44" i="154"/>
  <c r="CL12" i="154"/>
  <c r="CD41" i="145"/>
  <c r="CD25" i="145"/>
  <c r="CD37" i="145"/>
  <c r="CD9" i="145"/>
  <c r="CD21" i="145"/>
  <c r="CD33" i="145"/>
  <c r="CD17" i="145"/>
  <c r="CL24" i="154"/>
  <c r="CL40" i="154"/>
  <c r="CL8" i="154"/>
  <c r="CC32" i="154"/>
  <c r="CC30" i="154"/>
  <c r="CC23" i="154"/>
  <c r="CC21" i="154"/>
  <c r="CC16" i="154"/>
  <c r="CC14" i="154"/>
  <c r="CC7" i="154"/>
  <c r="CC44" i="154"/>
  <c r="CC42" i="154"/>
  <c r="CL36" i="154"/>
  <c r="CC35" i="154"/>
  <c r="CC33" i="154"/>
  <c r="CC28" i="154"/>
  <c r="CC26" i="154"/>
  <c r="CL20" i="154"/>
  <c r="CC19" i="154"/>
  <c r="CC17" i="154"/>
  <c r="CC12" i="154"/>
  <c r="CC10" i="154"/>
  <c r="CC6" i="154"/>
  <c r="CC48" i="154"/>
  <c r="CC46" i="154"/>
  <c r="CC39" i="154"/>
  <c r="CC37" i="154"/>
  <c r="CL48" i="154"/>
  <c r="CC47" i="154"/>
  <c r="CC45" i="154"/>
  <c r="CC40" i="154"/>
  <c r="CC38" i="154"/>
  <c r="CL32" i="154"/>
  <c r="CC31" i="154"/>
  <c r="CC29" i="154"/>
  <c r="CC24" i="154"/>
  <c r="CC22" i="154"/>
  <c r="CL16" i="154"/>
  <c r="CC15" i="154"/>
  <c r="CC13" i="154"/>
  <c r="CC8" i="154"/>
  <c r="CD46" i="145"/>
  <c r="CD42" i="145"/>
  <c r="CD38" i="145"/>
  <c r="CD34" i="145"/>
  <c r="CD30" i="145"/>
  <c r="CD26" i="145"/>
  <c r="CD22" i="145"/>
  <c r="CD18" i="145"/>
  <c r="CD14" i="145"/>
  <c r="CD10" i="145"/>
  <c r="CD7" i="145"/>
  <c r="CD47" i="145"/>
  <c r="CD43" i="145"/>
  <c r="CD39" i="145"/>
  <c r="CD35" i="145"/>
  <c r="CD31" i="145"/>
  <c r="CD27" i="145"/>
  <c r="CD23" i="145"/>
  <c r="CD19" i="145"/>
  <c r="CD15" i="145"/>
  <c r="CD11" i="145"/>
  <c r="CD48" i="145"/>
  <c r="CD44" i="145"/>
  <c r="CD40" i="145"/>
  <c r="CD36" i="145"/>
  <c r="CD32" i="145"/>
  <c r="CD28" i="145"/>
  <c r="CD24" i="145"/>
  <c r="CD20" i="145"/>
  <c r="CD16" i="145"/>
  <c r="CD12" i="145"/>
  <c r="CD8" i="145"/>
  <c r="BV49" i="145"/>
  <c r="CD6" i="145"/>
  <c r="CJ48" i="145"/>
  <c r="CJ47" i="145"/>
  <c r="CJ46" i="145"/>
  <c r="CJ45" i="145"/>
  <c r="CJ44" i="145"/>
  <c r="CJ43" i="145"/>
  <c r="CJ42" i="145"/>
  <c r="CJ41" i="145"/>
  <c r="CJ40" i="145"/>
  <c r="CJ39" i="145"/>
  <c r="CJ38" i="145"/>
  <c r="CJ37" i="145"/>
  <c r="CJ36" i="145"/>
  <c r="CJ35" i="145"/>
  <c r="CJ34" i="145"/>
  <c r="CJ33" i="145"/>
  <c r="CJ32" i="145"/>
  <c r="CJ31" i="145"/>
  <c r="CJ30" i="145"/>
  <c r="CJ29" i="145"/>
  <c r="CJ28" i="145"/>
  <c r="CJ27" i="145"/>
  <c r="CJ26" i="145"/>
  <c r="CJ25" i="145"/>
  <c r="CJ24" i="145"/>
  <c r="CJ23" i="145"/>
  <c r="CJ22" i="145"/>
  <c r="CJ21" i="145"/>
  <c r="CJ20" i="145"/>
  <c r="CJ19" i="145"/>
  <c r="CJ18" i="145"/>
  <c r="CJ17" i="145"/>
  <c r="CJ16" i="145"/>
  <c r="CJ15" i="145"/>
  <c r="CJ14" i="145"/>
  <c r="CJ13" i="145"/>
  <c r="CJ12" i="145"/>
  <c r="CJ11" i="145"/>
  <c r="CJ10" i="145"/>
  <c r="CJ9" i="145"/>
  <c r="CJ8" i="145"/>
  <c r="CJ7" i="145"/>
  <c r="CL45" i="154"/>
  <c r="CL41" i="154"/>
  <c r="CL37" i="154"/>
  <c r="CL33" i="154"/>
  <c r="CL29" i="154"/>
  <c r="CL25" i="154"/>
  <c r="CL21" i="154"/>
  <c r="CL17" i="154"/>
  <c r="CL13" i="154"/>
  <c r="CL9" i="154"/>
  <c r="CF7" i="154"/>
  <c r="CF8" i="154"/>
  <c r="CF9" i="154"/>
  <c r="CF10" i="154"/>
  <c r="CF11" i="154"/>
  <c r="CF12" i="154"/>
  <c r="CF13" i="154"/>
  <c r="CF14" i="154"/>
  <c r="CF15" i="154"/>
  <c r="CF16" i="154"/>
  <c r="CF17" i="154"/>
  <c r="CF18" i="154"/>
  <c r="CF19" i="154"/>
  <c r="CF20" i="154"/>
  <c r="CF21" i="154"/>
  <c r="CF22" i="154"/>
  <c r="CF23" i="154"/>
  <c r="CF24" i="154"/>
  <c r="CF25" i="154"/>
  <c r="CF26" i="154"/>
  <c r="CF27" i="154"/>
  <c r="CF28" i="154"/>
  <c r="CF29" i="154"/>
  <c r="CF30" i="154"/>
  <c r="CF31" i="154"/>
  <c r="CF32" i="154"/>
  <c r="CF33" i="154"/>
  <c r="CF34" i="154"/>
  <c r="CF35" i="154"/>
  <c r="CF36" i="154"/>
  <c r="CF37" i="154"/>
  <c r="CF38" i="154"/>
  <c r="CF39" i="154"/>
  <c r="CF40" i="154"/>
  <c r="CF41" i="154"/>
  <c r="CF42" i="154"/>
  <c r="CF43" i="154"/>
  <c r="CF44" i="154"/>
  <c r="CF45" i="154"/>
  <c r="CF46" i="154"/>
  <c r="CF47" i="154"/>
  <c r="CF48" i="154"/>
  <c r="CF6" i="154"/>
  <c r="BR49" i="154"/>
  <c r="CL46" i="154"/>
  <c r="CL42" i="154"/>
  <c r="CL38" i="154"/>
  <c r="CL34" i="154"/>
  <c r="CL30" i="154"/>
  <c r="CL26" i="154"/>
  <c r="CL22" i="154"/>
  <c r="CL18" i="154"/>
  <c r="CL14" i="154"/>
  <c r="CL10" i="154"/>
  <c r="BX49" i="154"/>
  <c r="CL6" i="154"/>
  <c r="CL47" i="154"/>
  <c r="CL43" i="154"/>
  <c r="CL39" i="154"/>
  <c r="CL35" i="154"/>
  <c r="CL31" i="154"/>
  <c r="CL27" i="154"/>
  <c r="CL23" i="154"/>
  <c r="CL19" i="154"/>
  <c r="CL15" i="154"/>
  <c r="CL11" i="154"/>
  <c r="CB8" i="164" l="1"/>
  <c r="CD8" i="164"/>
  <c r="CF8" i="164"/>
  <c r="CB9" i="164"/>
  <c r="CD9" i="164"/>
  <c r="CF9" i="164"/>
  <c r="CB10" i="164"/>
  <c r="CD10" i="164"/>
  <c r="CF10" i="164"/>
  <c r="CB11" i="164"/>
  <c r="CD11" i="164"/>
  <c r="CF11" i="164"/>
  <c r="CB12" i="164"/>
  <c r="CD12" i="164"/>
  <c r="CF12" i="164"/>
  <c r="CB13" i="164"/>
  <c r="CD13" i="164"/>
  <c r="CF13" i="164"/>
  <c r="CB14" i="164"/>
  <c r="CD14" i="164"/>
  <c r="CF14" i="164"/>
  <c r="CB15" i="164"/>
  <c r="CD15" i="164"/>
  <c r="CF15" i="164"/>
  <c r="CB16" i="164"/>
  <c r="CD16" i="164"/>
  <c r="CF16" i="164"/>
  <c r="CB17" i="164"/>
  <c r="CD17" i="164"/>
  <c r="CF17" i="164"/>
  <c r="CB18" i="164"/>
  <c r="CD18" i="164"/>
  <c r="CF18" i="164"/>
  <c r="CB19" i="164"/>
  <c r="CD19" i="164"/>
  <c r="CF19" i="164"/>
  <c r="CB20" i="164"/>
  <c r="CD20" i="164"/>
  <c r="CF20" i="164"/>
  <c r="CB21" i="164"/>
  <c r="CD21" i="164"/>
  <c r="CF21" i="164"/>
  <c r="CB22" i="164"/>
  <c r="CD22" i="164"/>
  <c r="CF22" i="164"/>
  <c r="CB23" i="164"/>
  <c r="CD23" i="164"/>
  <c r="CF23" i="164"/>
  <c r="CB24" i="164"/>
  <c r="CD24" i="164"/>
  <c r="CF24" i="164"/>
  <c r="CB25" i="164"/>
  <c r="CD25" i="164"/>
  <c r="CF25" i="164"/>
  <c r="CB26" i="164"/>
  <c r="CD26" i="164"/>
  <c r="CF26" i="164"/>
  <c r="CB27" i="164"/>
  <c r="CD27" i="164"/>
  <c r="CF27" i="164"/>
  <c r="CB28" i="164"/>
  <c r="CD28" i="164"/>
  <c r="CF28" i="164"/>
  <c r="CB29" i="164"/>
  <c r="CD29" i="164"/>
  <c r="CF29" i="164"/>
  <c r="CB30" i="164"/>
  <c r="CD30" i="164"/>
  <c r="CF30" i="164"/>
  <c r="CB31" i="164"/>
  <c r="CD31" i="164"/>
  <c r="CF31" i="164"/>
  <c r="CB32" i="164"/>
  <c r="CX8" i="164" s="1"/>
  <c r="CD32" i="164"/>
  <c r="DA8" i="164" s="1"/>
  <c r="CF32" i="164"/>
  <c r="DD8" i="164" s="1"/>
  <c r="CB33" i="164"/>
  <c r="CD33" i="164"/>
  <c r="CF33" i="164"/>
  <c r="CB34" i="164"/>
  <c r="CD34" i="164"/>
  <c r="CF34" i="164"/>
  <c r="CB35" i="164"/>
  <c r="CD35" i="164"/>
  <c r="CF35" i="164"/>
  <c r="CB36" i="164"/>
  <c r="CD36" i="164"/>
  <c r="CF36" i="164"/>
  <c r="CB37" i="164"/>
  <c r="CD37" i="164"/>
  <c r="CF37" i="164"/>
  <c r="CB38" i="164"/>
  <c r="CD38" i="164"/>
  <c r="CF38" i="164"/>
  <c r="CB39" i="164"/>
  <c r="CD39" i="164"/>
  <c r="CF39" i="164"/>
  <c r="CB40" i="164"/>
  <c r="CX9" i="164" s="1"/>
  <c r="CD40" i="164"/>
  <c r="DA9" i="164" s="1"/>
  <c r="CF40" i="164"/>
  <c r="DD9" i="164" s="1"/>
  <c r="CB41" i="164"/>
  <c r="CX10" i="164" s="1"/>
  <c r="CD41" i="164"/>
  <c r="DA10" i="164" s="1"/>
  <c r="CF41" i="164"/>
  <c r="DD10" i="164" s="1"/>
  <c r="CB42" i="164"/>
  <c r="CX11" i="164" s="1"/>
  <c r="CD42" i="164"/>
  <c r="DA11" i="164" s="1"/>
  <c r="CF42" i="164"/>
  <c r="DD11" i="164" s="1"/>
  <c r="CB43" i="164"/>
  <c r="CX12" i="164" s="1"/>
  <c r="CD43" i="164"/>
  <c r="DA12" i="164" s="1"/>
  <c r="CF43" i="164"/>
  <c r="DD12" i="164" s="1"/>
  <c r="CB44" i="164"/>
  <c r="CX13" i="164" s="1"/>
  <c r="CD44" i="164"/>
  <c r="DA13" i="164" s="1"/>
  <c r="CF44" i="164"/>
  <c r="DD13" i="164" s="1"/>
  <c r="CB45" i="164"/>
  <c r="CX14" i="164" s="1"/>
  <c r="CD45" i="164"/>
  <c r="DA14" i="164" s="1"/>
  <c r="CF45" i="164"/>
  <c r="DD14" i="164" s="1"/>
  <c r="CB46" i="164"/>
  <c r="CX15" i="164" s="1"/>
  <c r="CD46" i="164"/>
  <c r="DA15" i="164" s="1"/>
  <c r="CF46" i="164"/>
  <c r="DD15" i="164" s="1"/>
  <c r="CB47" i="164"/>
  <c r="CX16" i="164" s="1"/>
  <c r="CD47" i="164"/>
  <c r="DA16" i="164" s="1"/>
  <c r="CF47" i="164"/>
  <c r="DD16" i="164" s="1"/>
  <c r="CB48" i="164"/>
  <c r="CX17" i="164" s="1"/>
  <c r="CD48" i="164"/>
  <c r="DA17" i="164" s="1"/>
  <c r="CF48" i="164"/>
  <c r="DD17" i="164" s="1"/>
  <c r="CB49" i="164"/>
  <c r="CX18" i="164" s="1"/>
  <c r="CD49" i="164"/>
  <c r="DA18" i="164" s="1"/>
  <c r="CF49" i="164"/>
  <c r="DD18" i="164" s="1"/>
  <c r="CB50" i="164"/>
  <c r="CX19" i="164" s="1"/>
  <c r="CD50" i="164"/>
  <c r="DA19" i="164" s="1"/>
  <c r="CF50" i="164"/>
  <c r="DD19" i="164" s="1"/>
  <c r="CB51" i="164"/>
  <c r="CX20" i="164" s="1"/>
  <c r="CD51" i="164"/>
  <c r="DA20" i="164" s="1"/>
  <c r="CF51" i="164"/>
  <c r="DD20" i="164" s="1"/>
  <c r="CB52" i="164"/>
  <c r="CX21" i="164" s="1"/>
  <c r="CD52" i="164"/>
  <c r="DA21" i="164" s="1"/>
  <c r="CF52" i="164"/>
  <c r="DD21" i="164" s="1"/>
  <c r="CB53" i="164"/>
  <c r="CX22" i="164" s="1"/>
  <c r="CD53" i="164"/>
  <c r="DA22" i="164" s="1"/>
  <c r="CF53" i="164"/>
  <c r="DD22" i="164" s="1"/>
  <c r="CB54" i="164"/>
  <c r="CX23" i="164" s="1"/>
  <c r="CD54" i="164"/>
  <c r="DA23" i="164" s="1"/>
  <c r="CF54" i="164"/>
  <c r="DD23" i="164" s="1"/>
  <c r="CB55" i="164"/>
  <c r="CX24" i="164" s="1"/>
  <c r="CD55" i="164"/>
  <c r="DA24" i="164" s="1"/>
  <c r="CF55" i="164"/>
  <c r="DD24" i="164" s="1"/>
  <c r="CB56" i="164"/>
  <c r="CX25" i="164" s="1"/>
  <c r="CD56" i="164"/>
  <c r="DA25" i="164" s="1"/>
  <c r="CF56" i="164"/>
  <c r="DD25" i="164" s="1"/>
  <c r="CB57" i="164"/>
  <c r="CX26" i="164" s="1"/>
  <c r="CD57" i="164"/>
  <c r="DA26" i="164" s="1"/>
  <c r="CF57" i="164"/>
  <c r="DD26" i="164" s="1"/>
  <c r="CB58" i="164"/>
  <c r="CX27" i="164" s="1"/>
  <c r="CD58" i="164"/>
  <c r="DA27" i="164" s="1"/>
  <c r="CF58" i="164"/>
  <c r="DD27" i="164" s="1"/>
  <c r="CB59" i="164"/>
  <c r="CX28" i="164" s="1"/>
  <c r="CD59" i="164"/>
  <c r="DA28" i="164" s="1"/>
  <c r="CF59" i="164"/>
  <c r="DD28" i="164" s="1"/>
  <c r="CB60" i="164"/>
  <c r="CX29" i="164" s="1"/>
  <c r="CD60" i="164"/>
  <c r="DA29" i="164" s="1"/>
  <c r="CF60" i="164"/>
  <c r="DD29" i="164" s="1"/>
  <c r="CB61" i="164"/>
  <c r="CX30" i="164" s="1"/>
  <c r="CD61" i="164"/>
  <c r="DA30" i="164" s="1"/>
  <c r="CF61" i="164"/>
  <c r="DD30" i="164" s="1"/>
  <c r="CB62" i="164"/>
  <c r="CX31" i="164" s="1"/>
  <c r="CD62" i="164"/>
  <c r="DA31" i="164" s="1"/>
  <c r="CF62" i="164"/>
  <c r="DD31" i="164" s="1"/>
  <c r="CB63" i="164"/>
  <c r="CX32" i="164" s="1"/>
  <c r="CD63" i="164"/>
  <c r="DA32" i="164" s="1"/>
  <c r="CF63" i="164"/>
  <c r="DD32" i="164" s="1"/>
  <c r="CB64" i="164"/>
  <c r="CX33" i="164" s="1"/>
  <c r="CD64" i="164"/>
  <c r="DA33" i="164" s="1"/>
  <c r="CF64" i="164"/>
  <c r="DD33" i="164" s="1"/>
  <c r="CB65" i="164"/>
  <c r="CX34" i="164" s="1"/>
  <c r="CD65" i="164"/>
  <c r="DA34" i="164" s="1"/>
  <c r="CF65" i="164"/>
  <c r="DD34" i="164" s="1"/>
  <c r="CB66" i="164"/>
  <c r="CX35" i="164" s="1"/>
  <c r="CD66" i="164"/>
  <c r="DA35" i="164" s="1"/>
  <c r="CF66" i="164"/>
  <c r="DD35" i="164" s="1"/>
  <c r="CB67" i="164"/>
  <c r="CX36" i="164" s="1"/>
  <c r="CD67" i="164"/>
  <c r="DA36" i="164" s="1"/>
  <c r="CF67" i="164"/>
  <c r="DD36" i="164" s="1"/>
  <c r="CB68" i="164"/>
  <c r="CX37" i="164" s="1"/>
  <c r="CD68" i="164"/>
  <c r="DA37" i="164" s="1"/>
  <c r="CF68" i="164"/>
  <c r="DD37" i="164" s="1"/>
  <c r="CB69" i="164"/>
  <c r="CX38" i="164" s="1"/>
  <c r="CD69" i="164"/>
  <c r="DA38" i="164" s="1"/>
  <c r="CF69" i="164"/>
  <c r="DD38" i="164" s="1"/>
  <c r="CB70" i="164"/>
  <c r="CX39" i="164" s="1"/>
  <c r="CD70" i="164"/>
  <c r="DA39" i="164" s="1"/>
  <c r="CF70" i="164"/>
  <c r="DD39" i="164" s="1"/>
  <c r="CB71" i="164"/>
  <c r="CX40" i="164" s="1"/>
  <c r="CD71" i="164"/>
  <c r="DA40" i="164" s="1"/>
  <c r="CF71" i="164"/>
  <c r="DD40" i="164" s="1"/>
  <c r="CB72" i="164"/>
  <c r="CX41" i="164" s="1"/>
  <c r="CD72" i="164"/>
  <c r="DA41" i="164" s="1"/>
  <c r="CF72" i="164"/>
  <c r="DD41" i="164" s="1"/>
  <c r="CB73" i="164"/>
  <c r="CX42" i="164" s="1"/>
  <c r="CD73" i="164"/>
  <c r="DA42" i="164" s="1"/>
  <c r="CF73" i="164"/>
  <c r="DD42" i="164" s="1"/>
  <c r="CB74" i="164"/>
  <c r="CX43" i="164" s="1"/>
  <c r="CD74" i="164"/>
  <c r="DA43" i="164" s="1"/>
  <c r="CF74" i="164"/>
  <c r="DD43" i="164" s="1"/>
  <c r="CB75" i="164"/>
  <c r="CX44" i="164" s="1"/>
  <c r="CD75" i="164"/>
  <c r="DA44" i="164" s="1"/>
  <c r="CF75" i="164"/>
  <c r="DD44" i="164" s="1"/>
  <c r="CB76" i="164"/>
  <c r="CX45" i="164" s="1"/>
  <c r="CD76" i="164"/>
  <c r="DA45" i="164" s="1"/>
  <c r="CF76" i="164"/>
  <c r="DD45" i="164" s="1"/>
  <c r="CB77" i="164"/>
  <c r="CX46" i="164" s="1"/>
  <c r="CD77" i="164"/>
  <c r="DA46" i="164" s="1"/>
  <c r="CF77" i="164"/>
  <c r="DD46" i="164" s="1"/>
  <c r="CB78" i="164"/>
  <c r="CX47" i="164" s="1"/>
  <c r="CD78" i="164"/>
  <c r="DA47" i="164" s="1"/>
  <c r="CF78" i="164"/>
  <c r="DD47" i="164" s="1"/>
  <c r="CB79" i="164"/>
  <c r="CX48" i="164" s="1"/>
  <c r="CD79" i="164"/>
  <c r="DA48" i="164" s="1"/>
  <c r="CF79" i="164"/>
  <c r="DD48" i="164" s="1"/>
  <c r="CB80" i="164"/>
  <c r="CX49" i="164" s="1"/>
  <c r="CD80" i="164"/>
  <c r="DA49" i="164" s="1"/>
  <c r="CF80" i="164"/>
  <c r="DD49" i="164" s="1"/>
  <c r="CB81" i="164"/>
  <c r="CX50" i="164" s="1"/>
  <c r="CD81" i="164"/>
  <c r="DA50" i="164" s="1"/>
  <c r="DZ14" i="164" s="1"/>
  <c r="CF81" i="164"/>
  <c r="DD50" i="164" s="1"/>
  <c r="EC9" i="164" s="1"/>
  <c r="DD7" i="164"/>
  <c r="CD7" i="164"/>
  <c r="DA7" i="164" s="1"/>
  <c r="CX7" i="164"/>
  <c r="BX10" i="164"/>
  <c r="BX11" i="164"/>
  <c r="BX12" i="164"/>
  <c r="BX15" i="164"/>
  <c r="BX16" i="164"/>
  <c r="CH8" i="164" s="1"/>
  <c r="BX17" i="164"/>
  <c r="BX19" i="164"/>
  <c r="BX20" i="164"/>
  <c r="BX21" i="164"/>
  <c r="CH9" i="164" s="1"/>
  <c r="BX22" i="164"/>
  <c r="BX24" i="164"/>
  <c r="BX25" i="164"/>
  <c r="BX26" i="164"/>
  <c r="CH10" i="164" s="1"/>
  <c r="BX27" i="164"/>
  <c r="BX29" i="164"/>
  <c r="BX30" i="164"/>
  <c r="BX31" i="164"/>
  <c r="CH11" i="164" s="1"/>
  <c r="BX32" i="164"/>
  <c r="BX34" i="164"/>
  <c r="BX35" i="164"/>
  <c r="BX36" i="164"/>
  <c r="CH12" i="164" s="1"/>
  <c r="BX37" i="164"/>
  <c r="BX39" i="164"/>
  <c r="BX40" i="164"/>
  <c r="BX41" i="164"/>
  <c r="CH13" i="164" s="1"/>
  <c r="BX42" i="164"/>
  <c r="BX44" i="164"/>
  <c r="BX45" i="164"/>
  <c r="BX46" i="164"/>
  <c r="CH14" i="164" s="1"/>
  <c r="BX47" i="164"/>
  <c r="BX49" i="164"/>
  <c r="BX50" i="164"/>
  <c r="BX51" i="164"/>
  <c r="CH15" i="164" s="1"/>
  <c r="BX52" i="164"/>
  <c r="BX54" i="164"/>
  <c r="BX55" i="164"/>
  <c r="BX56" i="164"/>
  <c r="CH16" i="164" s="1"/>
  <c r="BX57" i="164"/>
  <c r="BX59" i="164"/>
  <c r="BX60" i="164"/>
  <c r="BX61" i="164"/>
  <c r="CH17" i="164" s="1"/>
  <c r="BX62" i="164"/>
  <c r="BX64" i="164"/>
  <c r="BX65" i="164"/>
  <c r="BX66" i="164"/>
  <c r="CH18" i="164" s="1"/>
  <c r="BX67" i="164"/>
  <c r="BX69" i="164"/>
  <c r="BX70" i="164"/>
  <c r="BX71" i="164"/>
  <c r="CH19" i="164" s="1"/>
  <c r="BX72" i="164"/>
  <c r="BX74" i="164"/>
  <c r="BX75" i="164"/>
  <c r="BX76" i="164"/>
  <c r="CH20" i="164" s="1"/>
  <c r="BX77" i="164"/>
  <c r="BX79" i="164"/>
  <c r="BX80" i="164"/>
  <c r="BX81" i="164"/>
  <c r="CH21" i="164" s="1"/>
  <c r="BX82" i="164"/>
  <c r="BX84" i="164"/>
  <c r="BX85" i="164"/>
  <c r="BX86" i="164"/>
  <c r="CH22" i="164" s="1"/>
  <c r="BX87" i="164"/>
  <c r="BX89" i="164"/>
  <c r="BX90" i="164"/>
  <c r="BX91" i="164"/>
  <c r="CH23" i="164" s="1"/>
  <c r="BX92" i="164"/>
  <c r="BX94" i="164"/>
  <c r="BX95" i="164"/>
  <c r="BX96" i="164"/>
  <c r="CH24" i="164" s="1"/>
  <c r="BX97" i="164"/>
  <c r="BX99" i="164"/>
  <c r="BX100" i="164"/>
  <c r="BX101" i="164"/>
  <c r="CH25" i="164" s="1"/>
  <c r="BX102" i="164"/>
  <c r="BX104" i="164"/>
  <c r="BX105" i="164"/>
  <c r="BX106" i="164"/>
  <c r="CH26" i="164" s="1"/>
  <c r="BX107" i="164"/>
  <c r="BX109" i="164"/>
  <c r="BX110" i="164"/>
  <c r="BX111" i="164"/>
  <c r="CH27" i="164" s="1"/>
  <c r="BX112" i="164"/>
  <c r="BX114" i="164"/>
  <c r="BX115" i="164"/>
  <c r="BX116" i="164"/>
  <c r="CH28" i="164" s="1"/>
  <c r="BX117" i="164"/>
  <c r="BX119" i="164"/>
  <c r="BX120" i="164"/>
  <c r="BX121" i="164"/>
  <c r="CH29" i="164" s="1"/>
  <c r="BX122" i="164"/>
  <c r="BX124" i="164"/>
  <c r="BX125" i="164"/>
  <c r="BX126" i="164"/>
  <c r="CH30" i="164" s="1"/>
  <c r="BX127" i="164"/>
  <c r="BX129" i="164"/>
  <c r="BX130" i="164"/>
  <c r="BX131" i="164"/>
  <c r="CH31" i="164" s="1"/>
  <c r="BX132" i="164"/>
  <c r="BX134" i="164"/>
  <c r="BX135" i="164"/>
  <c r="BX136" i="164"/>
  <c r="BX137" i="164"/>
  <c r="BX139" i="164"/>
  <c r="BX140" i="164"/>
  <c r="BX141" i="164"/>
  <c r="CH33" i="164" s="1"/>
  <c r="BX142" i="164"/>
  <c r="BX144" i="164"/>
  <c r="BX145" i="164"/>
  <c r="BX146" i="164"/>
  <c r="CH34" i="164" s="1"/>
  <c r="BX147" i="164"/>
  <c r="BX149" i="164"/>
  <c r="BX150" i="164"/>
  <c r="BX151" i="164"/>
  <c r="CH35" i="164" s="1"/>
  <c r="BX152" i="164"/>
  <c r="BX154" i="164"/>
  <c r="BX155" i="164"/>
  <c r="BX156" i="164"/>
  <c r="CH36" i="164" s="1"/>
  <c r="BX157" i="164"/>
  <c r="BX159" i="164"/>
  <c r="BX160" i="164"/>
  <c r="BX161" i="164"/>
  <c r="CH37" i="164" s="1"/>
  <c r="BX162" i="164"/>
  <c r="BX164" i="164"/>
  <c r="BX165" i="164"/>
  <c r="BX166" i="164"/>
  <c r="CH38" i="164" s="1"/>
  <c r="BX167" i="164"/>
  <c r="BX169" i="164"/>
  <c r="BX170" i="164"/>
  <c r="BX171" i="164"/>
  <c r="CH39" i="164" s="1"/>
  <c r="BX172" i="164"/>
  <c r="BX174" i="164"/>
  <c r="BX175" i="164"/>
  <c r="BX176" i="164"/>
  <c r="BX177" i="164"/>
  <c r="BX179" i="164"/>
  <c r="BX180" i="164"/>
  <c r="BX181" i="164"/>
  <c r="CH41" i="164" s="1"/>
  <c r="BX182" i="164"/>
  <c r="BX184" i="164"/>
  <c r="BX185" i="164"/>
  <c r="BX186" i="164"/>
  <c r="CH42" i="164" s="1"/>
  <c r="BX187" i="164"/>
  <c r="BX189" i="164"/>
  <c r="BX190" i="164"/>
  <c r="BX191" i="164"/>
  <c r="BX192" i="164"/>
  <c r="BX194" i="164"/>
  <c r="BX195" i="164"/>
  <c r="BX196" i="164"/>
  <c r="CH44" i="164" s="1"/>
  <c r="BX197" i="164"/>
  <c r="BX199" i="164"/>
  <c r="BX200" i="164"/>
  <c r="BX201" i="164"/>
  <c r="CH45" i="164" s="1"/>
  <c r="BX202" i="164"/>
  <c r="BX204" i="164"/>
  <c r="BX205" i="164"/>
  <c r="BX206" i="164"/>
  <c r="BX207" i="164"/>
  <c r="BX209" i="164"/>
  <c r="BX210" i="164"/>
  <c r="BX211" i="164"/>
  <c r="CH47" i="164" s="1"/>
  <c r="BX212" i="164"/>
  <c r="BX214" i="164"/>
  <c r="BX215" i="164"/>
  <c r="BX216" i="164"/>
  <c r="CH48" i="164" s="1"/>
  <c r="BX217" i="164"/>
  <c r="BX219" i="164"/>
  <c r="BX220" i="164"/>
  <c r="BX221" i="164"/>
  <c r="BX222" i="164"/>
  <c r="BX224" i="164"/>
  <c r="BX225" i="164"/>
  <c r="BX226" i="164"/>
  <c r="CH50" i="164" s="1"/>
  <c r="BX227" i="164"/>
  <c r="BX229" i="164"/>
  <c r="BX230" i="164"/>
  <c r="BX231" i="164"/>
  <c r="CH51" i="164" s="1"/>
  <c r="BX232" i="164"/>
  <c r="BX234" i="164"/>
  <c r="BX235" i="164"/>
  <c r="BX236" i="164"/>
  <c r="BX237" i="164"/>
  <c r="BX239" i="164"/>
  <c r="BX240" i="164"/>
  <c r="BX241" i="164"/>
  <c r="CH53" i="164" s="1"/>
  <c r="BX242" i="164"/>
  <c r="BX244" i="164"/>
  <c r="BX245" i="164"/>
  <c r="BX246" i="164"/>
  <c r="CH54" i="164" s="1"/>
  <c r="BX247" i="164"/>
  <c r="BX249" i="164"/>
  <c r="BX250" i="164"/>
  <c r="BX251" i="164"/>
  <c r="BX252" i="164"/>
  <c r="BX254" i="164"/>
  <c r="BX255" i="164"/>
  <c r="BX256" i="164"/>
  <c r="CH56" i="164" s="1"/>
  <c r="BX257" i="164"/>
  <c r="BX259" i="164"/>
  <c r="BX260" i="164"/>
  <c r="BX261" i="164"/>
  <c r="CH57" i="164" s="1"/>
  <c r="BX262" i="164"/>
  <c r="BX264" i="164"/>
  <c r="BX265" i="164"/>
  <c r="BX266" i="164"/>
  <c r="BX267" i="164"/>
  <c r="BX269" i="164"/>
  <c r="BX270" i="164"/>
  <c r="BX271" i="164"/>
  <c r="CH59" i="164" s="1"/>
  <c r="BX272" i="164"/>
  <c r="BX274" i="164"/>
  <c r="BX275" i="164"/>
  <c r="BX276" i="164"/>
  <c r="CH60" i="164" s="1"/>
  <c r="BX277" i="164"/>
  <c r="BX279" i="164"/>
  <c r="BX280" i="164"/>
  <c r="BX281" i="164"/>
  <c r="BX282" i="164"/>
  <c r="BX284" i="164"/>
  <c r="BX285" i="164"/>
  <c r="BX286" i="164"/>
  <c r="CH62" i="164" s="1"/>
  <c r="BX287" i="164"/>
  <c r="BX289" i="164"/>
  <c r="BX290" i="164"/>
  <c r="BX291" i="164"/>
  <c r="CH63" i="164" s="1"/>
  <c r="BX292" i="164"/>
  <c r="BX294" i="164"/>
  <c r="BX295" i="164"/>
  <c r="BX296" i="164"/>
  <c r="BX297" i="164"/>
  <c r="BX299" i="164"/>
  <c r="BX300" i="164"/>
  <c r="BX301" i="164"/>
  <c r="CH65" i="164" s="1"/>
  <c r="BX302" i="164"/>
  <c r="BX304" i="164"/>
  <c r="BX305" i="164"/>
  <c r="BX306" i="164"/>
  <c r="CH66" i="164" s="1"/>
  <c r="BX307" i="164"/>
  <c r="BX309" i="164"/>
  <c r="BX310" i="164"/>
  <c r="BX311" i="164"/>
  <c r="BX312" i="164"/>
  <c r="BX314" i="164"/>
  <c r="BX315" i="164"/>
  <c r="BX316" i="164"/>
  <c r="CH68" i="164" s="1"/>
  <c r="BX317" i="164"/>
  <c r="BX319" i="164"/>
  <c r="BX320" i="164"/>
  <c r="BX321" i="164"/>
  <c r="CH69" i="164" s="1"/>
  <c r="BX322" i="164"/>
  <c r="BX324" i="164"/>
  <c r="BX325" i="164"/>
  <c r="BX326" i="164"/>
  <c r="BX327" i="164"/>
  <c r="BX329" i="164"/>
  <c r="BX330" i="164"/>
  <c r="BX331" i="164"/>
  <c r="CH71" i="164" s="1"/>
  <c r="BX332" i="164"/>
  <c r="BX334" i="164"/>
  <c r="BX335" i="164"/>
  <c r="BX336" i="164"/>
  <c r="CH72" i="164" s="1"/>
  <c r="BX337" i="164"/>
  <c r="BX339" i="164"/>
  <c r="BX340" i="164"/>
  <c r="BX341" i="164"/>
  <c r="BX342" i="164"/>
  <c r="BX344" i="164"/>
  <c r="BX345" i="164"/>
  <c r="BX346" i="164"/>
  <c r="CH74" i="164" s="1"/>
  <c r="BX347" i="164"/>
  <c r="BX349" i="164"/>
  <c r="BX350" i="164"/>
  <c r="BX351" i="164"/>
  <c r="CH75" i="164" s="1"/>
  <c r="BX352" i="164"/>
  <c r="BX354" i="164"/>
  <c r="BX355" i="164"/>
  <c r="BX356" i="164"/>
  <c r="BX357" i="164"/>
  <c r="BX359" i="164"/>
  <c r="BX360" i="164"/>
  <c r="BX361" i="164"/>
  <c r="CH77" i="164" s="1"/>
  <c r="BX362" i="164"/>
  <c r="BX364" i="164"/>
  <c r="BX365" i="164"/>
  <c r="BX366" i="164"/>
  <c r="CH78" i="164" s="1"/>
  <c r="BX367" i="164"/>
  <c r="BX369" i="164"/>
  <c r="BX370" i="164"/>
  <c r="BX371" i="164"/>
  <c r="BX372" i="164"/>
  <c r="BX374" i="164"/>
  <c r="BX375" i="164"/>
  <c r="BX376" i="164"/>
  <c r="CH80" i="164" s="1"/>
  <c r="BX377" i="164"/>
  <c r="BX379" i="164"/>
  <c r="BX380" i="164"/>
  <c r="BX381" i="164"/>
  <c r="CH81" i="164" s="1"/>
  <c r="DG27" i="164" l="1"/>
  <c r="CH58" i="164"/>
  <c r="CH76" i="164"/>
  <c r="DG45" i="164" s="1"/>
  <c r="CH73" i="164"/>
  <c r="DG42" i="164" s="1"/>
  <c r="DG36" i="164"/>
  <c r="CH67" i="164"/>
  <c r="CH64" i="164"/>
  <c r="DG33" i="164" s="1"/>
  <c r="DG30" i="164"/>
  <c r="CH61" i="164"/>
  <c r="CH7" i="164"/>
  <c r="DG7" i="164" s="1"/>
  <c r="CH46" i="164"/>
  <c r="DG15" i="164" s="1"/>
  <c r="CH43" i="164"/>
  <c r="DG12" i="164" s="1"/>
  <c r="CH40" i="164"/>
  <c r="DG9" i="164" s="1"/>
  <c r="CH70" i="164"/>
  <c r="DG39" i="164" s="1"/>
  <c r="CH55" i="164"/>
  <c r="DG24" i="164" s="1"/>
  <c r="CH52" i="164"/>
  <c r="DG21" i="164" s="1"/>
  <c r="CH32" i="164"/>
  <c r="DG8" i="164" s="1"/>
  <c r="CH79" i="164"/>
  <c r="DG48" i="164" s="1"/>
  <c r="CH49" i="164"/>
  <c r="DG18" i="164" s="1"/>
  <c r="DG49" i="164"/>
  <c r="DG46" i="164"/>
  <c r="DG43" i="164"/>
  <c r="DG40" i="164"/>
  <c r="DG37" i="164"/>
  <c r="DG34" i="164"/>
  <c r="DG31" i="164"/>
  <c r="DG28" i="164"/>
  <c r="DG25" i="164"/>
  <c r="DG22" i="164"/>
  <c r="DG19" i="164"/>
  <c r="DG16" i="164"/>
  <c r="DG13" i="164"/>
  <c r="DG10" i="164"/>
  <c r="DG50" i="164"/>
  <c r="EF10" i="164" s="1"/>
  <c r="DG47" i="164"/>
  <c r="DG44" i="164"/>
  <c r="DG41" i="164"/>
  <c r="DG38" i="164"/>
  <c r="DG35" i="164"/>
  <c r="DG32" i="164"/>
  <c r="DG29" i="164"/>
  <c r="DG26" i="164"/>
  <c r="DG23" i="164"/>
  <c r="DG20" i="164"/>
  <c r="DG17" i="164"/>
  <c r="DG14" i="164"/>
  <c r="DG11" i="164"/>
  <c r="EC18" i="164"/>
  <c r="EC37" i="164"/>
  <c r="EC35" i="164"/>
  <c r="EC29" i="164"/>
  <c r="EC43" i="164"/>
  <c r="EC31" i="164"/>
  <c r="EC20" i="164"/>
  <c r="DZ18" i="164"/>
  <c r="EC46" i="164"/>
  <c r="DZ40" i="164"/>
  <c r="DZ36" i="164"/>
  <c r="DZ26" i="164"/>
  <c r="DZ10" i="164"/>
  <c r="DZ44" i="164"/>
  <c r="EC45" i="164"/>
  <c r="EC42" i="164"/>
  <c r="EC30" i="164"/>
  <c r="EC28" i="164"/>
  <c r="EC23" i="164"/>
  <c r="EC13" i="164"/>
  <c r="EC47" i="164"/>
  <c r="EC44" i="164"/>
  <c r="EC39" i="164"/>
  <c r="EC36" i="164"/>
  <c r="EC33" i="164"/>
  <c r="EC25" i="164"/>
  <c r="EC22" i="164"/>
  <c r="EC19" i="164"/>
  <c r="EC49" i="164"/>
  <c r="EC40" i="164"/>
  <c r="EC38" i="164"/>
  <c r="EC32" i="164"/>
  <c r="EC26" i="164"/>
  <c r="EC24" i="164"/>
  <c r="EC21" i="164"/>
  <c r="DZ32" i="164"/>
  <c r="EC7" i="164"/>
  <c r="EC48" i="164"/>
  <c r="EC41" i="164"/>
  <c r="EC34" i="164"/>
  <c r="EC27" i="164"/>
  <c r="EC17" i="164"/>
  <c r="EC15" i="164"/>
  <c r="EC10" i="164"/>
  <c r="EC8" i="164"/>
  <c r="EC12" i="164"/>
  <c r="EC14" i="164"/>
  <c r="EC16" i="164"/>
  <c r="EC11" i="164"/>
  <c r="DZ49" i="164"/>
  <c r="DZ45" i="164"/>
  <c r="DZ41" i="164"/>
  <c r="DZ37" i="164"/>
  <c r="DZ33" i="164"/>
  <c r="DZ28" i="164"/>
  <c r="DZ20" i="164"/>
  <c r="DZ12" i="164"/>
  <c r="DZ48" i="164"/>
  <c r="DZ46" i="164"/>
  <c r="DZ42" i="164"/>
  <c r="DZ38" i="164"/>
  <c r="DZ34" i="164"/>
  <c r="DZ30" i="164"/>
  <c r="DZ22" i="164"/>
  <c r="DZ7" i="164"/>
  <c r="DZ9" i="164"/>
  <c r="DZ11" i="164"/>
  <c r="DZ13" i="164"/>
  <c r="DZ15" i="164"/>
  <c r="DZ17" i="164"/>
  <c r="DZ19" i="164"/>
  <c r="DZ21" i="164"/>
  <c r="DZ23" i="164"/>
  <c r="DZ25" i="164"/>
  <c r="DZ27" i="164"/>
  <c r="DZ29" i="164"/>
  <c r="DZ47" i="164"/>
  <c r="DZ43" i="164"/>
  <c r="DZ39" i="164"/>
  <c r="DZ35" i="164"/>
  <c r="DZ31" i="164"/>
  <c r="DZ24" i="164"/>
  <c r="DZ16" i="164"/>
  <c r="DZ8" i="164"/>
  <c r="DW8" i="164"/>
  <c r="DW9" i="164"/>
  <c r="DW10" i="164"/>
  <c r="DW11" i="164"/>
  <c r="DW12" i="164"/>
  <c r="DW13" i="164"/>
  <c r="DW14" i="164"/>
  <c r="DW15" i="164"/>
  <c r="DW16" i="164"/>
  <c r="DW17" i="164"/>
  <c r="DW18" i="164"/>
  <c r="DW19" i="164"/>
  <c r="DW20" i="164"/>
  <c r="DW21" i="164"/>
  <c r="DW22" i="164"/>
  <c r="DW23" i="164"/>
  <c r="DW24" i="164"/>
  <c r="DW25" i="164"/>
  <c r="DW26" i="164"/>
  <c r="DW27" i="164"/>
  <c r="DW28" i="164"/>
  <c r="DW29" i="164"/>
  <c r="DW30" i="164"/>
  <c r="DW31" i="164"/>
  <c r="DW32" i="164"/>
  <c r="DW33" i="164"/>
  <c r="DW34" i="164"/>
  <c r="DW35" i="164"/>
  <c r="DW36" i="164"/>
  <c r="DW37" i="164"/>
  <c r="DW38" i="164"/>
  <c r="DW39" i="164"/>
  <c r="DW40" i="164"/>
  <c r="DW41" i="164"/>
  <c r="DW42" i="164"/>
  <c r="DW43" i="164"/>
  <c r="DW44" i="164"/>
  <c r="DW45" i="164"/>
  <c r="DW46" i="164"/>
  <c r="DW47" i="164"/>
  <c r="DW48" i="164"/>
  <c r="DW49" i="164"/>
  <c r="DW7" i="164"/>
  <c r="EF39" i="164" l="1"/>
  <c r="EF21" i="164"/>
  <c r="EF33" i="164"/>
  <c r="EF15" i="164"/>
  <c r="EF32" i="164"/>
  <c r="EF14" i="164"/>
  <c r="EF38" i="164"/>
  <c r="EF20" i="164"/>
  <c r="EF45" i="164"/>
  <c r="EF27" i="164"/>
  <c r="EF9" i="164"/>
  <c r="EF44" i="164"/>
  <c r="EF26" i="164"/>
  <c r="EF8" i="164"/>
  <c r="EF49" i="164"/>
  <c r="EF43" i="164"/>
  <c r="EF37" i="164"/>
  <c r="EF31" i="164"/>
  <c r="EF25" i="164"/>
  <c r="EF19" i="164"/>
  <c r="EF13" i="164"/>
  <c r="EF7" i="164"/>
  <c r="EF48" i="164"/>
  <c r="EF42" i="164"/>
  <c r="EF36" i="164"/>
  <c r="EF30" i="164"/>
  <c r="EF24" i="164"/>
  <c r="EF18" i="164"/>
  <c r="EF12" i="164"/>
  <c r="EF47" i="164"/>
  <c r="EF41" i="164"/>
  <c r="EF35" i="164"/>
  <c r="EF29" i="164"/>
  <c r="EF23" i="164"/>
  <c r="EF17" i="164"/>
  <c r="EF11" i="164"/>
  <c r="EF46" i="164"/>
  <c r="EF40" i="164"/>
  <c r="EF34" i="164"/>
  <c r="EF28" i="164"/>
  <c r="EF22" i="164"/>
  <c r="EF16" i="164"/>
  <c r="BX9" i="164"/>
  <c r="AJ25" i="161" l="1"/>
  <c r="AJ24" i="161"/>
  <c r="AJ22" i="161"/>
  <c r="AJ21" i="161"/>
  <c r="AJ20" i="161"/>
  <c r="AJ18" i="161"/>
  <c r="AJ17" i="161"/>
  <c r="AJ16" i="161"/>
  <c r="AJ14" i="161"/>
  <c r="AJ13" i="161"/>
  <c r="AJ12" i="161"/>
  <c r="AJ9" i="161"/>
  <c r="AJ8" i="161"/>
  <c r="AJ6" i="161"/>
  <c r="AH25" i="161"/>
  <c r="AH24" i="161"/>
  <c r="AH22" i="161"/>
  <c r="AH21" i="161"/>
  <c r="AH20" i="161"/>
  <c r="AH18" i="161"/>
  <c r="AH17" i="161"/>
  <c r="AH16" i="161"/>
  <c r="AH14" i="161"/>
  <c r="AH13" i="161"/>
  <c r="AH12" i="161"/>
  <c r="AH9" i="161"/>
  <c r="AH8" i="161"/>
  <c r="AH6" i="161"/>
  <c r="AF25" i="161"/>
  <c r="AF24" i="161"/>
  <c r="AF22" i="161"/>
  <c r="AF21" i="161"/>
  <c r="AF20" i="161"/>
  <c r="AF18" i="161"/>
  <c r="AF17" i="161"/>
  <c r="AF16" i="161"/>
  <c r="AF14" i="161"/>
  <c r="AF13" i="161"/>
  <c r="AF12" i="161"/>
  <c r="AF10" i="161"/>
  <c r="AF9" i="161"/>
  <c r="AF8" i="161"/>
  <c r="AF6" i="161"/>
  <c r="AE25" i="161"/>
  <c r="AO25" i="161" s="1"/>
  <c r="AE24" i="161"/>
  <c r="AO24" i="161" s="1"/>
  <c r="BC10" i="161" s="1"/>
  <c r="AE22" i="161"/>
  <c r="AO22" i="161" s="1"/>
  <c r="BA10" i="161" s="1"/>
  <c r="AE21" i="161"/>
  <c r="AO21" i="161" s="1"/>
  <c r="AE20" i="161"/>
  <c r="AO20" i="161" s="1"/>
  <c r="BC9" i="161" s="1"/>
  <c r="AE18" i="161"/>
  <c r="AO18" i="161" s="1"/>
  <c r="BA9" i="161" s="1"/>
  <c r="AE17" i="161"/>
  <c r="AO17" i="161" s="1"/>
  <c r="AE16" i="161"/>
  <c r="AO16" i="161" s="1"/>
  <c r="BC8" i="161" s="1"/>
  <c r="AE14" i="161"/>
  <c r="AO14" i="161" s="1"/>
  <c r="BA8" i="161" s="1"/>
  <c r="AE13" i="161"/>
  <c r="AO13" i="161" s="1"/>
  <c r="AE12" i="161"/>
  <c r="AO12" i="161" s="1"/>
  <c r="BC7" i="161" s="1"/>
  <c r="AE10" i="161"/>
  <c r="AO10" i="161" s="1"/>
  <c r="BA7" i="161" s="1"/>
  <c r="AE9" i="161"/>
  <c r="AE8" i="161"/>
  <c r="AE6" i="161"/>
  <c r="AG6" i="161" l="1"/>
  <c r="AR6" i="161" s="1"/>
  <c r="AO6" i="161"/>
  <c r="BA6" i="161" s="1"/>
  <c r="AO8" i="161"/>
  <c r="BC6" i="161" s="1"/>
  <c r="AO9" i="161"/>
  <c r="D11" i="161"/>
  <c r="AK6" i="145" l="1"/>
  <c r="AK7" i="145"/>
  <c r="AK8" i="145"/>
  <c r="AK9" i="145"/>
  <c r="AK10" i="145"/>
  <c r="AK11" i="145"/>
  <c r="AK12" i="145"/>
  <c r="AK13" i="145"/>
  <c r="AK14" i="145"/>
  <c r="AK15" i="145"/>
  <c r="AK16" i="145"/>
  <c r="AK17" i="145"/>
  <c r="AK18" i="145"/>
  <c r="AK19" i="145"/>
  <c r="AK20" i="145"/>
  <c r="AK21" i="145"/>
  <c r="AK22" i="145"/>
  <c r="AK23" i="145"/>
  <c r="AK24" i="145"/>
  <c r="AK25" i="145"/>
  <c r="AK26" i="145"/>
  <c r="AK27" i="145"/>
  <c r="AK28" i="145"/>
  <c r="AK29" i="145"/>
  <c r="AK30" i="145"/>
  <c r="AK31" i="145"/>
  <c r="AK32" i="145"/>
  <c r="AK33" i="145"/>
  <c r="AK34" i="145"/>
  <c r="AK35" i="145"/>
  <c r="AK36" i="145"/>
  <c r="AK37" i="145"/>
  <c r="AK38" i="145"/>
  <c r="AK39" i="145"/>
  <c r="AK40" i="145"/>
  <c r="AK41" i="145"/>
  <c r="AK42" i="145"/>
  <c r="AK43" i="145"/>
  <c r="AK44" i="145"/>
  <c r="AK45" i="145"/>
  <c r="AK46" i="145"/>
  <c r="AK47" i="145"/>
  <c r="AK48" i="145"/>
  <c r="AK49" i="145"/>
  <c r="AK50" i="145"/>
  <c r="AK51" i="145"/>
  <c r="AK52" i="145"/>
  <c r="AK53" i="145"/>
  <c r="AK54" i="145"/>
  <c r="AK55" i="145"/>
  <c r="AK56" i="145"/>
  <c r="AK57" i="145"/>
  <c r="AK58" i="145"/>
  <c r="AK59" i="145"/>
  <c r="AK60" i="145"/>
  <c r="AK61" i="145"/>
  <c r="AK62" i="145"/>
  <c r="AK63" i="145"/>
  <c r="AK64" i="145"/>
  <c r="AK65" i="145"/>
  <c r="AK66" i="145"/>
  <c r="AK67" i="145"/>
  <c r="AK68" i="145"/>
  <c r="AK69" i="145"/>
  <c r="AK70" i="145"/>
  <c r="AK71" i="145"/>
  <c r="AK72" i="145"/>
  <c r="AK73" i="145"/>
  <c r="AK74" i="145"/>
  <c r="AK75" i="145"/>
  <c r="AK76" i="145"/>
  <c r="AK77" i="145"/>
  <c r="AK78" i="145"/>
  <c r="AK79" i="145"/>
  <c r="AK80" i="145"/>
  <c r="AK81" i="145"/>
  <c r="AK82" i="145"/>
  <c r="AK83" i="145"/>
  <c r="AK84" i="145"/>
  <c r="AK85" i="145"/>
  <c r="AK86" i="145"/>
  <c r="AK87" i="145"/>
  <c r="AK88" i="145"/>
  <c r="AK89" i="145"/>
  <c r="AK90" i="145"/>
  <c r="AK91" i="145"/>
  <c r="AK92" i="145"/>
  <c r="AK93" i="145"/>
  <c r="AK94" i="145"/>
  <c r="AK95" i="145"/>
  <c r="AK96" i="145"/>
  <c r="AK97" i="145"/>
  <c r="AK98" i="145"/>
  <c r="AK99" i="145"/>
  <c r="AK100" i="145"/>
  <c r="AK101" i="145"/>
  <c r="AK102" i="145"/>
  <c r="AK103" i="145"/>
  <c r="AK104" i="145"/>
  <c r="AK105" i="145"/>
  <c r="AK106" i="145"/>
  <c r="AK107" i="145"/>
  <c r="AK108" i="145"/>
  <c r="AK109" i="145"/>
  <c r="AK110" i="145"/>
  <c r="AK111" i="145"/>
  <c r="AK112" i="145"/>
  <c r="AK113" i="145"/>
  <c r="AK114" i="145"/>
  <c r="AK115" i="145"/>
  <c r="AK116" i="145"/>
  <c r="AK117" i="145"/>
  <c r="AK118" i="145"/>
  <c r="AK119" i="145"/>
  <c r="AK120" i="145"/>
  <c r="AK121" i="145"/>
  <c r="AK122" i="145"/>
  <c r="AK123" i="145"/>
  <c r="AK124" i="145"/>
  <c r="AK125" i="145"/>
  <c r="AK126" i="145"/>
  <c r="AK127" i="145"/>
  <c r="AK128" i="145"/>
  <c r="AK129" i="145"/>
  <c r="AK130" i="145"/>
  <c r="AK131" i="145"/>
  <c r="AK132" i="145"/>
  <c r="AK133" i="145"/>
  <c r="AK134" i="145"/>
  <c r="AK135" i="145"/>
  <c r="AK136" i="145"/>
  <c r="AK137" i="145"/>
  <c r="AK138" i="145"/>
  <c r="AK139" i="145"/>
  <c r="AK140" i="145"/>
  <c r="AK141" i="145"/>
  <c r="AK142" i="145"/>
  <c r="AK143" i="145"/>
  <c r="AK144" i="145"/>
  <c r="AK145" i="145"/>
  <c r="AK146" i="145"/>
  <c r="AK147" i="145"/>
  <c r="AK148" i="145"/>
  <c r="AK149" i="145"/>
  <c r="AK150" i="145"/>
  <c r="AK151" i="145"/>
  <c r="AK152" i="145"/>
  <c r="AK153" i="145"/>
  <c r="AK154" i="145"/>
  <c r="AK155" i="145"/>
  <c r="AK156" i="145"/>
  <c r="AK157" i="145"/>
  <c r="AK158" i="145"/>
  <c r="AK159" i="145"/>
  <c r="AK160" i="145"/>
  <c r="AK161" i="145"/>
  <c r="AK162" i="145"/>
  <c r="AK163" i="145"/>
  <c r="AK164" i="145"/>
  <c r="AK165" i="145"/>
  <c r="AK166" i="145"/>
  <c r="AK167" i="145"/>
  <c r="AK168" i="145"/>
  <c r="AK169" i="145"/>
  <c r="AK170" i="145"/>
  <c r="AK171" i="145"/>
  <c r="AK172" i="145"/>
  <c r="AK173" i="145"/>
  <c r="AK174" i="145"/>
  <c r="AK175" i="145"/>
  <c r="AK176" i="145"/>
  <c r="AK177" i="145"/>
  <c r="AK178" i="145"/>
  <c r="AK179" i="145"/>
  <c r="AK180" i="145"/>
  <c r="AK181" i="145"/>
  <c r="AK182" i="145"/>
  <c r="AK183" i="145"/>
  <c r="AK184" i="145"/>
  <c r="AK185" i="145"/>
  <c r="AK186" i="145"/>
  <c r="AK187" i="145"/>
  <c r="AK188" i="145"/>
  <c r="AK189" i="145"/>
  <c r="AK190" i="145"/>
  <c r="AK191" i="145"/>
  <c r="AK192" i="145"/>
  <c r="AK193" i="145"/>
  <c r="AK194" i="145"/>
  <c r="AK195" i="145"/>
  <c r="AK196" i="145"/>
  <c r="AK197" i="145"/>
  <c r="AK198" i="145"/>
  <c r="AK199" i="145"/>
  <c r="AK200" i="145"/>
  <c r="AK201" i="145"/>
  <c r="AK202" i="145"/>
  <c r="AK203" i="145"/>
  <c r="AK204" i="145"/>
  <c r="AK205" i="145"/>
  <c r="AK206" i="145"/>
  <c r="AK207" i="145"/>
  <c r="AK208" i="145"/>
  <c r="AK209" i="145"/>
  <c r="AK210" i="145"/>
  <c r="AK211" i="145"/>
  <c r="AK212" i="145"/>
  <c r="AK213" i="145"/>
  <c r="AK214" i="145"/>
  <c r="AK215" i="145"/>
  <c r="AK216" i="145"/>
  <c r="AK217" i="145"/>
  <c r="AK218" i="145"/>
  <c r="AK219" i="145"/>
  <c r="AK220" i="145"/>
  <c r="AK221" i="145"/>
  <c r="AK222" i="145"/>
  <c r="AK223" i="145"/>
  <c r="AK224" i="145"/>
  <c r="AK225" i="145"/>
  <c r="AK226" i="145"/>
  <c r="AK227" i="145"/>
  <c r="F111" i="161" l="1"/>
  <c r="F113" i="161"/>
  <c r="F114" i="161"/>
  <c r="BA375" i="164"/>
  <c r="AY375" i="164"/>
  <c r="AW375" i="164"/>
  <c r="AT375" i="164"/>
  <c r="AR375" i="164"/>
  <c r="AP375" i="164"/>
  <c r="AM375" i="164"/>
  <c r="AK375" i="164"/>
  <c r="AI375" i="164"/>
  <c r="AF375" i="164"/>
  <c r="AD375" i="164"/>
  <c r="AB375" i="164"/>
  <c r="Y375" i="164"/>
  <c r="W375" i="164"/>
  <c r="U375" i="164"/>
  <c r="R375" i="164"/>
  <c r="P375" i="164"/>
  <c r="N375" i="164"/>
  <c r="K375" i="164"/>
  <c r="I375" i="164"/>
  <c r="G375" i="164"/>
  <c r="BA370" i="164"/>
  <c r="AY370" i="164"/>
  <c r="AW370" i="164"/>
  <c r="AT370" i="164"/>
  <c r="AR370" i="164"/>
  <c r="AP370" i="164"/>
  <c r="AM370" i="164"/>
  <c r="AK370" i="164"/>
  <c r="AI370" i="164"/>
  <c r="AF370" i="164"/>
  <c r="AD370" i="164"/>
  <c r="AB370" i="164"/>
  <c r="Y370" i="164"/>
  <c r="W370" i="164"/>
  <c r="U370" i="164"/>
  <c r="R370" i="164"/>
  <c r="P370" i="164"/>
  <c r="N370" i="164"/>
  <c r="K370" i="164"/>
  <c r="I370" i="164"/>
  <c r="G370" i="164"/>
  <c r="BA365" i="164"/>
  <c r="AY365" i="164"/>
  <c r="AW365" i="164"/>
  <c r="AT365" i="164"/>
  <c r="AR365" i="164"/>
  <c r="AP365" i="164"/>
  <c r="AM365" i="164"/>
  <c r="AK365" i="164"/>
  <c r="AI365" i="164"/>
  <c r="AF365" i="164"/>
  <c r="AD365" i="164"/>
  <c r="AB365" i="164"/>
  <c r="Y365" i="164"/>
  <c r="W365" i="164"/>
  <c r="U365" i="164"/>
  <c r="R365" i="164"/>
  <c r="P365" i="164"/>
  <c r="N365" i="164"/>
  <c r="K365" i="164"/>
  <c r="I365" i="164"/>
  <c r="G365" i="164"/>
  <c r="BA360" i="164"/>
  <c r="AY360" i="164"/>
  <c r="AW360" i="164"/>
  <c r="AT360" i="164"/>
  <c r="AR360" i="164"/>
  <c r="AP360" i="164"/>
  <c r="AM360" i="164"/>
  <c r="AK360" i="164"/>
  <c r="AI360" i="164"/>
  <c r="AF360" i="164"/>
  <c r="AD360" i="164"/>
  <c r="AB360" i="164"/>
  <c r="Y360" i="164"/>
  <c r="W360" i="164"/>
  <c r="U360" i="164"/>
  <c r="R360" i="164"/>
  <c r="P360" i="164"/>
  <c r="N360" i="164"/>
  <c r="K360" i="164"/>
  <c r="I360" i="164"/>
  <c r="G360" i="164"/>
  <c r="BA355" i="164"/>
  <c r="AY355" i="164"/>
  <c r="AW355" i="164"/>
  <c r="AT355" i="164"/>
  <c r="AR355" i="164"/>
  <c r="AP355" i="164"/>
  <c r="AM355" i="164"/>
  <c r="AK355" i="164"/>
  <c r="AI355" i="164"/>
  <c r="AF355" i="164"/>
  <c r="AD355" i="164"/>
  <c r="AB355" i="164"/>
  <c r="Y355" i="164"/>
  <c r="W355" i="164"/>
  <c r="U355" i="164"/>
  <c r="R355" i="164"/>
  <c r="P355" i="164"/>
  <c r="N355" i="164"/>
  <c r="K355" i="164"/>
  <c r="I355" i="164"/>
  <c r="G355" i="164"/>
  <c r="BA350" i="164"/>
  <c r="AY350" i="164"/>
  <c r="AW350" i="164"/>
  <c r="AT350" i="164"/>
  <c r="AR350" i="164"/>
  <c r="AP350" i="164"/>
  <c r="AM350" i="164"/>
  <c r="AK350" i="164"/>
  <c r="AI350" i="164"/>
  <c r="AF350" i="164"/>
  <c r="AD350" i="164"/>
  <c r="AB350" i="164"/>
  <c r="Y350" i="164"/>
  <c r="W350" i="164"/>
  <c r="U350" i="164"/>
  <c r="R350" i="164"/>
  <c r="P350" i="164"/>
  <c r="N350" i="164"/>
  <c r="K350" i="164"/>
  <c r="I350" i="164"/>
  <c r="G350" i="164"/>
  <c r="BA345" i="164"/>
  <c r="AY345" i="164"/>
  <c r="AW345" i="164"/>
  <c r="AT345" i="164"/>
  <c r="AR345" i="164"/>
  <c r="AP345" i="164"/>
  <c r="AM345" i="164"/>
  <c r="AK345" i="164"/>
  <c r="AI345" i="164"/>
  <c r="AF345" i="164"/>
  <c r="AD345" i="164"/>
  <c r="AB345" i="164"/>
  <c r="Y345" i="164"/>
  <c r="W345" i="164"/>
  <c r="U345" i="164"/>
  <c r="R345" i="164"/>
  <c r="P345" i="164"/>
  <c r="N345" i="164"/>
  <c r="K345" i="164"/>
  <c r="I345" i="164"/>
  <c r="G345" i="164"/>
  <c r="BA340" i="164"/>
  <c r="AY340" i="164"/>
  <c r="AW340" i="164"/>
  <c r="AT340" i="164"/>
  <c r="AR340" i="164"/>
  <c r="AP340" i="164"/>
  <c r="AM340" i="164"/>
  <c r="AK340" i="164"/>
  <c r="AI340" i="164"/>
  <c r="AF340" i="164"/>
  <c r="AD340" i="164"/>
  <c r="AB340" i="164"/>
  <c r="Y340" i="164"/>
  <c r="W340" i="164"/>
  <c r="U340" i="164"/>
  <c r="R340" i="164"/>
  <c r="P340" i="164"/>
  <c r="N340" i="164"/>
  <c r="K340" i="164"/>
  <c r="I340" i="164"/>
  <c r="G340" i="164"/>
  <c r="BA335" i="164"/>
  <c r="AY335" i="164"/>
  <c r="AW335" i="164"/>
  <c r="AT335" i="164"/>
  <c r="AR335" i="164"/>
  <c r="AP335" i="164"/>
  <c r="AM335" i="164"/>
  <c r="AK335" i="164"/>
  <c r="AI335" i="164"/>
  <c r="AF335" i="164"/>
  <c r="AD335" i="164"/>
  <c r="AB335" i="164"/>
  <c r="Y335" i="164"/>
  <c r="W335" i="164"/>
  <c r="U335" i="164"/>
  <c r="R335" i="164"/>
  <c r="P335" i="164"/>
  <c r="N335" i="164"/>
  <c r="K335" i="164"/>
  <c r="I335" i="164"/>
  <c r="G335" i="164"/>
  <c r="BA330" i="164"/>
  <c r="AY330" i="164"/>
  <c r="AW330" i="164"/>
  <c r="AT330" i="164"/>
  <c r="AR330" i="164"/>
  <c r="AP330" i="164"/>
  <c r="AM330" i="164"/>
  <c r="AK330" i="164"/>
  <c r="AI330" i="164"/>
  <c r="AF330" i="164"/>
  <c r="AD330" i="164"/>
  <c r="AB330" i="164"/>
  <c r="Y330" i="164"/>
  <c r="W330" i="164"/>
  <c r="U330" i="164"/>
  <c r="R330" i="164"/>
  <c r="P330" i="164"/>
  <c r="N330" i="164"/>
  <c r="K330" i="164"/>
  <c r="I330" i="164"/>
  <c r="G330" i="164"/>
  <c r="BA325" i="164"/>
  <c r="AY325" i="164"/>
  <c r="AW325" i="164"/>
  <c r="AT325" i="164"/>
  <c r="AR325" i="164"/>
  <c r="AP325" i="164"/>
  <c r="AM325" i="164"/>
  <c r="AK325" i="164"/>
  <c r="AI325" i="164"/>
  <c r="AF325" i="164"/>
  <c r="AD325" i="164"/>
  <c r="AB325" i="164"/>
  <c r="Y325" i="164"/>
  <c r="W325" i="164"/>
  <c r="U325" i="164"/>
  <c r="R325" i="164"/>
  <c r="P325" i="164"/>
  <c r="N325" i="164"/>
  <c r="K325" i="164"/>
  <c r="I325" i="164"/>
  <c r="G325" i="164"/>
  <c r="BA320" i="164"/>
  <c r="AY320" i="164"/>
  <c r="AW320" i="164"/>
  <c r="AT320" i="164"/>
  <c r="AR320" i="164"/>
  <c r="AP320" i="164"/>
  <c r="AM320" i="164"/>
  <c r="AK320" i="164"/>
  <c r="AI320" i="164"/>
  <c r="AF320" i="164"/>
  <c r="AD320" i="164"/>
  <c r="AB320" i="164"/>
  <c r="Y320" i="164"/>
  <c r="W320" i="164"/>
  <c r="U320" i="164"/>
  <c r="R320" i="164"/>
  <c r="P320" i="164"/>
  <c r="N320" i="164"/>
  <c r="K320" i="164"/>
  <c r="I320" i="164"/>
  <c r="G320" i="164"/>
  <c r="BA315" i="164"/>
  <c r="AY315" i="164"/>
  <c r="AW315" i="164"/>
  <c r="AT315" i="164"/>
  <c r="AR315" i="164"/>
  <c r="AP315" i="164"/>
  <c r="AM315" i="164"/>
  <c r="AK315" i="164"/>
  <c r="AI315" i="164"/>
  <c r="AF315" i="164"/>
  <c r="AD315" i="164"/>
  <c r="AB315" i="164"/>
  <c r="Y315" i="164"/>
  <c r="W315" i="164"/>
  <c r="U315" i="164"/>
  <c r="R315" i="164"/>
  <c r="P315" i="164"/>
  <c r="N315" i="164"/>
  <c r="K315" i="164"/>
  <c r="I315" i="164"/>
  <c r="G315" i="164"/>
  <c r="BA310" i="164"/>
  <c r="AY310" i="164"/>
  <c r="AW310" i="164"/>
  <c r="AT310" i="164"/>
  <c r="AR310" i="164"/>
  <c r="AP310" i="164"/>
  <c r="AM310" i="164"/>
  <c r="AK310" i="164"/>
  <c r="AI310" i="164"/>
  <c r="AF310" i="164"/>
  <c r="AD310" i="164"/>
  <c r="AB310" i="164"/>
  <c r="Y310" i="164"/>
  <c r="W310" i="164"/>
  <c r="U310" i="164"/>
  <c r="R310" i="164"/>
  <c r="P310" i="164"/>
  <c r="N310" i="164"/>
  <c r="K310" i="164"/>
  <c r="I310" i="164"/>
  <c r="G310" i="164"/>
  <c r="BA305" i="164"/>
  <c r="AY305" i="164"/>
  <c r="AW305" i="164"/>
  <c r="AT305" i="164"/>
  <c r="AR305" i="164"/>
  <c r="AP305" i="164"/>
  <c r="AM305" i="164"/>
  <c r="AK305" i="164"/>
  <c r="AI305" i="164"/>
  <c r="AF305" i="164"/>
  <c r="AD305" i="164"/>
  <c r="AB305" i="164"/>
  <c r="Y305" i="164"/>
  <c r="W305" i="164"/>
  <c r="U305" i="164"/>
  <c r="R305" i="164"/>
  <c r="P305" i="164"/>
  <c r="N305" i="164"/>
  <c r="K305" i="164"/>
  <c r="I305" i="164"/>
  <c r="G305" i="164"/>
  <c r="BA300" i="164"/>
  <c r="AY300" i="164"/>
  <c r="AW300" i="164"/>
  <c r="AT300" i="164"/>
  <c r="AR300" i="164"/>
  <c r="AP300" i="164"/>
  <c r="AM300" i="164"/>
  <c r="AK300" i="164"/>
  <c r="AI300" i="164"/>
  <c r="AF300" i="164"/>
  <c r="AD300" i="164"/>
  <c r="AB300" i="164"/>
  <c r="Y300" i="164"/>
  <c r="W300" i="164"/>
  <c r="U300" i="164"/>
  <c r="R300" i="164"/>
  <c r="P300" i="164"/>
  <c r="N300" i="164"/>
  <c r="K300" i="164"/>
  <c r="I300" i="164"/>
  <c r="G300" i="164"/>
  <c r="BA295" i="164"/>
  <c r="AY295" i="164"/>
  <c r="AW295" i="164"/>
  <c r="AT295" i="164"/>
  <c r="AR295" i="164"/>
  <c r="AP295" i="164"/>
  <c r="AM295" i="164"/>
  <c r="AK295" i="164"/>
  <c r="AI295" i="164"/>
  <c r="AF295" i="164"/>
  <c r="AD295" i="164"/>
  <c r="AB295" i="164"/>
  <c r="Y295" i="164"/>
  <c r="W295" i="164"/>
  <c r="U295" i="164"/>
  <c r="R295" i="164"/>
  <c r="P295" i="164"/>
  <c r="N295" i="164"/>
  <c r="K295" i="164"/>
  <c r="I295" i="164"/>
  <c r="G295" i="164"/>
  <c r="BA290" i="164"/>
  <c r="AY290" i="164"/>
  <c r="AW290" i="164"/>
  <c r="AT290" i="164"/>
  <c r="AR290" i="164"/>
  <c r="AP290" i="164"/>
  <c r="AM290" i="164"/>
  <c r="AK290" i="164"/>
  <c r="AI290" i="164"/>
  <c r="AF290" i="164"/>
  <c r="AD290" i="164"/>
  <c r="AB290" i="164"/>
  <c r="Y290" i="164"/>
  <c r="W290" i="164"/>
  <c r="U290" i="164"/>
  <c r="R290" i="164"/>
  <c r="P290" i="164"/>
  <c r="N290" i="164"/>
  <c r="K290" i="164"/>
  <c r="I290" i="164"/>
  <c r="G290" i="164"/>
  <c r="BA285" i="164"/>
  <c r="AY285" i="164"/>
  <c r="AW285" i="164"/>
  <c r="AT285" i="164"/>
  <c r="AR285" i="164"/>
  <c r="AP285" i="164"/>
  <c r="AM285" i="164"/>
  <c r="AK285" i="164"/>
  <c r="AI285" i="164"/>
  <c r="AF285" i="164"/>
  <c r="AD285" i="164"/>
  <c r="AB285" i="164"/>
  <c r="Y285" i="164"/>
  <c r="W285" i="164"/>
  <c r="U285" i="164"/>
  <c r="R285" i="164"/>
  <c r="P285" i="164"/>
  <c r="N285" i="164"/>
  <c r="K285" i="164"/>
  <c r="I285" i="164"/>
  <c r="G285" i="164"/>
  <c r="BA280" i="164"/>
  <c r="AY280" i="164"/>
  <c r="AW280" i="164"/>
  <c r="AT280" i="164"/>
  <c r="AR280" i="164"/>
  <c r="AP280" i="164"/>
  <c r="AM280" i="164"/>
  <c r="AK280" i="164"/>
  <c r="AI280" i="164"/>
  <c r="AF280" i="164"/>
  <c r="AD280" i="164"/>
  <c r="AB280" i="164"/>
  <c r="Y280" i="164"/>
  <c r="W280" i="164"/>
  <c r="U280" i="164"/>
  <c r="R280" i="164"/>
  <c r="P280" i="164"/>
  <c r="N280" i="164"/>
  <c r="K280" i="164"/>
  <c r="I280" i="164"/>
  <c r="G280" i="164"/>
  <c r="BA275" i="164"/>
  <c r="AY275" i="164"/>
  <c r="AW275" i="164"/>
  <c r="AT275" i="164"/>
  <c r="AR275" i="164"/>
  <c r="AP275" i="164"/>
  <c r="AM275" i="164"/>
  <c r="AK275" i="164"/>
  <c r="AI275" i="164"/>
  <c r="AF275" i="164"/>
  <c r="AD275" i="164"/>
  <c r="AB275" i="164"/>
  <c r="Y275" i="164"/>
  <c r="W275" i="164"/>
  <c r="U275" i="164"/>
  <c r="R275" i="164"/>
  <c r="P275" i="164"/>
  <c r="N275" i="164"/>
  <c r="K275" i="164"/>
  <c r="I275" i="164"/>
  <c r="G275" i="164"/>
  <c r="BA270" i="164"/>
  <c r="AY270" i="164"/>
  <c r="AW270" i="164"/>
  <c r="AT270" i="164"/>
  <c r="AR270" i="164"/>
  <c r="AP270" i="164"/>
  <c r="AM270" i="164"/>
  <c r="AK270" i="164"/>
  <c r="AI270" i="164"/>
  <c r="AF270" i="164"/>
  <c r="AD270" i="164"/>
  <c r="AB270" i="164"/>
  <c r="Y270" i="164"/>
  <c r="W270" i="164"/>
  <c r="U270" i="164"/>
  <c r="R270" i="164"/>
  <c r="P270" i="164"/>
  <c r="N270" i="164"/>
  <c r="K270" i="164"/>
  <c r="I270" i="164"/>
  <c r="G270" i="164"/>
  <c r="BA265" i="164"/>
  <c r="AY265" i="164"/>
  <c r="AW265" i="164"/>
  <c r="AT265" i="164"/>
  <c r="AR265" i="164"/>
  <c r="AP265" i="164"/>
  <c r="AM265" i="164"/>
  <c r="AK265" i="164"/>
  <c r="AI265" i="164"/>
  <c r="AF265" i="164"/>
  <c r="AD265" i="164"/>
  <c r="AB265" i="164"/>
  <c r="Y265" i="164"/>
  <c r="W265" i="164"/>
  <c r="U265" i="164"/>
  <c r="R265" i="164"/>
  <c r="P265" i="164"/>
  <c r="N265" i="164"/>
  <c r="K265" i="164"/>
  <c r="I265" i="164"/>
  <c r="G265" i="164"/>
  <c r="BA260" i="164"/>
  <c r="AY260" i="164"/>
  <c r="AW260" i="164"/>
  <c r="AT260" i="164"/>
  <c r="AR260" i="164"/>
  <c r="AP260" i="164"/>
  <c r="AM260" i="164"/>
  <c r="AK260" i="164"/>
  <c r="AI260" i="164"/>
  <c r="AF260" i="164"/>
  <c r="AD260" i="164"/>
  <c r="AB260" i="164"/>
  <c r="Y260" i="164"/>
  <c r="W260" i="164"/>
  <c r="U260" i="164"/>
  <c r="R260" i="164"/>
  <c r="P260" i="164"/>
  <c r="N260" i="164"/>
  <c r="K260" i="164"/>
  <c r="I260" i="164"/>
  <c r="G260" i="164"/>
  <c r="BA255" i="164"/>
  <c r="AY255" i="164"/>
  <c r="AW255" i="164"/>
  <c r="AT255" i="164"/>
  <c r="AR255" i="164"/>
  <c r="AP255" i="164"/>
  <c r="AM255" i="164"/>
  <c r="AK255" i="164"/>
  <c r="AI255" i="164"/>
  <c r="AF255" i="164"/>
  <c r="AD255" i="164"/>
  <c r="AB255" i="164"/>
  <c r="Y255" i="164"/>
  <c r="W255" i="164"/>
  <c r="U255" i="164"/>
  <c r="R255" i="164"/>
  <c r="P255" i="164"/>
  <c r="N255" i="164"/>
  <c r="K255" i="164"/>
  <c r="I255" i="164"/>
  <c r="G255" i="164"/>
  <c r="BA250" i="164"/>
  <c r="AY250" i="164"/>
  <c r="AW250" i="164"/>
  <c r="AT250" i="164"/>
  <c r="AR250" i="164"/>
  <c r="AP250" i="164"/>
  <c r="AM250" i="164"/>
  <c r="AK250" i="164"/>
  <c r="AI250" i="164"/>
  <c r="AF250" i="164"/>
  <c r="AD250" i="164"/>
  <c r="AB250" i="164"/>
  <c r="Y250" i="164"/>
  <c r="W250" i="164"/>
  <c r="U250" i="164"/>
  <c r="R250" i="164"/>
  <c r="P250" i="164"/>
  <c r="N250" i="164"/>
  <c r="K250" i="164"/>
  <c r="I250" i="164"/>
  <c r="G250" i="164"/>
  <c r="BA245" i="164"/>
  <c r="AY245" i="164"/>
  <c r="AW245" i="164"/>
  <c r="AT245" i="164"/>
  <c r="AR245" i="164"/>
  <c r="AP245" i="164"/>
  <c r="AM245" i="164"/>
  <c r="AK245" i="164"/>
  <c r="AI245" i="164"/>
  <c r="AF245" i="164"/>
  <c r="AD245" i="164"/>
  <c r="AB245" i="164"/>
  <c r="Y245" i="164"/>
  <c r="W245" i="164"/>
  <c r="U245" i="164"/>
  <c r="R245" i="164"/>
  <c r="P245" i="164"/>
  <c r="N245" i="164"/>
  <c r="K245" i="164"/>
  <c r="I245" i="164"/>
  <c r="G245" i="164"/>
  <c r="BA240" i="164"/>
  <c r="AY240" i="164"/>
  <c r="AW240" i="164"/>
  <c r="AT240" i="164"/>
  <c r="AR240" i="164"/>
  <c r="AP240" i="164"/>
  <c r="AM240" i="164"/>
  <c r="AK240" i="164"/>
  <c r="AI240" i="164"/>
  <c r="AF240" i="164"/>
  <c r="AD240" i="164"/>
  <c r="AB240" i="164"/>
  <c r="Y240" i="164"/>
  <c r="W240" i="164"/>
  <c r="U240" i="164"/>
  <c r="R240" i="164"/>
  <c r="P240" i="164"/>
  <c r="N240" i="164"/>
  <c r="K240" i="164"/>
  <c r="I240" i="164"/>
  <c r="G240" i="164"/>
  <c r="G241" i="164"/>
  <c r="I241" i="164"/>
  <c r="K241" i="164"/>
  <c r="N241" i="164"/>
  <c r="P241" i="164"/>
  <c r="R241" i="164"/>
  <c r="U241" i="164"/>
  <c r="W241" i="164"/>
  <c r="Y241" i="164"/>
  <c r="AB241" i="164"/>
  <c r="AD241" i="164"/>
  <c r="AF241" i="164"/>
  <c r="AI241" i="164"/>
  <c r="AK241" i="164"/>
  <c r="AM241" i="164"/>
  <c r="AP241" i="164"/>
  <c r="AR241" i="164"/>
  <c r="AT241" i="164"/>
  <c r="AW241" i="164"/>
  <c r="AY241" i="164"/>
  <c r="BA241" i="164"/>
  <c r="BA235" i="164"/>
  <c r="AY235" i="164"/>
  <c r="AW235" i="164"/>
  <c r="AT235" i="164"/>
  <c r="AR235" i="164"/>
  <c r="AP235" i="164"/>
  <c r="AM235" i="164"/>
  <c r="AK235" i="164"/>
  <c r="AI235" i="164"/>
  <c r="AF235" i="164"/>
  <c r="AD235" i="164"/>
  <c r="AB235" i="164"/>
  <c r="Y235" i="164"/>
  <c r="W235" i="164"/>
  <c r="U235" i="164"/>
  <c r="R235" i="164"/>
  <c r="P235" i="164"/>
  <c r="N235" i="164"/>
  <c r="K235" i="164"/>
  <c r="I235" i="164"/>
  <c r="G235" i="164"/>
  <c r="BA230" i="164"/>
  <c r="AY230" i="164"/>
  <c r="AW230" i="164"/>
  <c r="AT230" i="164"/>
  <c r="AR230" i="164"/>
  <c r="AP230" i="164"/>
  <c r="AM230" i="164"/>
  <c r="AK230" i="164"/>
  <c r="AI230" i="164"/>
  <c r="AF230" i="164"/>
  <c r="AD230" i="164"/>
  <c r="AB230" i="164"/>
  <c r="Y230" i="164"/>
  <c r="W230" i="164"/>
  <c r="U230" i="164"/>
  <c r="R230" i="164"/>
  <c r="P230" i="164"/>
  <c r="N230" i="164"/>
  <c r="K230" i="164"/>
  <c r="I230" i="164"/>
  <c r="G230" i="164"/>
  <c r="BA225" i="164"/>
  <c r="AY225" i="164"/>
  <c r="AW225" i="164"/>
  <c r="AT225" i="164"/>
  <c r="AR225" i="164"/>
  <c r="AP225" i="164"/>
  <c r="AM225" i="164"/>
  <c r="AK225" i="164"/>
  <c r="AI225" i="164"/>
  <c r="AF225" i="164"/>
  <c r="AD225" i="164"/>
  <c r="AB225" i="164"/>
  <c r="Y225" i="164"/>
  <c r="W225" i="164"/>
  <c r="U225" i="164"/>
  <c r="R225" i="164"/>
  <c r="P225" i="164"/>
  <c r="N225" i="164"/>
  <c r="K225" i="164"/>
  <c r="I225" i="164"/>
  <c r="G225" i="164"/>
  <c r="BA220" i="164"/>
  <c r="AY220" i="164"/>
  <c r="AW220" i="164"/>
  <c r="AT220" i="164"/>
  <c r="AR220" i="164"/>
  <c r="AP220" i="164"/>
  <c r="AM220" i="164"/>
  <c r="AK220" i="164"/>
  <c r="AI220" i="164"/>
  <c r="AF220" i="164"/>
  <c r="AD220" i="164"/>
  <c r="AB220" i="164"/>
  <c r="Y220" i="164"/>
  <c r="W220" i="164"/>
  <c r="U220" i="164"/>
  <c r="R220" i="164"/>
  <c r="P220" i="164"/>
  <c r="N220" i="164"/>
  <c r="K220" i="164"/>
  <c r="I220" i="164"/>
  <c r="G220" i="164"/>
  <c r="BA215" i="164"/>
  <c r="AY215" i="164"/>
  <c r="AW215" i="164"/>
  <c r="AT215" i="164"/>
  <c r="AR215" i="164"/>
  <c r="AP215" i="164"/>
  <c r="AM215" i="164"/>
  <c r="AK215" i="164"/>
  <c r="AI215" i="164"/>
  <c r="AF215" i="164"/>
  <c r="AD215" i="164"/>
  <c r="AB215" i="164"/>
  <c r="Y215" i="164"/>
  <c r="W215" i="164"/>
  <c r="U215" i="164"/>
  <c r="R215" i="164"/>
  <c r="P215" i="164"/>
  <c r="N215" i="164"/>
  <c r="K215" i="164"/>
  <c r="I215" i="164"/>
  <c r="G215" i="164"/>
  <c r="BA210" i="164"/>
  <c r="AY210" i="164"/>
  <c r="AW210" i="164"/>
  <c r="AT210" i="164"/>
  <c r="AR210" i="164"/>
  <c r="AP210" i="164"/>
  <c r="AM210" i="164"/>
  <c r="AK210" i="164"/>
  <c r="AI210" i="164"/>
  <c r="AF210" i="164"/>
  <c r="AD210" i="164"/>
  <c r="AB210" i="164"/>
  <c r="Y210" i="164"/>
  <c r="W210" i="164"/>
  <c r="U210" i="164"/>
  <c r="R210" i="164"/>
  <c r="P210" i="164"/>
  <c r="N210" i="164"/>
  <c r="K210" i="164"/>
  <c r="I210" i="164"/>
  <c r="G210" i="164"/>
  <c r="BA205" i="164"/>
  <c r="AY205" i="164"/>
  <c r="AW205" i="164"/>
  <c r="AT205" i="164"/>
  <c r="AR205" i="164"/>
  <c r="AP205" i="164"/>
  <c r="AM205" i="164"/>
  <c r="AK205" i="164"/>
  <c r="AI205" i="164"/>
  <c r="AF205" i="164"/>
  <c r="AD205" i="164"/>
  <c r="AB205" i="164"/>
  <c r="Y205" i="164"/>
  <c r="W205" i="164"/>
  <c r="U205" i="164"/>
  <c r="R205" i="164"/>
  <c r="P205" i="164"/>
  <c r="N205" i="164"/>
  <c r="K205" i="164"/>
  <c r="I205" i="164"/>
  <c r="G205" i="164"/>
  <c r="BA200" i="164"/>
  <c r="AY200" i="164"/>
  <c r="AW200" i="164"/>
  <c r="AT200" i="164"/>
  <c r="AR200" i="164"/>
  <c r="AP200" i="164"/>
  <c r="AM200" i="164"/>
  <c r="AK200" i="164"/>
  <c r="AI200" i="164"/>
  <c r="AF200" i="164"/>
  <c r="AD200" i="164"/>
  <c r="AB200" i="164"/>
  <c r="Y200" i="164"/>
  <c r="W200" i="164"/>
  <c r="U200" i="164"/>
  <c r="R200" i="164"/>
  <c r="P200" i="164"/>
  <c r="N200" i="164"/>
  <c r="K200" i="164"/>
  <c r="I200" i="164"/>
  <c r="G200" i="164"/>
  <c r="BA195" i="164"/>
  <c r="AY195" i="164"/>
  <c r="AW195" i="164"/>
  <c r="AT195" i="164"/>
  <c r="AR195" i="164"/>
  <c r="AP195" i="164"/>
  <c r="AM195" i="164"/>
  <c r="AK195" i="164"/>
  <c r="AI195" i="164"/>
  <c r="AF195" i="164"/>
  <c r="AD195" i="164"/>
  <c r="AB195" i="164"/>
  <c r="Y195" i="164"/>
  <c r="W195" i="164"/>
  <c r="U195" i="164"/>
  <c r="R195" i="164"/>
  <c r="P195" i="164"/>
  <c r="N195" i="164"/>
  <c r="K195" i="164"/>
  <c r="I195" i="164"/>
  <c r="G195" i="164"/>
  <c r="BA190" i="164"/>
  <c r="AY190" i="164"/>
  <c r="AW190" i="164"/>
  <c r="AT190" i="164"/>
  <c r="AR190" i="164"/>
  <c r="AP190" i="164"/>
  <c r="AM190" i="164"/>
  <c r="AK190" i="164"/>
  <c r="AI190" i="164"/>
  <c r="AF190" i="164"/>
  <c r="AD190" i="164"/>
  <c r="AB190" i="164"/>
  <c r="Y190" i="164"/>
  <c r="W190" i="164"/>
  <c r="U190" i="164"/>
  <c r="R190" i="164"/>
  <c r="P190" i="164"/>
  <c r="N190" i="164"/>
  <c r="K190" i="164"/>
  <c r="I190" i="164"/>
  <c r="G190" i="164"/>
  <c r="BA185" i="164"/>
  <c r="AY185" i="164"/>
  <c r="AW185" i="164"/>
  <c r="AT185" i="164"/>
  <c r="AR185" i="164"/>
  <c r="AP185" i="164"/>
  <c r="AM185" i="164"/>
  <c r="AK185" i="164"/>
  <c r="AI185" i="164"/>
  <c r="AF185" i="164"/>
  <c r="AD185" i="164"/>
  <c r="AB185" i="164"/>
  <c r="Y185" i="164"/>
  <c r="W185" i="164"/>
  <c r="U185" i="164"/>
  <c r="R185" i="164"/>
  <c r="P185" i="164"/>
  <c r="N185" i="164"/>
  <c r="K185" i="164"/>
  <c r="I185" i="164"/>
  <c r="G185" i="164"/>
  <c r="BA180" i="164"/>
  <c r="AY180" i="164"/>
  <c r="AW180" i="164"/>
  <c r="AT180" i="164"/>
  <c r="AR180" i="164"/>
  <c r="AP180" i="164"/>
  <c r="AM180" i="164"/>
  <c r="AK180" i="164"/>
  <c r="AI180" i="164"/>
  <c r="AF180" i="164"/>
  <c r="AD180" i="164"/>
  <c r="AB180" i="164"/>
  <c r="Y180" i="164"/>
  <c r="W180" i="164"/>
  <c r="U180" i="164"/>
  <c r="R180" i="164"/>
  <c r="P180" i="164"/>
  <c r="N180" i="164"/>
  <c r="K180" i="164"/>
  <c r="I180" i="164"/>
  <c r="G180" i="164"/>
  <c r="BA175" i="164"/>
  <c r="AY175" i="164"/>
  <c r="AW175" i="164"/>
  <c r="AT175" i="164"/>
  <c r="AR175" i="164"/>
  <c r="AP175" i="164"/>
  <c r="AM175" i="164"/>
  <c r="AK175" i="164"/>
  <c r="AI175" i="164"/>
  <c r="AF175" i="164"/>
  <c r="AD175" i="164"/>
  <c r="AB175" i="164"/>
  <c r="Y175" i="164"/>
  <c r="W175" i="164"/>
  <c r="U175" i="164"/>
  <c r="R175" i="164"/>
  <c r="P175" i="164"/>
  <c r="N175" i="164"/>
  <c r="K175" i="164"/>
  <c r="I175" i="164"/>
  <c r="G175" i="164"/>
  <c r="BA170" i="164"/>
  <c r="AY170" i="164"/>
  <c r="AW170" i="164"/>
  <c r="AT170" i="164"/>
  <c r="AR170" i="164"/>
  <c r="AP170" i="164"/>
  <c r="AM170" i="164"/>
  <c r="AK170" i="164"/>
  <c r="AI170" i="164"/>
  <c r="AF170" i="164"/>
  <c r="AD170" i="164"/>
  <c r="AB170" i="164"/>
  <c r="Y170" i="164"/>
  <c r="W170" i="164"/>
  <c r="U170" i="164"/>
  <c r="R170" i="164"/>
  <c r="P170" i="164"/>
  <c r="N170" i="164"/>
  <c r="K170" i="164"/>
  <c r="I170" i="164"/>
  <c r="G170" i="164"/>
  <c r="BA165" i="164"/>
  <c r="AY165" i="164"/>
  <c r="AW165" i="164"/>
  <c r="AT165" i="164"/>
  <c r="AR165" i="164"/>
  <c r="AP165" i="164"/>
  <c r="AM165" i="164"/>
  <c r="AK165" i="164"/>
  <c r="AI165" i="164"/>
  <c r="AF165" i="164"/>
  <c r="AD165" i="164"/>
  <c r="AB165" i="164"/>
  <c r="Y165" i="164"/>
  <c r="W165" i="164"/>
  <c r="U165" i="164"/>
  <c r="R165" i="164"/>
  <c r="P165" i="164"/>
  <c r="N165" i="164"/>
  <c r="K165" i="164"/>
  <c r="I165" i="164"/>
  <c r="G165" i="164"/>
  <c r="BA160" i="164"/>
  <c r="AY160" i="164"/>
  <c r="AW160" i="164"/>
  <c r="AT160" i="164"/>
  <c r="AR160" i="164"/>
  <c r="AP160" i="164"/>
  <c r="AM160" i="164"/>
  <c r="AK160" i="164"/>
  <c r="AI160" i="164"/>
  <c r="AF160" i="164"/>
  <c r="AD160" i="164"/>
  <c r="AB160" i="164"/>
  <c r="Y160" i="164"/>
  <c r="W160" i="164"/>
  <c r="U160" i="164"/>
  <c r="R160" i="164"/>
  <c r="P160" i="164"/>
  <c r="N160" i="164"/>
  <c r="K160" i="164"/>
  <c r="I160" i="164"/>
  <c r="G160" i="164"/>
  <c r="BA155" i="164"/>
  <c r="AY155" i="164"/>
  <c r="AW155" i="164"/>
  <c r="AT155" i="164"/>
  <c r="AR155" i="164"/>
  <c r="AP155" i="164"/>
  <c r="AM155" i="164"/>
  <c r="AK155" i="164"/>
  <c r="AI155" i="164"/>
  <c r="AF155" i="164"/>
  <c r="AD155" i="164"/>
  <c r="AB155" i="164"/>
  <c r="Y155" i="164"/>
  <c r="W155" i="164"/>
  <c r="U155" i="164"/>
  <c r="R155" i="164"/>
  <c r="P155" i="164"/>
  <c r="N155" i="164"/>
  <c r="K155" i="164"/>
  <c r="I155" i="164"/>
  <c r="G155" i="164"/>
  <c r="BA150" i="164"/>
  <c r="AY150" i="164"/>
  <c r="AW150" i="164"/>
  <c r="AT150" i="164"/>
  <c r="AR150" i="164"/>
  <c r="AP150" i="164"/>
  <c r="AM150" i="164"/>
  <c r="AK150" i="164"/>
  <c r="AI150" i="164"/>
  <c r="AF150" i="164"/>
  <c r="AD150" i="164"/>
  <c r="AB150" i="164"/>
  <c r="Y150" i="164"/>
  <c r="W150" i="164"/>
  <c r="U150" i="164"/>
  <c r="R150" i="164"/>
  <c r="P150" i="164"/>
  <c r="N150" i="164"/>
  <c r="K150" i="164"/>
  <c r="I150" i="164"/>
  <c r="G150" i="164"/>
  <c r="BA145" i="164"/>
  <c r="AY145" i="164"/>
  <c r="AW145" i="164"/>
  <c r="AT145" i="164"/>
  <c r="AR145" i="164"/>
  <c r="AP145" i="164"/>
  <c r="AM145" i="164"/>
  <c r="AK145" i="164"/>
  <c r="AI145" i="164"/>
  <c r="AF145" i="164"/>
  <c r="AD145" i="164"/>
  <c r="AB145" i="164"/>
  <c r="Y145" i="164"/>
  <c r="W145" i="164"/>
  <c r="U145" i="164"/>
  <c r="R145" i="164"/>
  <c r="P145" i="164"/>
  <c r="N145" i="164"/>
  <c r="K145" i="164"/>
  <c r="I145" i="164"/>
  <c r="G145" i="164"/>
  <c r="BA140" i="164"/>
  <c r="AY140" i="164"/>
  <c r="AW140" i="164"/>
  <c r="AT140" i="164"/>
  <c r="AR140" i="164"/>
  <c r="AP140" i="164"/>
  <c r="AM140" i="164"/>
  <c r="AK140" i="164"/>
  <c r="AI140" i="164"/>
  <c r="AF140" i="164"/>
  <c r="AD140" i="164"/>
  <c r="AB140" i="164"/>
  <c r="Y140" i="164"/>
  <c r="W140" i="164"/>
  <c r="U140" i="164"/>
  <c r="R140" i="164"/>
  <c r="P140" i="164"/>
  <c r="N140" i="164"/>
  <c r="K140" i="164"/>
  <c r="I140" i="164"/>
  <c r="G140" i="164"/>
  <c r="BA135" i="164"/>
  <c r="AY135" i="164"/>
  <c r="AW135" i="164"/>
  <c r="AT135" i="164"/>
  <c r="AR135" i="164"/>
  <c r="AP135" i="164"/>
  <c r="AM135" i="164"/>
  <c r="AK135" i="164"/>
  <c r="AI135" i="164"/>
  <c r="AF135" i="164"/>
  <c r="AD135" i="164"/>
  <c r="AB135" i="164"/>
  <c r="Y135" i="164"/>
  <c r="W135" i="164"/>
  <c r="U135" i="164"/>
  <c r="R135" i="164"/>
  <c r="P135" i="164"/>
  <c r="N135" i="164"/>
  <c r="K135" i="164"/>
  <c r="I135" i="164"/>
  <c r="G135" i="164"/>
  <c r="BA130" i="164"/>
  <c r="AY130" i="164"/>
  <c r="AW130" i="164"/>
  <c r="AT130" i="164"/>
  <c r="AR130" i="164"/>
  <c r="AP130" i="164"/>
  <c r="AM130" i="164"/>
  <c r="AK130" i="164"/>
  <c r="AI130" i="164"/>
  <c r="AF130" i="164"/>
  <c r="AD130" i="164"/>
  <c r="AB130" i="164"/>
  <c r="Y130" i="164"/>
  <c r="W130" i="164"/>
  <c r="U130" i="164"/>
  <c r="R130" i="164"/>
  <c r="P130" i="164"/>
  <c r="N130" i="164"/>
  <c r="K130" i="164"/>
  <c r="I130" i="164"/>
  <c r="G130" i="164"/>
  <c r="BA125" i="164"/>
  <c r="AY125" i="164"/>
  <c r="AW125" i="164"/>
  <c r="AT125" i="164"/>
  <c r="AR125" i="164"/>
  <c r="AP125" i="164"/>
  <c r="AM125" i="164"/>
  <c r="AK125" i="164"/>
  <c r="AI125" i="164"/>
  <c r="AF125" i="164"/>
  <c r="AD125" i="164"/>
  <c r="AB125" i="164"/>
  <c r="Y125" i="164"/>
  <c r="W125" i="164"/>
  <c r="U125" i="164"/>
  <c r="R125" i="164"/>
  <c r="P125" i="164"/>
  <c r="N125" i="164"/>
  <c r="K125" i="164"/>
  <c r="I125" i="164"/>
  <c r="G125" i="164"/>
  <c r="BA120" i="164"/>
  <c r="AY120" i="164"/>
  <c r="AW120" i="164"/>
  <c r="AT120" i="164"/>
  <c r="AR120" i="164"/>
  <c r="AP120" i="164"/>
  <c r="AM120" i="164"/>
  <c r="AK120" i="164"/>
  <c r="AI120" i="164"/>
  <c r="AF120" i="164"/>
  <c r="AD120" i="164"/>
  <c r="AB120" i="164"/>
  <c r="Y120" i="164"/>
  <c r="W120" i="164"/>
  <c r="U120" i="164"/>
  <c r="R120" i="164"/>
  <c r="P120" i="164"/>
  <c r="N120" i="164"/>
  <c r="K120" i="164"/>
  <c r="I120" i="164"/>
  <c r="G120" i="164"/>
  <c r="BA115" i="164"/>
  <c r="AY115" i="164"/>
  <c r="AW115" i="164"/>
  <c r="AT115" i="164"/>
  <c r="AR115" i="164"/>
  <c r="AP115" i="164"/>
  <c r="AM115" i="164"/>
  <c r="AK115" i="164"/>
  <c r="AI115" i="164"/>
  <c r="AF115" i="164"/>
  <c r="AD115" i="164"/>
  <c r="AB115" i="164"/>
  <c r="Y115" i="164"/>
  <c r="W115" i="164"/>
  <c r="U115" i="164"/>
  <c r="R115" i="164"/>
  <c r="P115" i="164"/>
  <c r="N115" i="164"/>
  <c r="K115" i="164"/>
  <c r="I115" i="164"/>
  <c r="G115" i="164"/>
  <c r="BA110" i="164"/>
  <c r="AY110" i="164"/>
  <c r="AW110" i="164"/>
  <c r="AT110" i="164"/>
  <c r="AR110" i="164"/>
  <c r="AP110" i="164"/>
  <c r="AM110" i="164"/>
  <c r="AK110" i="164"/>
  <c r="AI110" i="164"/>
  <c r="AF110" i="164"/>
  <c r="AD110" i="164"/>
  <c r="AB110" i="164"/>
  <c r="Y110" i="164"/>
  <c r="W110" i="164"/>
  <c r="U110" i="164"/>
  <c r="R110" i="164"/>
  <c r="P110" i="164"/>
  <c r="N110" i="164"/>
  <c r="K110" i="164"/>
  <c r="I110" i="164"/>
  <c r="G110" i="164"/>
  <c r="BA105" i="164"/>
  <c r="AY105" i="164"/>
  <c r="AW105" i="164"/>
  <c r="AT105" i="164"/>
  <c r="AR105" i="164"/>
  <c r="AP105" i="164"/>
  <c r="AM105" i="164"/>
  <c r="AK105" i="164"/>
  <c r="AI105" i="164"/>
  <c r="AF105" i="164"/>
  <c r="AD105" i="164"/>
  <c r="AB105" i="164"/>
  <c r="Y105" i="164"/>
  <c r="W105" i="164"/>
  <c r="U105" i="164"/>
  <c r="R105" i="164"/>
  <c r="P105" i="164"/>
  <c r="N105" i="164"/>
  <c r="K105" i="164"/>
  <c r="I105" i="164"/>
  <c r="G105" i="164"/>
  <c r="BA100" i="164"/>
  <c r="AY100" i="164"/>
  <c r="AW100" i="164"/>
  <c r="AT100" i="164"/>
  <c r="AR100" i="164"/>
  <c r="AP100" i="164"/>
  <c r="AM100" i="164"/>
  <c r="AK100" i="164"/>
  <c r="AI100" i="164"/>
  <c r="AF100" i="164"/>
  <c r="AD100" i="164"/>
  <c r="AB100" i="164"/>
  <c r="Y100" i="164"/>
  <c r="W100" i="164"/>
  <c r="U100" i="164"/>
  <c r="R100" i="164"/>
  <c r="P100" i="164"/>
  <c r="N100" i="164"/>
  <c r="K100" i="164"/>
  <c r="I100" i="164"/>
  <c r="G100" i="164"/>
  <c r="BA95" i="164"/>
  <c r="AY95" i="164"/>
  <c r="AW95" i="164"/>
  <c r="AT95" i="164"/>
  <c r="AR95" i="164"/>
  <c r="AP95" i="164"/>
  <c r="AM95" i="164"/>
  <c r="AK95" i="164"/>
  <c r="AI95" i="164"/>
  <c r="AF95" i="164"/>
  <c r="AD95" i="164"/>
  <c r="AB95" i="164"/>
  <c r="Y95" i="164"/>
  <c r="W95" i="164"/>
  <c r="U95" i="164"/>
  <c r="R95" i="164"/>
  <c r="P95" i="164"/>
  <c r="N95" i="164"/>
  <c r="K95" i="164"/>
  <c r="I95" i="164"/>
  <c r="G95" i="164"/>
  <c r="BA90" i="164"/>
  <c r="AY90" i="164"/>
  <c r="AW90" i="164"/>
  <c r="AT90" i="164"/>
  <c r="AR90" i="164"/>
  <c r="AP90" i="164"/>
  <c r="AM90" i="164"/>
  <c r="AK90" i="164"/>
  <c r="AI90" i="164"/>
  <c r="AF90" i="164"/>
  <c r="AD90" i="164"/>
  <c r="AB90" i="164"/>
  <c r="Y90" i="164"/>
  <c r="W90" i="164"/>
  <c r="U90" i="164"/>
  <c r="R90" i="164"/>
  <c r="P90" i="164"/>
  <c r="N90" i="164"/>
  <c r="K90" i="164"/>
  <c r="I90" i="164"/>
  <c r="G90" i="164"/>
  <c r="BA85" i="164"/>
  <c r="AY85" i="164"/>
  <c r="AW85" i="164"/>
  <c r="AT85" i="164"/>
  <c r="AR85" i="164"/>
  <c r="AP85" i="164"/>
  <c r="AM85" i="164"/>
  <c r="AK85" i="164"/>
  <c r="AI85" i="164"/>
  <c r="AF85" i="164"/>
  <c r="AD85" i="164"/>
  <c r="AB85" i="164"/>
  <c r="Y85" i="164"/>
  <c r="W85" i="164"/>
  <c r="U85" i="164"/>
  <c r="R85" i="164"/>
  <c r="P85" i="164"/>
  <c r="N85" i="164"/>
  <c r="K85" i="164"/>
  <c r="I85" i="164"/>
  <c r="G85" i="164"/>
  <c r="BA80" i="164"/>
  <c r="AY80" i="164"/>
  <c r="AW80" i="164"/>
  <c r="AT80" i="164"/>
  <c r="AR80" i="164"/>
  <c r="AP80" i="164"/>
  <c r="AM80" i="164"/>
  <c r="AK80" i="164"/>
  <c r="AI80" i="164"/>
  <c r="AF80" i="164"/>
  <c r="AD80" i="164"/>
  <c r="AB80" i="164"/>
  <c r="Y80" i="164"/>
  <c r="W80" i="164"/>
  <c r="U80" i="164"/>
  <c r="R80" i="164"/>
  <c r="P80" i="164"/>
  <c r="N80" i="164"/>
  <c r="K80" i="164"/>
  <c r="I80" i="164"/>
  <c r="G80" i="164"/>
  <c r="BA75" i="164"/>
  <c r="AY75" i="164"/>
  <c r="AW75" i="164"/>
  <c r="AT75" i="164"/>
  <c r="AR75" i="164"/>
  <c r="AP75" i="164"/>
  <c r="AM75" i="164"/>
  <c r="AK75" i="164"/>
  <c r="AI75" i="164"/>
  <c r="AF75" i="164"/>
  <c r="AD75" i="164"/>
  <c r="AB75" i="164"/>
  <c r="Y75" i="164"/>
  <c r="W75" i="164"/>
  <c r="U75" i="164"/>
  <c r="R75" i="164"/>
  <c r="P75" i="164"/>
  <c r="N75" i="164"/>
  <c r="K75" i="164"/>
  <c r="I75" i="164"/>
  <c r="G75" i="164"/>
  <c r="BA70" i="164"/>
  <c r="AY70" i="164"/>
  <c r="AW70" i="164"/>
  <c r="AT70" i="164"/>
  <c r="AR70" i="164"/>
  <c r="AP70" i="164"/>
  <c r="AM70" i="164"/>
  <c r="AK70" i="164"/>
  <c r="AI70" i="164"/>
  <c r="AF70" i="164"/>
  <c r="AD70" i="164"/>
  <c r="AB70" i="164"/>
  <c r="Y70" i="164"/>
  <c r="W70" i="164"/>
  <c r="U70" i="164"/>
  <c r="R70" i="164"/>
  <c r="P70" i="164"/>
  <c r="N70" i="164"/>
  <c r="K70" i="164"/>
  <c r="I70" i="164"/>
  <c r="G70" i="164"/>
  <c r="BA65" i="164"/>
  <c r="AY65" i="164"/>
  <c r="AW65" i="164"/>
  <c r="AT65" i="164"/>
  <c r="AR65" i="164"/>
  <c r="AP65" i="164"/>
  <c r="AM65" i="164"/>
  <c r="AK65" i="164"/>
  <c r="AI65" i="164"/>
  <c r="AF65" i="164"/>
  <c r="AD65" i="164"/>
  <c r="AB65" i="164"/>
  <c r="Y65" i="164"/>
  <c r="W65" i="164"/>
  <c r="U65" i="164"/>
  <c r="R65" i="164"/>
  <c r="P65" i="164"/>
  <c r="N65" i="164"/>
  <c r="K65" i="164"/>
  <c r="I65" i="164"/>
  <c r="G65" i="164"/>
  <c r="BA60" i="164"/>
  <c r="AY60" i="164"/>
  <c r="AW60" i="164"/>
  <c r="AT60" i="164"/>
  <c r="AR60" i="164"/>
  <c r="AP60" i="164"/>
  <c r="AM60" i="164"/>
  <c r="AK60" i="164"/>
  <c r="AI60" i="164"/>
  <c r="AF60" i="164"/>
  <c r="AD60" i="164"/>
  <c r="AB60" i="164"/>
  <c r="Y60" i="164"/>
  <c r="W60" i="164"/>
  <c r="U60" i="164"/>
  <c r="R60" i="164"/>
  <c r="P60" i="164"/>
  <c r="N60" i="164"/>
  <c r="K60" i="164"/>
  <c r="I60" i="164"/>
  <c r="G60" i="164"/>
  <c r="BA55" i="164"/>
  <c r="AY55" i="164"/>
  <c r="AW55" i="164"/>
  <c r="AT55" i="164"/>
  <c r="AR55" i="164"/>
  <c r="AP55" i="164"/>
  <c r="AM55" i="164"/>
  <c r="AK55" i="164"/>
  <c r="AI55" i="164"/>
  <c r="AF55" i="164"/>
  <c r="AD55" i="164"/>
  <c r="AB55" i="164"/>
  <c r="Y55" i="164"/>
  <c r="W55" i="164"/>
  <c r="U55" i="164"/>
  <c r="R55" i="164"/>
  <c r="P55" i="164"/>
  <c r="N55" i="164"/>
  <c r="K55" i="164"/>
  <c r="I55" i="164"/>
  <c r="G55" i="164"/>
  <c r="BA50" i="164"/>
  <c r="AY50" i="164"/>
  <c r="AW50" i="164"/>
  <c r="AT50" i="164"/>
  <c r="AR50" i="164"/>
  <c r="AP50" i="164"/>
  <c r="AM50" i="164"/>
  <c r="AK50" i="164"/>
  <c r="AI50" i="164"/>
  <c r="AF50" i="164"/>
  <c r="AD50" i="164"/>
  <c r="AB50" i="164"/>
  <c r="Y50" i="164"/>
  <c r="W50" i="164"/>
  <c r="U50" i="164"/>
  <c r="R50" i="164"/>
  <c r="P50" i="164"/>
  <c r="N50" i="164"/>
  <c r="K50" i="164"/>
  <c r="I50" i="164"/>
  <c r="G50" i="164"/>
  <c r="BA45" i="164"/>
  <c r="AY45" i="164"/>
  <c r="AW45" i="164"/>
  <c r="AT45" i="164"/>
  <c r="AR45" i="164"/>
  <c r="AP45" i="164"/>
  <c r="AM45" i="164"/>
  <c r="AK45" i="164"/>
  <c r="AI45" i="164"/>
  <c r="AF45" i="164"/>
  <c r="AD45" i="164"/>
  <c r="AB45" i="164"/>
  <c r="Y45" i="164"/>
  <c r="W45" i="164"/>
  <c r="U45" i="164"/>
  <c r="R45" i="164"/>
  <c r="P45" i="164"/>
  <c r="N45" i="164"/>
  <c r="K45" i="164"/>
  <c r="I45" i="164"/>
  <c r="G45" i="164"/>
  <c r="BA40" i="164"/>
  <c r="AY40" i="164"/>
  <c r="AW40" i="164"/>
  <c r="AT40" i="164"/>
  <c r="AR40" i="164"/>
  <c r="AP40" i="164"/>
  <c r="AM40" i="164"/>
  <c r="AK40" i="164"/>
  <c r="AI40" i="164"/>
  <c r="AF40" i="164"/>
  <c r="AD40" i="164"/>
  <c r="AB40" i="164"/>
  <c r="Y40" i="164"/>
  <c r="W40" i="164"/>
  <c r="U40" i="164"/>
  <c r="R40" i="164"/>
  <c r="P40" i="164"/>
  <c r="N40" i="164"/>
  <c r="K40" i="164"/>
  <c r="I40" i="164"/>
  <c r="G40" i="164"/>
  <c r="BA35" i="164"/>
  <c r="AY35" i="164"/>
  <c r="AW35" i="164"/>
  <c r="AT35" i="164"/>
  <c r="AR35" i="164"/>
  <c r="AP35" i="164"/>
  <c r="AM35" i="164"/>
  <c r="AK35" i="164"/>
  <c r="AI35" i="164"/>
  <c r="AF35" i="164"/>
  <c r="AD35" i="164"/>
  <c r="AB35" i="164"/>
  <c r="Y35" i="164"/>
  <c r="W35" i="164"/>
  <c r="U35" i="164"/>
  <c r="R35" i="164"/>
  <c r="P35" i="164"/>
  <c r="N35" i="164"/>
  <c r="K35" i="164"/>
  <c r="I35" i="164"/>
  <c r="G35" i="164"/>
  <c r="BA30" i="164"/>
  <c r="AY30" i="164"/>
  <c r="AW30" i="164"/>
  <c r="AT30" i="164"/>
  <c r="AR30" i="164"/>
  <c r="AP30" i="164"/>
  <c r="AM30" i="164"/>
  <c r="AK30" i="164"/>
  <c r="AI30" i="164"/>
  <c r="AF30" i="164"/>
  <c r="AD30" i="164"/>
  <c r="AB30" i="164"/>
  <c r="Y30" i="164"/>
  <c r="W30" i="164"/>
  <c r="U30" i="164"/>
  <c r="R30" i="164"/>
  <c r="P30" i="164"/>
  <c r="N30" i="164"/>
  <c r="K30" i="164"/>
  <c r="I30" i="164"/>
  <c r="G30" i="164"/>
  <c r="BA25" i="164"/>
  <c r="AY25" i="164"/>
  <c r="AW25" i="164"/>
  <c r="AT25" i="164"/>
  <c r="AR25" i="164"/>
  <c r="AP25" i="164"/>
  <c r="AM25" i="164"/>
  <c r="AK25" i="164"/>
  <c r="AI25" i="164"/>
  <c r="AF25" i="164"/>
  <c r="AD25" i="164"/>
  <c r="AB25" i="164"/>
  <c r="Y25" i="164"/>
  <c r="W25" i="164"/>
  <c r="U25" i="164"/>
  <c r="R25" i="164"/>
  <c r="P25" i="164"/>
  <c r="N25" i="164"/>
  <c r="K25" i="164"/>
  <c r="I25" i="164"/>
  <c r="G25" i="164"/>
  <c r="BA20" i="164"/>
  <c r="AY20" i="164"/>
  <c r="AW20" i="164"/>
  <c r="AT20" i="164"/>
  <c r="AR20" i="164"/>
  <c r="AP20" i="164"/>
  <c r="AM20" i="164"/>
  <c r="AK20" i="164"/>
  <c r="AI20" i="164"/>
  <c r="AF20" i="164"/>
  <c r="AD20" i="164"/>
  <c r="AB20" i="164"/>
  <c r="Y20" i="164"/>
  <c r="W20" i="164"/>
  <c r="U20" i="164"/>
  <c r="R20" i="164"/>
  <c r="P20" i="164"/>
  <c r="N20" i="164"/>
  <c r="K20" i="164"/>
  <c r="I20" i="164"/>
  <c r="G20" i="164"/>
  <c r="BA15" i="164"/>
  <c r="AY15" i="164"/>
  <c r="AW15" i="164"/>
  <c r="AT15" i="164"/>
  <c r="AR15" i="164"/>
  <c r="AP15" i="164"/>
  <c r="AM15" i="164"/>
  <c r="AK15" i="164"/>
  <c r="AI15" i="164"/>
  <c r="AF15" i="164"/>
  <c r="AD15" i="164"/>
  <c r="AB15" i="164"/>
  <c r="Y15" i="164"/>
  <c r="W15" i="164"/>
  <c r="U15" i="164"/>
  <c r="R15" i="164"/>
  <c r="P15" i="164"/>
  <c r="N15" i="164"/>
  <c r="K15" i="164"/>
  <c r="I15" i="164"/>
  <c r="G15" i="164"/>
  <c r="BA10" i="164"/>
  <c r="AY10" i="164"/>
  <c r="AW10" i="164"/>
  <c r="AT10" i="164"/>
  <c r="AR10" i="164"/>
  <c r="AP10" i="164"/>
  <c r="AM10" i="164"/>
  <c r="AK10" i="164"/>
  <c r="AI10" i="164"/>
  <c r="AF10" i="164"/>
  <c r="AD10" i="164"/>
  <c r="AB10" i="164"/>
  <c r="Y10" i="164"/>
  <c r="W10" i="164"/>
  <c r="U10" i="164"/>
  <c r="R10" i="164"/>
  <c r="P10" i="164"/>
  <c r="N10" i="164"/>
  <c r="K10" i="164"/>
  <c r="I10" i="164"/>
  <c r="G10" i="164"/>
  <c r="BW15" i="164" l="1"/>
  <c r="BW35" i="164"/>
  <c r="BW55" i="164"/>
  <c r="BW75" i="164"/>
  <c r="BW95" i="164"/>
  <c r="BW115" i="164"/>
  <c r="BW135" i="164"/>
  <c r="BW155" i="164"/>
  <c r="BW175" i="164"/>
  <c r="BW195" i="164"/>
  <c r="BW215" i="164"/>
  <c r="BW235" i="164"/>
  <c r="BW250" i="164"/>
  <c r="BW270" i="164"/>
  <c r="BW290" i="164"/>
  <c r="BW310" i="164"/>
  <c r="BW330" i="164"/>
  <c r="BW350" i="164"/>
  <c r="BW370" i="164"/>
  <c r="BW20" i="164"/>
  <c r="BW40" i="164"/>
  <c r="BW60" i="164"/>
  <c r="BW80" i="164"/>
  <c r="BW100" i="164"/>
  <c r="BW120" i="164"/>
  <c r="BW140" i="164"/>
  <c r="BW160" i="164"/>
  <c r="BW180" i="164"/>
  <c r="BW200" i="164"/>
  <c r="BW220" i="164"/>
  <c r="BW255" i="164"/>
  <c r="BW275" i="164"/>
  <c r="BW295" i="164"/>
  <c r="BW315" i="164"/>
  <c r="BW335" i="164"/>
  <c r="BW355" i="164"/>
  <c r="BW375" i="164"/>
  <c r="BW25" i="164"/>
  <c r="BW45" i="164"/>
  <c r="BW65" i="164"/>
  <c r="BW85" i="164"/>
  <c r="BW105" i="164"/>
  <c r="BW125" i="164"/>
  <c r="BW145" i="164"/>
  <c r="BW165" i="164"/>
  <c r="BW185" i="164"/>
  <c r="BW205" i="164"/>
  <c r="BW225" i="164"/>
  <c r="BW240" i="164"/>
  <c r="BW260" i="164"/>
  <c r="BW280" i="164"/>
  <c r="BW300" i="164"/>
  <c r="BW320" i="164"/>
  <c r="BW340" i="164"/>
  <c r="BW360" i="164"/>
  <c r="BW10" i="164"/>
  <c r="BW30" i="164"/>
  <c r="BW50" i="164"/>
  <c r="BW70" i="164"/>
  <c r="BW90" i="164"/>
  <c r="BW110" i="164"/>
  <c r="BW130" i="164"/>
  <c r="BW150" i="164"/>
  <c r="BW170" i="164"/>
  <c r="BW190" i="164"/>
  <c r="BW210" i="164"/>
  <c r="BW230" i="164"/>
  <c r="BW241" i="164"/>
  <c r="BW245" i="164"/>
  <c r="BW265" i="164"/>
  <c r="BW285" i="164"/>
  <c r="BW305" i="164"/>
  <c r="BW325" i="164"/>
  <c r="BW345" i="164"/>
  <c r="BW365" i="164"/>
  <c r="BH345" i="164"/>
  <c r="BF345" i="164"/>
  <c r="BF230" i="164"/>
  <c r="BD350" i="164"/>
  <c r="BD375" i="164"/>
  <c r="BF375" i="164"/>
  <c r="BH375" i="164"/>
  <c r="BD365" i="164"/>
  <c r="BF350" i="164"/>
  <c r="BD345" i="164"/>
  <c r="BD335" i="164"/>
  <c r="BF330" i="164"/>
  <c r="BH330" i="164"/>
  <c r="BD315" i="164"/>
  <c r="BD300" i="164"/>
  <c r="BD290" i="164"/>
  <c r="BF290" i="164"/>
  <c r="BH290" i="164"/>
  <c r="BD280" i="164"/>
  <c r="BH280" i="164"/>
  <c r="BF275" i="164"/>
  <c r="BF270" i="164"/>
  <c r="BH265" i="164"/>
  <c r="BH260" i="164"/>
  <c r="BD260" i="164"/>
  <c r="BH255" i="164"/>
  <c r="BF255" i="164"/>
  <c r="BD250" i="164"/>
  <c r="BH250" i="164"/>
  <c r="BF241" i="164"/>
  <c r="CC53" i="164" s="1"/>
  <c r="BD240" i="164"/>
  <c r="BF240" i="164"/>
  <c r="BH240" i="164"/>
  <c r="BD220" i="164"/>
  <c r="BH220" i="164"/>
  <c r="BD210" i="164"/>
  <c r="BH210" i="164"/>
  <c r="BD205" i="164"/>
  <c r="BD200" i="164"/>
  <c r="BF190" i="164"/>
  <c r="BH190" i="164"/>
  <c r="BD190" i="164"/>
  <c r="BF185" i="164"/>
  <c r="BD180" i="164"/>
  <c r="BH180" i="164"/>
  <c r="BD170" i="164"/>
  <c r="BF170" i="164"/>
  <c r="BH170" i="164"/>
  <c r="BD160" i="164"/>
  <c r="BH160" i="164"/>
  <c r="BF150" i="164"/>
  <c r="BH150" i="164"/>
  <c r="BD150" i="164"/>
  <c r="BH145" i="164"/>
  <c r="BF145" i="164"/>
  <c r="BD140" i="164"/>
  <c r="BH140" i="164"/>
  <c r="BD125" i="164"/>
  <c r="BH125" i="164"/>
  <c r="BF115" i="164"/>
  <c r="BH110" i="164"/>
  <c r="BF105" i="164"/>
  <c r="BF80" i="164"/>
  <c r="BH80" i="164"/>
  <c r="BD75" i="164"/>
  <c r="BF70" i="164"/>
  <c r="BD70" i="164"/>
  <c r="BF65" i="164"/>
  <c r="BH60" i="164"/>
  <c r="BD50" i="164"/>
  <c r="BD40" i="164"/>
  <c r="BH40" i="164"/>
  <c r="BF30" i="164"/>
  <c r="BH30" i="164"/>
  <c r="BD30" i="164"/>
  <c r="BF25" i="164"/>
  <c r="BH20" i="164"/>
  <c r="BD10" i="164"/>
  <c r="BF10" i="164"/>
  <c r="BH10" i="164"/>
  <c r="BF95" i="164"/>
  <c r="BF120" i="164"/>
  <c r="BD241" i="164"/>
  <c r="CA53" i="164" s="1"/>
  <c r="BH100" i="164"/>
  <c r="BF50" i="164"/>
  <c r="BD110" i="164"/>
  <c r="BF215" i="164"/>
  <c r="BF235" i="164"/>
  <c r="BH315" i="164"/>
  <c r="BF365" i="164"/>
  <c r="BD20" i="164"/>
  <c r="BH50" i="164"/>
  <c r="BD60" i="164"/>
  <c r="BH70" i="164"/>
  <c r="BD80" i="164"/>
  <c r="BD100" i="164"/>
  <c r="BF110" i="164"/>
  <c r="BF165" i="164"/>
  <c r="BH200" i="164"/>
  <c r="BF220" i="164"/>
  <c r="BF325" i="164"/>
  <c r="BD330" i="164"/>
  <c r="BH365" i="164"/>
  <c r="BH75" i="164"/>
  <c r="BF100" i="164"/>
  <c r="BF130" i="164"/>
  <c r="BF295" i="164"/>
  <c r="BH310" i="164"/>
  <c r="BH335" i="164"/>
  <c r="BH370" i="164"/>
  <c r="BF45" i="164"/>
  <c r="BH205" i="164"/>
  <c r="BF260" i="164"/>
  <c r="BH340" i="164"/>
  <c r="BH360" i="164"/>
  <c r="BD15" i="164"/>
  <c r="BH25" i="164"/>
  <c r="BD35" i="164"/>
  <c r="BH45" i="164"/>
  <c r="BD55" i="164"/>
  <c r="BH65" i="164"/>
  <c r="BD85" i="164"/>
  <c r="BH90" i="164"/>
  <c r="BH95" i="164"/>
  <c r="BH105" i="164"/>
  <c r="BH115" i="164"/>
  <c r="BD135" i="164"/>
  <c r="BD155" i="164"/>
  <c r="BH165" i="164"/>
  <c r="BD175" i="164"/>
  <c r="BH185" i="164"/>
  <c r="BD195" i="164"/>
  <c r="BF205" i="164"/>
  <c r="BH215" i="164"/>
  <c r="BD225" i="164"/>
  <c r="BH230" i="164"/>
  <c r="BH235" i="164"/>
  <c r="BD245" i="164"/>
  <c r="BH270" i="164"/>
  <c r="BH275" i="164"/>
  <c r="BF280" i="164"/>
  <c r="BD285" i="164"/>
  <c r="BH295" i="164"/>
  <c r="BF300" i="164"/>
  <c r="BD305" i="164"/>
  <c r="BF315" i="164"/>
  <c r="BH320" i="164"/>
  <c r="BH325" i="164"/>
  <c r="BF335" i="164"/>
  <c r="BD355" i="164"/>
  <c r="BH300" i="164"/>
  <c r="BF305" i="164"/>
  <c r="BD310" i="164"/>
  <c r="BD340" i="164"/>
  <c r="BH350" i="164"/>
  <c r="BF355" i="164"/>
  <c r="BD360" i="164"/>
  <c r="BD370" i="164"/>
  <c r="BF15" i="164"/>
  <c r="BF35" i="164"/>
  <c r="BF55" i="164"/>
  <c r="BF85" i="164"/>
  <c r="BF135" i="164"/>
  <c r="BF155" i="164"/>
  <c r="BF175" i="164"/>
  <c r="BF195" i="164"/>
  <c r="BF225" i="164"/>
  <c r="BH241" i="164"/>
  <c r="CE53" i="164" s="1"/>
  <c r="BF245" i="164"/>
  <c r="BF265" i="164"/>
  <c r="BF285" i="164"/>
  <c r="BH15" i="164"/>
  <c r="BF20" i="164"/>
  <c r="BD25" i="164"/>
  <c r="BH35" i="164"/>
  <c r="BF40" i="164"/>
  <c r="BD45" i="164"/>
  <c r="BH55" i="164"/>
  <c r="BF60" i="164"/>
  <c r="BD65" i="164"/>
  <c r="BF75" i="164"/>
  <c r="BH85" i="164"/>
  <c r="BF90" i="164"/>
  <c r="BD95" i="164"/>
  <c r="BD105" i="164"/>
  <c r="BD115" i="164"/>
  <c r="BH120" i="164"/>
  <c r="BF125" i="164"/>
  <c r="BH130" i="164"/>
  <c r="BH135" i="164"/>
  <c r="BF140" i="164"/>
  <c r="BH155" i="164"/>
  <c r="BF160" i="164"/>
  <c r="BD165" i="164"/>
  <c r="BH175" i="164"/>
  <c r="BF180" i="164"/>
  <c r="BD185" i="164"/>
  <c r="BH195" i="164"/>
  <c r="BF200" i="164"/>
  <c r="BF210" i="164"/>
  <c r="BD215" i="164"/>
  <c r="BH225" i="164"/>
  <c r="BD235" i="164"/>
  <c r="BH245" i="164"/>
  <c r="BF250" i="164"/>
  <c r="BD275" i="164"/>
  <c r="BH285" i="164"/>
  <c r="BD295" i="164"/>
  <c r="BH305" i="164"/>
  <c r="BF310" i="164"/>
  <c r="BF320" i="164"/>
  <c r="BD325" i="164"/>
  <c r="BF340" i="164"/>
  <c r="BH355" i="164"/>
  <c r="BF360" i="164"/>
  <c r="BF370" i="164"/>
  <c r="BD320" i="164"/>
  <c r="BD270" i="164"/>
  <c r="BD265" i="164"/>
  <c r="BD255" i="164"/>
  <c r="BD230" i="164"/>
  <c r="BD145" i="164"/>
  <c r="BD130" i="164"/>
  <c r="BD120" i="164"/>
  <c r="BD90" i="164"/>
  <c r="CG53" i="164" l="1"/>
  <c r="D18" i="161"/>
  <c r="E18" i="161"/>
  <c r="G18" i="161"/>
  <c r="I18" i="161"/>
  <c r="D19" i="161"/>
  <c r="E19" i="161"/>
  <c r="G19" i="161"/>
  <c r="I19" i="161"/>
  <c r="D20" i="161"/>
  <c r="E20" i="161"/>
  <c r="G20" i="161"/>
  <c r="I20" i="161"/>
  <c r="D21" i="161"/>
  <c r="E21" i="161"/>
  <c r="G21" i="161"/>
  <c r="I21" i="161"/>
  <c r="D23" i="161"/>
  <c r="E23" i="161"/>
  <c r="G23" i="161"/>
  <c r="I23" i="161"/>
  <c r="D24" i="161"/>
  <c r="E24" i="161"/>
  <c r="G24" i="161"/>
  <c r="I24" i="161"/>
  <c r="D25" i="161"/>
  <c r="E25" i="161"/>
  <c r="G25" i="161"/>
  <c r="I25" i="161"/>
  <c r="D26" i="161"/>
  <c r="E26" i="161"/>
  <c r="G26" i="161"/>
  <c r="I26" i="161"/>
  <c r="D28" i="161"/>
  <c r="E28" i="161"/>
  <c r="G28" i="161"/>
  <c r="I28" i="161"/>
  <c r="D29" i="161"/>
  <c r="E29" i="161"/>
  <c r="G29" i="161"/>
  <c r="I29" i="161"/>
  <c r="D30" i="161"/>
  <c r="E30" i="161"/>
  <c r="G30" i="161"/>
  <c r="I30" i="161"/>
  <c r="D31" i="161"/>
  <c r="E31" i="161"/>
  <c r="G31" i="161"/>
  <c r="I31" i="161"/>
  <c r="D33" i="161"/>
  <c r="E33" i="161"/>
  <c r="G33" i="161"/>
  <c r="I33" i="161"/>
  <c r="D34" i="161"/>
  <c r="E34" i="161"/>
  <c r="G34" i="161"/>
  <c r="I34" i="161"/>
  <c r="D35" i="161"/>
  <c r="E35" i="161"/>
  <c r="G35" i="161"/>
  <c r="I35" i="161"/>
  <c r="D36" i="161"/>
  <c r="E36" i="161"/>
  <c r="G36" i="161"/>
  <c r="I36" i="161"/>
  <c r="E38" i="161"/>
  <c r="G38" i="161"/>
  <c r="I38" i="161"/>
  <c r="E39" i="161"/>
  <c r="G39" i="161"/>
  <c r="I39" i="161"/>
  <c r="E40" i="161"/>
  <c r="G40" i="161"/>
  <c r="I40" i="161"/>
  <c r="E41" i="161"/>
  <c r="G41" i="161"/>
  <c r="I41" i="161"/>
  <c r="E43" i="161"/>
  <c r="G43" i="161"/>
  <c r="I43" i="161"/>
  <c r="D44" i="161"/>
  <c r="E44" i="161"/>
  <c r="G44" i="161"/>
  <c r="I44" i="161"/>
  <c r="D45" i="161"/>
  <c r="E45" i="161"/>
  <c r="G45" i="161"/>
  <c r="I45" i="161"/>
  <c r="D46" i="161"/>
  <c r="E46" i="161"/>
  <c r="G46" i="161"/>
  <c r="I46" i="161"/>
  <c r="D48" i="161"/>
  <c r="E48" i="161"/>
  <c r="G48" i="161"/>
  <c r="I48" i="161"/>
  <c r="D49" i="161"/>
  <c r="E49" i="161"/>
  <c r="G49" i="161"/>
  <c r="I49" i="161"/>
  <c r="D50" i="161"/>
  <c r="E50" i="161"/>
  <c r="G50" i="161"/>
  <c r="I50" i="161"/>
  <c r="D51" i="161"/>
  <c r="E51" i="161"/>
  <c r="G51" i="161"/>
  <c r="I51" i="161"/>
  <c r="D53" i="161"/>
  <c r="E53" i="161"/>
  <c r="G53" i="161"/>
  <c r="I53" i="161"/>
  <c r="D54" i="161"/>
  <c r="E54" i="161"/>
  <c r="G54" i="161"/>
  <c r="I54" i="161"/>
  <c r="D55" i="161"/>
  <c r="E55" i="161"/>
  <c r="G55" i="161"/>
  <c r="I55" i="161"/>
  <c r="D56" i="161"/>
  <c r="E56" i="161"/>
  <c r="G56" i="161"/>
  <c r="I56" i="161"/>
  <c r="D58" i="161"/>
  <c r="E58" i="161"/>
  <c r="G58" i="161"/>
  <c r="I58" i="161"/>
  <c r="D59" i="161"/>
  <c r="E59" i="161"/>
  <c r="G59" i="161"/>
  <c r="I59" i="161"/>
  <c r="D60" i="161"/>
  <c r="E60" i="161"/>
  <c r="G60" i="161"/>
  <c r="I60" i="161"/>
  <c r="D61" i="161"/>
  <c r="E61" i="161"/>
  <c r="G61" i="161"/>
  <c r="I61" i="161"/>
  <c r="D63" i="161"/>
  <c r="E63" i="161"/>
  <c r="G63" i="161"/>
  <c r="I63" i="161"/>
  <c r="D64" i="161"/>
  <c r="E64" i="161"/>
  <c r="G64" i="161"/>
  <c r="I64" i="161"/>
  <c r="D65" i="161"/>
  <c r="E65" i="161"/>
  <c r="G65" i="161"/>
  <c r="I65" i="161"/>
  <c r="D66" i="161"/>
  <c r="E66" i="161"/>
  <c r="G66" i="161"/>
  <c r="I66" i="161"/>
  <c r="D68" i="161"/>
  <c r="E68" i="161"/>
  <c r="G68" i="161"/>
  <c r="I68" i="161"/>
  <c r="D69" i="161"/>
  <c r="E69" i="161"/>
  <c r="G69" i="161"/>
  <c r="I69" i="161"/>
  <c r="D70" i="161"/>
  <c r="E70" i="161"/>
  <c r="G70" i="161"/>
  <c r="I70" i="161"/>
  <c r="D71" i="161"/>
  <c r="E71" i="161"/>
  <c r="G71" i="161"/>
  <c r="I71" i="161"/>
  <c r="D73" i="161"/>
  <c r="E73" i="161"/>
  <c r="G73" i="161"/>
  <c r="I73" i="161"/>
  <c r="D74" i="161"/>
  <c r="E74" i="161"/>
  <c r="G74" i="161"/>
  <c r="I74" i="161"/>
  <c r="D75" i="161"/>
  <c r="E75" i="161"/>
  <c r="G75" i="161"/>
  <c r="I75" i="161"/>
  <c r="D76" i="161"/>
  <c r="E76" i="161"/>
  <c r="G76" i="161"/>
  <c r="I76" i="161"/>
  <c r="D78" i="161"/>
  <c r="E78" i="161"/>
  <c r="G78" i="161"/>
  <c r="I78" i="161"/>
  <c r="D79" i="161"/>
  <c r="E79" i="161"/>
  <c r="G79" i="161"/>
  <c r="I79" i="161"/>
  <c r="D80" i="161"/>
  <c r="E80" i="161"/>
  <c r="G80" i="161"/>
  <c r="I80" i="161"/>
  <c r="D81" i="161"/>
  <c r="E81" i="161"/>
  <c r="G81" i="161"/>
  <c r="I81" i="161"/>
  <c r="D83" i="161"/>
  <c r="E83" i="161"/>
  <c r="G83" i="161"/>
  <c r="I83" i="161"/>
  <c r="D84" i="161"/>
  <c r="E84" i="161"/>
  <c r="G84" i="161"/>
  <c r="I84" i="161"/>
  <c r="D85" i="161"/>
  <c r="E85" i="161"/>
  <c r="G85" i="161"/>
  <c r="I85" i="161"/>
  <c r="D86" i="161"/>
  <c r="E86" i="161"/>
  <c r="G86" i="161"/>
  <c r="I86" i="161"/>
  <c r="D88" i="161"/>
  <c r="E88" i="161"/>
  <c r="G88" i="161"/>
  <c r="I88" i="161"/>
  <c r="D89" i="161"/>
  <c r="E89" i="161"/>
  <c r="G89" i="161"/>
  <c r="I89" i="161"/>
  <c r="D90" i="161"/>
  <c r="E90" i="161"/>
  <c r="G90" i="161"/>
  <c r="I90" i="161"/>
  <c r="D91" i="161"/>
  <c r="E91" i="161"/>
  <c r="G91" i="161"/>
  <c r="I91" i="161"/>
  <c r="D93" i="161"/>
  <c r="E93" i="161"/>
  <c r="G93" i="161"/>
  <c r="I93" i="161"/>
  <c r="D94" i="161"/>
  <c r="E94" i="161"/>
  <c r="G94" i="161"/>
  <c r="I94" i="161"/>
  <c r="D95" i="161"/>
  <c r="E95" i="161"/>
  <c r="G95" i="161"/>
  <c r="I95" i="161"/>
  <c r="D96" i="161"/>
  <c r="E96" i="161"/>
  <c r="G96" i="161"/>
  <c r="I96" i="161"/>
  <c r="D98" i="161"/>
  <c r="E98" i="161"/>
  <c r="G98" i="161"/>
  <c r="I98" i="161"/>
  <c r="D99" i="161"/>
  <c r="E99" i="161"/>
  <c r="G99" i="161"/>
  <c r="I99" i="161"/>
  <c r="D100" i="161"/>
  <c r="E100" i="161"/>
  <c r="G100" i="161"/>
  <c r="I100" i="161"/>
  <c r="D101" i="161"/>
  <c r="E101" i="161"/>
  <c r="G101" i="161"/>
  <c r="I101" i="161"/>
  <c r="D103" i="161"/>
  <c r="E103" i="161"/>
  <c r="G103" i="161"/>
  <c r="I103" i="161"/>
  <c r="D104" i="161"/>
  <c r="E104" i="161"/>
  <c r="G104" i="161"/>
  <c r="I104" i="161"/>
  <c r="D105" i="161"/>
  <c r="E105" i="161"/>
  <c r="G105" i="161"/>
  <c r="I105" i="161"/>
  <c r="D106" i="161"/>
  <c r="E106" i="161"/>
  <c r="G106" i="161"/>
  <c r="I106" i="161"/>
  <c r="D108" i="161"/>
  <c r="E108" i="161"/>
  <c r="G108" i="161"/>
  <c r="I108" i="161"/>
  <c r="D109" i="161"/>
  <c r="E109" i="161"/>
  <c r="G109" i="161"/>
  <c r="I109" i="161"/>
  <c r="D110" i="161"/>
  <c r="E110" i="161"/>
  <c r="G110" i="161"/>
  <c r="I110" i="161"/>
  <c r="I14" i="161"/>
  <c r="G14" i="161"/>
  <c r="E14" i="161"/>
  <c r="D14" i="161"/>
  <c r="D13" i="161"/>
  <c r="I10" i="161"/>
  <c r="I15" i="161"/>
  <c r="G9" i="161"/>
  <c r="I9" i="161"/>
  <c r="E9" i="161"/>
  <c r="D9" i="161"/>
  <c r="D8" i="161"/>
  <c r="H21" i="161" l="1"/>
  <c r="J9" i="161"/>
  <c r="H9" i="161"/>
  <c r="J106" i="161"/>
  <c r="H109" i="161"/>
  <c r="H105" i="161"/>
  <c r="Y25" i="161" s="1"/>
  <c r="H104" i="161"/>
  <c r="H103" i="161"/>
  <c r="H101" i="161"/>
  <c r="H100" i="161"/>
  <c r="Y24" i="161" s="1"/>
  <c r="H99" i="161"/>
  <c r="H98" i="161"/>
  <c r="H96" i="161"/>
  <c r="H95" i="161"/>
  <c r="Y23" i="161" s="1"/>
  <c r="H94" i="161"/>
  <c r="H93" i="161"/>
  <c r="H91" i="161"/>
  <c r="H90" i="161"/>
  <c r="Y22" i="161" s="1"/>
  <c r="H89" i="161"/>
  <c r="H88" i="161"/>
  <c r="H86" i="161"/>
  <c r="H85" i="161"/>
  <c r="Y21" i="161" s="1"/>
  <c r="H84" i="161"/>
  <c r="H83" i="161"/>
  <c r="H81" i="161"/>
  <c r="H80" i="161"/>
  <c r="Y20" i="161" s="1"/>
  <c r="H79" i="161"/>
  <c r="H78" i="161"/>
  <c r="H76" i="161"/>
  <c r="H75" i="161"/>
  <c r="Y19" i="161" s="1"/>
  <c r="H74" i="161"/>
  <c r="H73" i="161"/>
  <c r="H71" i="161"/>
  <c r="H70" i="161"/>
  <c r="Y18" i="161" s="1"/>
  <c r="H69" i="161"/>
  <c r="H68" i="161"/>
  <c r="H66" i="161"/>
  <c r="H65" i="161"/>
  <c r="Y17" i="161" s="1"/>
  <c r="H64" i="161"/>
  <c r="H63" i="161"/>
  <c r="H61" i="161"/>
  <c r="H60" i="161"/>
  <c r="Y16" i="161" s="1"/>
  <c r="H59" i="161"/>
  <c r="H58" i="161"/>
  <c r="H56" i="161"/>
  <c r="H55" i="161"/>
  <c r="Y15" i="161" s="1"/>
  <c r="H54" i="161"/>
  <c r="H53" i="161"/>
  <c r="H51" i="161"/>
  <c r="H50" i="161"/>
  <c r="Y14" i="161" s="1"/>
  <c r="H49" i="161"/>
  <c r="H48" i="161"/>
  <c r="H46" i="161"/>
  <c r="H45" i="161"/>
  <c r="Y13" i="161" s="1"/>
  <c r="H44" i="161"/>
  <c r="H43" i="161"/>
  <c r="H41" i="161"/>
  <c r="H39" i="161"/>
  <c r="H38" i="161"/>
  <c r="H36" i="161"/>
  <c r="H34" i="161"/>
  <c r="H33" i="161"/>
  <c r="H31" i="161"/>
  <c r="H26" i="161"/>
  <c r="F108" i="161"/>
  <c r="F8" i="161"/>
  <c r="H24" i="161"/>
  <c r="J108" i="161"/>
  <c r="F99" i="161"/>
  <c r="F94" i="161"/>
  <c r="F89" i="161"/>
  <c r="F84" i="161"/>
  <c r="F79" i="161"/>
  <c r="F74" i="161"/>
  <c r="F69" i="161"/>
  <c r="F64" i="161"/>
  <c r="F59" i="161"/>
  <c r="F54" i="161"/>
  <c r="F49" i="161"/>
  <c r="F44" i="161"/>
  <c r="F39" i="161"/>
  <c r="F34" i="161"/>
  <c r="F9" i="161"/>
  <c r="J14" i="161"/>
  <c r="F106" i="161"/>
  <c r="F105" i="161"/>
  <c r="X25" i="161" s="1"/>
  <c r="F101" i="161"/>
  <c r="F100" i="161"/>
  <c r="X24" i="161" s="1"/>
  <c r="F96" i="161"/>
  <c r="F95" i="161"/>
  <c r="X23" i="161" s="1"/>
  <c r="F91" i="161"/>
  <c r="F90" i="161"/>
  <c r="X22" i="161" s="1"/>
  <c r="F86" i="161"/>
  <c r="F85" i="161"/>
  <c r="X21" i="161" s="1"/>
  <c r="F81" i="161"/>
  <c r="F80" i="161"/>
  <c r="X20" i="161" s="1"/>
  <c r="F76" i="161"/>
  <c r="F75" i="161"/>
  <c r="X19" i="161" s="1"/>
  <c r="F71" i="161"/>
  <c r="F70" i="161"/>
  <c r="X18" i="161" s="1"/>
  <c r="F66" i="161"/>
  <c r="F65" i="161"/>
  <c r="X17" i="161" s="1"/>
  <c r="F61" i="161"/>
  <c r="F60" i="161"/>
  <c r="X16" i="161" s="1"/>
  <c r="F56" i="161"/>
  <c r="F55" i="161"/>
  <c r="X15" i="161" s="1"/>
  <c r="F51" i="161"/>
  <c r="F50" i="161"/>
  <c r="X14" i="161" s="1"/>
  <c r="F46" i="161"/>
  <c r="F45" i="161"/>
  <c r="X13" i="161" s="1"/>
  <c r="F41" i="161"/>
  <c r="F40" i="161"/>
  <c r="X12" i="161" s="1"/>
  <c r="F36" i="161"/>
  <c r="F35" i="161"/>
  <c r="X11" i="161" s="1"/>
  <c r="F31" i="161"/>
  <c r="F30" i="161"/>
  <c r="X10" i="161" s="1"/>
  <c r="F28" i="161"/>
  <c r="J23" i="161"/>
  <c r="F21" i="161"/>
  <c r="F19" i="161"/>
  <c r="H110" i="161"/>
  <c r="Y26" i="161" s="1"/>
  <c r="H108" i="161"/>
  <c r="J105" i="161"/>
  <c r="Z25" i="161" s="1"/>
  <c r="J101" i="161"/>
  <c r="J100" i="161"/>
  <c r="Z24" i="161" s="1"/>
  <c r="J96" i="161"/>
  <c r="J95" i="161"/>
  <c r="Z23" i="161" s="1"/>
  <c r="J91" i="161"/>
  <c r="J90" i="161"/>
  <c r="Z22" i="161" s="1"/>
  <c r="J86" i="161"/>
  <c r="J85" i="161"/>
  <c r="Z21" i="161" s="1"/>
  <c r="J81" i="161"/>
  <c r="J80" i="161"/>
  <c r="Z20" i="161" s="1"/>
  <c r="J76" i="161"/>
  <c r="J75" i="161"/>
  <c r="Z19" i="161" s="1"/>
  <c r="J71" i="161"/>
  <c r="J70" i="161"/>
  <c r="Z18" i="161" s="1"/>
  <c r="J66" i="161"/>
  <c r="J65" i="161"/>
  <c r="Z17" i="161" s="1"/>
  <c r="J61" i="161"/>
  <c r="J60" i="161"/>
  <c r="Z16" i="161" s="1"/>
  <c r="J56" i="161"/>
  <c r="J55" i="161"/>
  <c r="Z15" i="161" s="1"/>
  <c r="J51" i="161"/>
  <c r="J50" i="161"/>
  <c r="Z14" i="161" s="1"/>
  <c r="J46" i="161"/>
  <c r="J45" i="161"/>
  <c r="Z13" i="161" s="1"/>
  <c r="J41" i="161"/>
  <c r="J40" i="161"/>
  <c r="Z12" i="161" s="1"/>
  <c r="J36" i="161"/>
  <c r="J35" i="161"/>
  <c r="Z11" i="161" s="1"/>
  <c r="J31" i="161"/>
  <c r="J30" i="161"/>
  <c r="Z10" i="161" s="1"/>
  <c r="J28" i="161"/>
  <c r="F26" i="161"/>
  <c r="F23" i="161"/>
  <c r="H14" i="161"/>
  <c r="F110" i="161"/>
  <c r="X26" i="161" s="1"/>
  <c r="H106" i="161"/>
  <c r="F103" i="161"/>
  <c r="F98" i="161"/>
  <c r="F93" i="161"/>
  <c r="F88" i="161"/>
  <c r="F83" i="161"/>
  <c r="F78" i="161"/>
  <c r="F73" i="161"/>
  <c r="F68" i="161"/>
  <c r="F63" i="161"/>
  <c r="F58" i="161"/>
  <c r="F53" i="161"/>
  <c r="F48" i="161"/>
  <c r="F43" i="161"/>
  <c r="F38" i="161"/>
  <c r="F33" i="161"/>
  <c r="F29" i="161"/>
  <c r="J25" i="161"/>
  <c r="Z9" i="161" s="1"/>
  <c r="F24" i="161"/>
  <c r="J20" i="161"/>
  <c r="Z8" i="161" s="1"/>
  <c r="J18" i="161"/>
  <c r="H114" i="161"/>
  <c r="F14" i="161"/>
  <c r="J104" i="161"/>
  <c r="J26" i="161"/>
  <c r="H25" i="161"/>
  <c r="Y9" i="161" s="1"/>
  <c r="J21" i="161"/>
  <c r="H20" i="161"/>
  <c r="Y8" i="161" s="1"/>
  <c r="H18" i="161"/>
  <c r="J114" i="161"/>
  <c r="J110" i="161"/>
  <c r="Z26" i="161" s="1"/>
  <c r="F109" i="161"/>
  <c r="J103" i="161"/>
  <c r="J98" i="161"/>
  <c r="J93" i="161"/>
  <c r="J88" i="161"/>
  <c r="J83" i="161"/>
  <c r="J78" i="161"/>
  <c r="J73" i="161"/>
  <c r="J68" i="161"/>
  <c r="J63" i="161"/>
  <c r="J58" i="161"/>
  <c r="J53" i="161"/>
  <c r="J48" i="161"/>
  <c r="J43" i="161"/>
  <c r="H40" i="161"/>
  <c r="Y12" i="161" s="1"/>
  <c r="J38" i="161"/>
  <c r="H35" i="161"/>
  <c r="Y11" i="161" s="1"/>
  <c r="J33" i="161"/>
  <c r="H30" i="161"/>
  <c r="Y10" i="161" s="1"/>
  <c r="H28" i="161"/>
  <c r="F25" i="161"/>
  <c r="X9" i="161" s="1"/>
  <c r="H23" i="161"/>
  <c r="F20" i="161"/>
  <c r="X8" i="161" s="1"/>
  <c r="F18" i="161"/>
  <c r="H29" i="161"/>
  <c r="H19" i="161"/>
  <c r="J109" i="161"/>
  <c r="F104" i="161"/>
  <c r="J99" i="161"/>
  <c r="J94" i="161"/>
  <c r="J89" i="161"/>
  <c r="J84" i="161"/>
  <c r="J79" i="161"/>
  <c r="J74" i="161"/>
  <c r="J69" i="161"/>
  <c r="J64" i="161"/>
  <c r="J59" i="161"/>
  <c r="J54" i="161"/>
  <c r="J49" i="161"/>
  <c r="J44" i="161"/>
  <c r="J39" i="161"/>
  <c r="J34" i="161"/>
  <c r="J29" i="161"/>
  <c r="J24" i="161"/>
  <c r="J19" i="161"/>
  <c r="BW380" i="164" l="1"/>
  <c r="G8" i="161" l="1"/>
  <c r="H8" i="161" l="1"/>
  <c r="J227" i="168" l="1"/>
  <c r="J226" i="168"/>
  <c r="J225" i="168"/>
  <c r="J224" i="168"/>
  <c r="J223" i="168"/>
  <c r="J222" i="168"/>
  <c r="J221" i="168"/>
  <c r="J220" i="168"/>
  <c r="J219" i="168"/>
  <c r="J218" i="168"/>
  <c r="J217" i="168"/>
  <c r="J216" i="168"/>
  <c r="J215" i="168"/>
  <c r="J214" i="168"/>
  <c r="J213" i="168"/>
  <c r="J212" i="168"/>
  <c r="J211" i="168"/>
  <c r="J210" i="168"/>
  <c r="J209" i="168"/>
  <c r="J208" i="168"/>
  <c r="J207" i="168"/>
  <c r="J206" i="168"/>
  <c r="J205" i="168"/>
  <c r="J204" i="168"/>
  <c r="J203" i="168"/>
  <c r="J202" i="168"/>
  <c r="J201" i="168"/>
  <c r="J200" i="168"/>
  <c r="J199" i="168"/>
  <c r="J198" i="168"/>
  <c r="G10" i="161" l="1"/>
  <c r="E10" i="161"/>
  <c r="U9" i="161" s="1"/>
  <c r="U93" i="161" l="1"/>
  <c r="AA27" i="161" s="1"/>
  <c r="J10" i="161"/>
  <c r="Z6" i="161" s="1"/>
  <c r="AA6" i="161"/>
  <c r="I16" i="161"/>
  <c r="I13" i="161"/>
  <c r="I11" i="161"/>
  <c r="G16" i="161"/>
  <c r="G15" i="161"/>
  <c r="G13" i="161"/>
  <c r="G11" i="161"/>
  <c r="E16" i="161"/>
  <c r="E15" i="161"/>
  <c r="E13" i="161"/>
  <c r="U12" i="161" s="1"/>
  <c r="E11" i="161"/>
  <c r="U10" i="161" s="1"/>
  <c r="D16" i="161"/>
  <c r="D15" i="161"/>
  <c r="U13" i="161" s="1"/>
  <c r="F11" i="161" l="1"/>
  <c r="Y227" i="168"/>
  <c r="V227" i="168"/>
  <c r="AA227" i="168"/>
  <c r="P227" i="168"/>
  <c r="M227" i="168"/>
  <c r="Z227" i="168"/>
  <c r="G227" i="168"/>
  <c r="AA226" i="168"/>
  <c r="Z226" i="168"/>
  <c r="Y226" i="168"/>
  <c r="V226" i="168"/>
  <c r="S226" i="168"/>
  <c r="P226" i="168"/>
  <c r="M226" i="168"/>
  <c r="G226" i="168"/>
  <c r="AA225" i="168"/>
  <c r="Z225" i="168"/>
  <c r="Y225" i="168"/>
  <c r="V225" i="168"/>
  <c r="S225" i="168"/>
  <c r="P225" i="168"/>
  <c r="M225" i="168"/>
  <c r="G225" i="168"/>
  <c r="Y224" i="168"/>
  <c r="V224" i="168"/>
  <c r="S224" i="168"/>
  <c r="P224" i="168"/>
  <c r="M224" i="168"/>
  <c r="G224" i="168"/>
  <c r="Z224" i="168"/>
  <c r="AA223" i="168"/>
  <c r="Z223" i="168"/>
  <c r="Y223" i="168"/>
  <c r="V223" i="168"/>
  <c r="S223" i="168"/>
  <c r="P223" i="168"/>
  <c r="M223" i="168"/>
  <c r="G223" i="168"/>
  <c r="AA222" i="168"/>
  <c r="Z222" i="168"/>
  <c r="Y222" i="168"/>
  <c r="V222" i="168"/>
  <c r="S222" i="168"/>
  <c r="P222" i="168"/>
  <c r="M222" i="168"/>
  <c r="G222" i="168"/>
  <c r="Z221" i="168"/>
  <c r="Y221" i="168"/>
  <c r="V221" i="168"/>
  <c r="AA221" i="168"/>
  <c r="P221" i="168"/>
  <c r="M221" i="168"/>
  <c r="G221" i="168"/>
  <c r="AA220" i="168"/>
  <c r="Z220" i="168"/>
  <c r="Y220" i="168"/>
  <c r="V220" i="168"/>
  <c r="S220" i="168"/>
  <c r="P220" i="168"/>
  <c r="M220" i="168"/>
  <c r="G220" i="168"/>
  <c r="AA219" i="168"/>
  <c r="Z219" i="168"/>
  <c r="Y219" i="168"/>
  <c r="V219" i="168"/>
  <c r="S219" i="168"/>
  <c r="P219" i="168"/>
  <c r="M219" i="168"/>
  <c r="G219" i="168"/>
  <c r="Y218" i="168"/>
  <c r="V218" i="168"/>
  <c r="S218" i="168"/>
  <c r="P218" i="168"/>
  <c r="M218" i="168"/>
  <c r="G218" i="168"/>
  <c r="Z218" i="168"/>
  <c r="AA217" i="168"/>
  <c r="Z217" i="168"/>
  <c r="Y217" i="168"/>
  <c r="V217" i="168"/>
  <c r="S217" i="168"/>
  <c r="P217" i="168"/>
  <c r="M217" i="168"/>
  <c r="G217" i="168"/>
  <c r="AA216" i="168"/>
  <c r="Z216" i="168"/>
  <c r="Y216" i="168"/>
  <c r="V216" i="168"/>
  <c r="S216" i="168"/>
  <c r="P216" i="168"/>
  <c r="M216" i="168"/>
  <c r="G216" i="168"/>
  <c r="Z215" i="168"/>
  <c r="Y215" i="168"/>
  <c r="V215" i="168"/>
  <c r="S215" i="168"/>
  <c r="P215" i="168"/>
  <c r="M215" i="168"/>
  <c r="AA215" i="168"/>
  <c r="AA214" i="168"/>
  <c r="Z214" i="168"/>
  <c r="Y214" i="168"/>
  <c r="V214" i="168"/>
  <c r="S214" i="168"/>
  <c r="P214" i="168"/>
  <c r="M214" i="168"/>
  <c r="G214" i="168"/>
  <c r="AA213" i="168"/>
  <c r="Z213" i="168"/>
  <c r="Y213" i="168"/>
  <c r="V213" i="168"/>
  <c r="S213" i="168"/>
  <c r="P213" i="168"/>
  <c r="M213" i="168"/>
  <c r="G213" i="168"/>
  <c r="Y212" i="168"/>
  <c r="V212" i="168"/>
  <c r="S212" i="168"/>
  <c r="P212" i="168"/>
  <c r="Z212" i="168"/>
  <c r="M212" i="168"/>
  <c r="G212" i="168"/>
  <c r="AA211" i="168"/>
  <c r="Z211" i="168"/>
  <c r="Y211" i="168"/>
  <c r="V211" i="168"/>
  <c r="S211" i="168"/>
  <c r="P211" i="168"/>
  <c r="M211" i="168"/>
  <c r="G211" i="168"/>
  <c r="AA210" i="168"/>
  <c r="Z210" i="168"/>
  <c r="Y210" i="168"/>
  <c r="V210" i="168"/>
  <c r="S210" i="168"/>
  <c r="P210" i="168"/>
  <c r="M210" i="168"/>
  <c r="G210" i="168"/>
  <c r="Z209" i="168"/>
  <c r="Y209" i="168"/>
  <c r="V209" i="168"/>
  <c r="S209" i="168"/>
  <c r="P209" i="168"/>
  <c r="M209" i="168"/>
  <c r="AA209" i="168"/>
  <c r="AA208" i="168"/>
  <c r="Z208" i="168"/>
  <c r="Y208" i="168"/>
  <c r="V208" i="168"/>
  <c r="S208" i="168"/>
  <c r="P208" i="168"/>
  <c r="M208" i="168"/>
  <c r="G208" i="168"/>
  <c r="AA207" i="168"/>
  <c r="Z207" i="168"/>
  <c r="Y207" i="168"/>
  <c r="V207" i="168"/>
  <c r="S207" i="168"/>
  <c r="P207" i="168"/>
  <c r="M207" i="168"/>
  <c r="G207" i="168"/>
  <c r="Y206" i="168"/>
  <c r="V206" i="168"/>
  <c r="S206" i="168"/>
  <c r="P206" i="168"/>
  <c r="Z206" i="168"/>
  <c r="M206" i="168"/>
  <c r="G206" i="168"/>
  <c r="AA205" i="168"/>
  <c r="Z205" i="168"/>
  <c r="Y205" i="168"/>
  <c r="V205" i="168"/>
  <c r="S205" i="168"/>
  <c r="P205" i="168"/>
  <c r="M205" i="168"/>
  <c r="G205" i="168"/>
  <c r="AA204" i="168"/>
  <c r="Z204" i="168"/>
  <c r="Y204" i="168"/>
  <c r="V204" i="168"/>
  <c r="S204" i="168"/>
  <c r="P204" i="168"/>
  <c r="M204" i="168"/>
  <c r="G204" i="168"/>
  <c r="Z203" i="168"/>
  <c r="Y203" i="168"/>
  <c r="V203" i="168"/>
  <c r="S203" i="168"/>
  <c r="P203" i="168"/>
  <c r="M203" i="168"/>
  <c r="AA203" i="168"/>
  <c r="AA202" i="168"/>
  <c r="Z202" i="168"/>
  <c r="Y202" i="168"/>
  <c r="V202" i="168"/>
  <c r="S202" i="168"/>
  <c r="P202" i="168"/>
  <c r="M202" i="168"/>
  <c r="G202" i="168"/>
  <c r="AA201" i="168"/>
  <c r="Z201" i="168"/>
  <c r="Y201" i="168"/>
  <c r="V201" i="168"/>
  <c r="S201" i="168"/>
  <c r="P201" i="168"/>
  <c r="M201" i="168"/>
  <c r="G201" i="168"/>
  <c r="Y200" i="168"/>
  <c r="V200" i="168"/>
  <c r="S200" i="168"/>
  <c r="P200" i="168"/>
  <c r="Z200" i="168"/>
  <c r="M200" i="168"/>
  <c r="G200" i="168"/>
  <c r="AA199" i="168"/>
  <c r="Z199" i="168"/>
  <c r="Y199" i="168"/>
  <c r="V199" i="168"/>
  <c r="S199" i="168"/>
  <c r="P199" i="168"/>
  <c r="M199" i="168"/>
  <c r="G199" i="168"/>
  <c r="AA198" i="168"/>
  <c r="Z198" i="168"/>
  <c r="Y198" i="168"/>
  <c r="V198" i="168"/>
  <c r="S198" i="168"/>
  <c r="P198" i="168"/>
  <c r="M198" i="168"/>
  <c r="G198" i="168"/>
  <c r="Z197" i="168"/>
  <c r="Y197" i="168"/>
  <c r="V197" i="168"/>
  <c r="S197" i="168"/>
  <c r="P197" i="168"/>
  <c r="M197" i="168"/>
  <c r="J197" i="168"/>
  <c r="AA197" i="168"/>
  <c r="AA196" i="168"/>
  <c r="Z196" i="168"/>
  <c r="Y196" i="168"/>
  <c r="V196" i="168"/>
  <c r="S196" i="168"/>
  <c r="P196" i="168"/>
  <c r="M196" i="168"/>
  <c r="J196" i="168"/>
  <c r="G196" i="168"/>
  <c r="AA195" i="168"/>
  <c r="Z195" i="168"/>
  <c r="Y195" i="168"/>
  <c r="V195" i="168"/>
  <c r="S195" i="168"/>
  <c r="P195" i="168"/>
  <c r="M195" i="168"/>
  <c r="J195" i="168"/>
  <c r="G195" i="168"/>
  <c r="Y194" i="168"/>
  <c r="V194" i="168"/>
  <c r="S194" i="168"/>
  <c r="P194" i="168"/>
  <c r="Z194" i="168"/>
  <c r="M194" i="168"/>
  <c r="J194" i="168"/>
  <c r="G194" i="168"/>
  <c r="AA193" i="168"/>
  <c r="Z193" i="168"/>
  <c r="Y193" i="168"/>
  <c r="V193" i="168"/>
  <c r="S193" i="168"/>
  <c r="P193" i="168"/>
  <c r="M193" i="168"/>
  <c r="J193" i="168"/>
  <c r="G193" i="168"/>
  <c r="AA192" i="168"/>
  <c r="Z192" i="168"/>
  <c r="Y192" i="168"/>
  <c r="V192" i="168"/>
  <c r="S192" i="168"/>
  <c r="P192" i="168"/>
  <c r="M192" i="168"/>
  <c r="J192" i="168"/>
  <c r="G192" i="168"/>
  <c r="Z191" i="168"/>
  <c r="Y191" i="168"/>
  <c r="V191" i="168"/>
  <c r="S191" i="168"/>
  <c r="P191" i="168"/>
  <c r="M191" i="168"/>
  <c r="J191" i="168"/>
  <c r="AA191" i="168"/>
  <c r="AA190" i="168"/>
  <c r="Z190" i="168"/>
  <c r="Y190" i="168"/>
  <c r="V190" i="168"/>
  <c r="S190" i="168"/>
  <c r="P190" i="168"/>
  <c r="M190" i="168"/>
  <c r="J190" i="168"/>
  <c r="G190" i="168"/>
  <c r="AA189" i="168"/>
  <c r="Z189" i="168"/>
  <c r="Y189" i="168"/>
  <c r="V189" i="168"/>
  <c r="S189" i="168"/>
  <c r="P189" i="168"/>
  <c r="M189" i="168"/>
  <c r="J189" i="168"/>
  <c r="G189" i="168"/>
  <c r="Y188" i="168"/>
  <c r="V188" i="168"/>
  <c r="S188" i="168"/>
  <c r="P188" i="168"/>
  <c r="Z188" i="168"/>
  <c r="M188" i="168"/>
  <c r="J188" i="168"/>
  <c r="G188" i="168"/>
  <c r="AA187" i="168"/>
  <c r="Z187" i="168"/>
  <c r="Y187" i="168"/>
  <c r="V187" i="168"/>
  <c r="S187" i="168"/>
  <c r="P187" i="168"/>
  <c r="M187" i="168"/>
  <c r="J187" i="168"/>
  <c r="G187" i="168"/>
  <c r="AA186" i="168"/>
  <c r="Z186" i="168"/>
  <c r="Y186" i="168"/>
  <c r="V186" i="168"/>
  <c r="S186" i="168"/>
  <c r="P186" i="168"/>
  <c r="M186" i="168"/>
  <c r="J186" i="168"/>
  <c r="G186" i="168"/>
  <c r="Y185" i="168"/>
  <c r="V185" i="168"/>
  <c r="S185" i="168"/>
  <c r="P185" i="168"/>
  <c r="Z185" i="168"/>
  <c r="M185" i="168"/>
  <c r="J185" i="168"/>
  <c r="AA185" i="168"/>
  <c r="AA184" i="168"/>
  <c r="Z184" i="168"/>
  <c r="Y184" i="168"/>
  <c r="V184" i="168"/>
  <c r="S184" i="168"/>
  <c r="P184" i="168"/>
  <c r="M184" i="168"/>
  <c r="J184" i="168"/>
  <c r="G184" i="168"/>
  <c r="AA183" i="168"/>
  <c r="Z183" i="168"/>
  <c r="Y183" i="168"/>
  <c r="V183" i="168"/>
  <c r="S183" i="168"/>
  <c r="P183" i="168"/>
  <c r="M183" i="168"/>
  <c r="J183" i="168"/>
  <c r="G183" i="168"/>
  <c r="Y182" i="168"/>
  <c r="V182" i="168"/>
  <c r="S182" i="168"/>
  <c r="P182" i="168"/>
  <c r="Z182" i="168"/>
  <c r="M182" i="168"/>
  <c r="J182" i="168"/>
  <c r="G182" i="168"/>
  <c r="AA181" i="168"/>
  <c r="Z181" i="168"/>
  <c r="Y181" i="168"/>
  <c r="V181" i="168"/>
  <c r="S181" i="168"/>
  <c r="P181" i="168"/>
  <c r="M181" i="168"/>
  <c r="J181" i="168"/>
  <c r="G181" i="168"/>
  <c r="AA180" i="168"/>
  <c r="Z180" i="168"/>
  <c r="Y180" i="168"/>
  <c r="V180" i="168"/>
  <c r="S180" i="168"/>
  <c r="P180" i="168"/>
  <c r="M180" i="168"/>
  <c r="J180" i="168"/>
  <c r="G180" i="168"/>
  <c r="Y179" i="168"/>
  <c r="V179" i="168"/>
  <c r="S179" i="168"/>
  <c r="P179" i="168"/>
  <c r="Z179" i="168"/>
  <c r="M179" i="168"/>
  <c r="J179" i="168"/>
  <c r="AA179" i="168"/>
  <c r="AA178" i="168"/>
  <c r="Z178" i="168"/>
  <c r="Y178" i="168"/>
  <c r="V178" i="168"/>
  <c r="S178" i="168"/>
  <c r="P178" i="168"/>
  <c r="M178" i="168"/>
  <c r="J178" i="168"/>
  <c r="G178" i="168"/>
  <c r="AA177" i="168"/>
  <c r="Z177" i="168"/>
  <c r="Y177" i="168"/>
  <c r="V177" i="168"/>
  <c r="S177" i="168"/>
  <c r="P177" i="168"/>
  <c r="M177" i="168"/>
  <c r="J177" i="168"/>
  <c r="G177" i="168"/>
  <c r="Y176" i="168"/>
  <c r="V176" i="168"/>
  <c r="S176" i="168"/>
  <c r="P176" i="168"/>
  <c r="Z176" i="168"/>
  <c r="M176" i="168"/>
  <c r="J176" i="168"/>
  <c r="G176" i="168"/>
  <c r="AA175" i="168"/>
  <c r="Z175" i="168"/>
  <c r="Y175" i="168"/>
  <c r="V175" i="168"/>
  <c r="S175" i="168"/>
  <c r="P175" i="168"/>
  <c r="M175" i="168"/>
  <c r="J175" i="168"/>
  <c r="G175" i="168"/>
  <c r="AA174" i="168"/>
  <c r="Z174" i="168"/>
  <c r="Y174" i="168"/>
  <c r="V174" i="168"/>
  <c r="S174" i="168"/>
  <c r="P174" i="168"/>
  <c r="M174" i="168"/>
  <c r="J174" i="168"/>
  <c r="G174" i="168"/>
  <c r="Y173" i="168"/>
  <c r="V173" i="168"/>
  <c r="S173" i="168"/>
  <c r="P173" i="168"/>
  <c r="Z173" i="168"/>
  <c r="M173" i="168"/>
  <c r="J173" i="168"/>
  <c r="AA173" i="168"/>
  <c r="AA172" i="168"/>
  <c r="Z172" i="168"/>
  <c r="Y172" i="168"/>
  <c r="V172" i="168"/>
  <c r="S172" i="168"/>
  <c r="P172" i="168"/>
  <c r="M172" i="168"/>
  <c r="J172" i="168"/>
  <c r="G172" i="168"/>
  <c r="AA171" i="168"/>
  <c r="Z171" i="168"/>
  <c r="Y171" i="168"/>
  <c r="V171" i="168"/>
  <c r="S171" i="168"/>
  <c r="P171" i="168"/>
  <c r="M171" i="168"/>
  <c r="J171" i="168"/>
  <c r="G171" i="168"/>
  <c r="Y170" i="168"/>
  <c r="V170" i="168"/>
  <c r="S170" i="168"/>
  <c r="P170" i="168"/>
  <c r="Z170" i="168"/>
  <c r="M170" i="168"/>
  <c r="J170" i="168"/>
  <c r="G170" i="168"/>
  <c r="AA169" i="168"/>
  <c r="Z169" i="168"/>
  <c r="Y169" i="168"/>
  <c r="V169" i="168"/>
  <c r="S169" i="168"/>
  <c r="P169" i="168"/>
  <c r="M169" i="168"/>
  <c r="J169" i="168"/>
  <c r="G169" i="168"/>
  <c r="AA168" i="168"/>
  <c r="Z168" i="168"/>
  <c r="Y168" i="168"/>
  <c r="V168" i="168"/>
  <c r="S168" i="168"/>
  <c r="P168" i="168"/>
  <c r="M168" i="168"/>
  <c r="J168" i="168"/>
  <c r="G168" i="168"/>
  <c r="Y167" i="168"/>
  <c r="V167" i="168"/>
  <c r="S167" i="168"/>
  <c r="P167" i="168"/>
  <c r="Z167" i="168"/>
  <c r="M167" i="168"/>
  <c r="J167" i="168"/>
  <c r="AA167" i="168"/>
  <c r="AA166" i="168"/>
  <c r="Z166" i="168"/>
  <c r="Y166" i="168"/>
  <c r="V166" i="168"/>
  <c r="S166" i="168"/>
  <c r="P166" i="168"/>
  <c r="M166" i="168"/>
  <c r="J166" i="168"/>
  <c r="G166" i="168"/>
  <c r="AA165" i="168"/>
  <c r="Z165" i="168"/>
  <c r="Y165" i="168"/>
  <c r="V165" i="168"/>
  <c r="S165" i="168"/>
  <c r="P165" i="168"/>
  <c r="M165" i="168"/>
  <c r="J165" i="168"/>
  <c r="G165" i="168"/>
  <c r="Y164" i="168"/>
  <c r="V164" i="168"/>
  <c r="S164" i="168"/>
  <c r="P164" i="168"/>
  <c r="Z164" i="168"/>
  <c r="M164" i="168"/>
  <c r="J164" i="168"/>
  <c r="G164" i="168"/>
  <c r="AA163" i="168"/>
  <c r="Z163" i="168"/>
  <c r="Y163" i="168"/>
  <c r="V163" i="168"/>
  <c r="S163" i="168"/>
  <c r="P163" i="168"/>
  <c r="M163" i="168"/>
  <c r="J163" i="168"/>
  <c r="G163" i="168"/>
  <c r="AA162" i="168"/>
  <c r="Z162" i="168"/>
  <c r="Y162" i="168"/>
  <c r="V162" i="168"/>
  <c r="S162" i="168"/>
  <c r="P162" i="168"/>
  <c r="M162" i="168"/>
  <c r="J162" i="168"/>
  <c r="G162" i="168"/>
  <c r="Y161" i="168"/>
  <c r="V161" i="168"/>
  <c r="S161" i="168"/>
  <c r="P161" i="168"/>
  <c r="Z161" i="168"/>
  <c r="M161" i="168"/>
  <c r="J161" i="168"/>
  <c r="AA161" i="168"/>
  <c r="AA160" i="168"/>
  <c r="Z160" i="168"/>
  <c r="Y160" i="168"/>
  <c r="V160" i="168"/>
  <c r="S160" i="168"/>
  <c r="P160" i="168"/>
  <c r="M160" i="168"/>
  <c r="J160" i="168"/>
  <c r="G160" i="168"/>
  <c r="AA159" i="168"/>
  <c r="Z159" i="168"/>
  <c r="Y159" i="168"/>
  <c r="V159" i="168"/>
  <c r="S159" i="168"/>
  <c r="P159" i="168"/>
  <c r="M159" i="168"/>
  <c r="J159" i="168"/>
  <c r="G159" i="168"/>
  <c r="Y158" i="168"/>
  <c r="V158" i="168"/>
  <c r="S158" i="168"/>
  <c r="P158" i="168"/>
  <c r="Z158" i="168"/>
  <c r="M158" i="168"/>
  <c r="J158" i="168"/>
  <c r="G158" i="168"/>
  <c r="AA157" i="168"/>
  <c r="Z157" i="168"/>
  <c r="Y157" i="168"/>
  <c r="V157" i="168"/>
  <c r="S157" i="168"/>
  <c r="P157" i="168"/>
  <c r="M157" i="168"/>
  <c r="J157" i="168"/>
  <c r="G157" i="168"/>
  <c r="AA156" i="168"/>
  <c r="Z156" i="168"/>
  <c r="Y156" i="168"/>
  <c r="V156" i="168"/>
  <c r="S156" i="168"/>
  <c r="P156" i="168"/>
  <c r="M156" i="168"/>
  <c r="J156" i="168"/>
  <c r="G156" i="168"/>
  <c r="Y155" i="168"/>
  <c r="V155" i="168"/>
  <c r="S155" i="168"/>
  <c r="P155" i="168"/>
  <c r="Z155" i="168"/>
  <c r="M155" i="168"/>
  <c r="J155" i="168"/>
  <c r="AA155" i="168"/>
  <c r="AA154" i="168"/>
  <c r="Z154" i="168"/>
  <c r="Y154" i="168"/>
  <c r="V154" i="168"/>
  <c r="S154" i="168"/>
  <c r="P154" i="168"/>
  <c r="M154" i="168"/>
  <c r="J154" i="168"/>
  <c r="G154" i="168"/>
  <c r="AA153" i="168"/>
  <c r="Z153" i="168"/>
  <c r="Y153" i="168"/>
  <c r="V153" i="168"/>
  <c r="S153" i="168"/>
  <c r="P153" i="168"/>
  <c r="M153" i="168"/>
  <c r="J153" i="168"/>
  <c r="G153" i="168"/>
  <c r="Y152" i="168"/>
  <c r="V152" i="168"/>
  <c r="S152" i="168"/>
  <c r="P152" i="168"/>
  <c r="Z152" i="168"/>
  <c r="M152" i="168"/>
  <c r="J152" i="168"/>
  <c r="G152" i="168"/>
  <c r="AA151" i="168"/>
  <c r="Z151" i="168"/>
  <c r="Y151" i="168"/>
  <c r="V151" i="168"/>
  <c r="S151" i="168"/>
  <c r="P151" i="168"/>
  <c r="M151" i="168"/>
  <c r="J151" i="168"/>
  <c r="G151" i="168"/>
  <c r="AA150" i="168"/>
  <c r="Z150" i="168"/>
  <c r="Y150" i="168"/>
  <c r="V150" i="168"/>
  <c r="S150" i="168"/>
  <c r="P150" i="168"/>
  <c r="M150" i="168"/>
  <c r="J150" i="168"/>
  <c r="G150" i="168"/>
  <c r="Y149" i="168"/>
  <c r="V149" i="168"/>
  <c r="S149" i="168"/>
  <c r="P149" i="168"/>
  <c r="Z149" i="168"/>
  <c r="M149" i="168"/>
  <c r="J149" i="168"/>
  <c r="AA149" i="168"/>
  <c r="AA148" i="168"/>
  <c r="Z148" i="168"/>
  <c r="Y148" i="168"/>
  <c r="V148" i="168"/>
  <c r="S148" i="168"/>
  <c r="P148" i="168"/>
  <c r="M148" i="168"/>
  <c r="J148" i="168"/>
  <c r="G148" i="168"/>
  <c r="AA147" i="168"/>
  <c r="Z147" i="168"/>
  <c r="Y147" i="168"/>
  <c r="V147" i="168"/>
  <c r="S147" i="168"/>
  <c r="P147" i="168"/>
  <c r="M147" i="168"/>
  <c r="J147" i="168"/>
  <c r="G147" i="168"/>
  <c r="Y146" i="168"/>
  <c r="V146" i="168"/>
  <c r="S146" i="168"/>
  <c r="P146" i="168"/>
  <c r="Z146" i="168"/>
  <c r="M146" i="168"/>
  <c r="J146" i="168"/>
  <c r="G146" i="168"/>
  <c r="AA145" i="168"/>
  <c r="Z145" i="168"/>
  <c r="Y145" i="168"/>
  <c r="V145" i="168"/>
  <c r="S145" i="168"/>
  <c r="P145" i="168"/>
  <c r="M145" i="168"/>
  <c r="J145" i="168"/>
  <c r="G145" i="168"/>
  <c r="AA144" i="168"/>
  <c r="Z144" i="168"/>
  <c r="Y144" i="168"/>
  <c r="V144" i="168"/>
  <c r="S144" i="168"/>
  <c r="P144" i="168"/>
  <c r="M144" i="168"/>
  <c r="J144" i="168"/>
  <c r="G144" i="168"/>
  <c r="Y143" i="168"/>
  <c r="V143" i="168"/>
  <c r="S143" i="168"/>
  <c r="P143" i="168"/>
  <c r="Z143" i="168"/>
  <c r="M143" i="168"/>
  <c r="J143" i="168"/>
  <c r="AA143" i="168"/>
  <c r="AA142" i="168"/>
  <c r="Z142" i="168"/>
  <c r="Y142" i="168"/>
  <c r="V142" i="168"/>
  <c r="S142" i="168"/>
  <c r="P142" i="168"/>
  <c r="M142" i="168"/>
  <c r="J142" i="168"/>
  <c r="G142" i="168"/>
  <c r="AA141" i="168"/>
  <c r="Z141" i="168"/>
  <c r="Y141" i="168"/>
  <c r="V141" i="168"/>
  <c r="S141" i="168"/>
  <c r="P141" i="168"/>
  <c r="M141" i="168"/>
  <c r="J141" i="168"/>
  <c r="G141" i="168"/>
  <c r="Y140" i="168"/>
  <c r="V140" i="168"/>
  <c r="S140" i="168"/>
  <c r="P140" i="168"/>
  <c r="Z140" i="168"/>
  <c r="M140" i="168"/>
  <c r="J140" i="168"/>
  <c r="G140" i="168"/>
  <c r="AA139" i="168"/>
  <c r="Z139" i="168"/>
  <c r="Y139" i="168"/>
  <c r="V139" i="168"/>
  <c r="S139" i="168"/>
  <c r="P139" i="168"/>
  <c r="M139" i="168"/>
  <c r="J139" i="168"/>
  <c r="G139" i="168"/>
  <c r="AA138" i="168"/>
  <c r="Z138" i="168"/>
  <c r="Y138" i="168"/>
  <c r="V138" i="168"/>
  <c r="S138" i="168"/>
  <c r="P138" i="168"/>
  <c r="M138" i="168"/>
  <c r="J138" i="168"/>
  <c r="G138" i="168"/>
  <c r="Y137" i="168"/>
  <c r="V137" i="168"/>
  <c r="S137" i="168"/>
  <c r="P137" i="168"/>
  <c r="Z137" i="168"/>
  <c r="M137" i="168"/>
  <c r="J137" i="168"/>
  <c r="AA137" i="168"/>
  <c r="AA136" i="168"/>
  <c r="Z136" i="168"/>
  <c r="Y136" i="168"/>
  <c r="V136" i="168"/>
  <c r="S136" i="168"/>
  <c r="P136" i="168"/>
  <c r="M136" i="168"/>
  <c r="J136" i="168"/>
  <c r="G136" i="168"/>
  <c r="AA135" i="168"/>
  <c r="Z135" i="168"/>
  <c r="Y135" i="168"/>
  <c r="V135" i="168"/>
  <c r="S135" i="168"/>
  <c r="P135" i="168"/>
  <c r="M135" i="168"/>
  <c r="J135" i="168"/>
  <c r="G135" i="168"/>
  <c r="Y134" i="168"/>
  <c r="V134" i="168"/>
  <c r="S134" i="168"/>
  <c r="P134" i="168"/>
  <c r="Z134" i="168"/>
  <c r="M134" i="168"/>
  <c r="J134" i="168"/>
  <c r="G134" i="168"/>
  <c r="AA133" i="168"/>
  <c r="Z133" i="168"/>
  <c r="Y133" i="168"/>
  <c r="V133" i="168"/>
  <c r="S133" i="168"/>
  <c r="P133" i="168"/>
  <c r="M133" i="168"/>
  <c r="J133" i="168"/>
  <c r="G133" i="168"/>
  <c r="AA132" i="168"/>
  <c r="Z132" i="168"/>
  <c r="Y132" i="168"/>
  <c r="V132" i="168"/>
  <c r="S132" i="168"/>
  <c r="P132" i="168"/>
  <c r="M132" i="168"/>
  <c r="J132" i="168"/>
  <c r="G132" i="168"/>
  <c r="Y131" i="168"/>
  <c r="V131" i="168"/>
  <c r="S131" i="168"/>
  <c r="P131" i="168"/>
  <c r="Z131" i="168"/>
  <c r="M131" i="168"/>
  <c r="J131" i="168"/>
  <c r="AA131" i="168"/>
  <c r="AA130" i="168"/>
  <c r="Z130" i="168"/>
  <c r="Y130" i="168"/>
  <c r="V130" i="168"/>
  <c r="S130" i="168"/>
  <c r="P130" i="168"/>
  <c r="M130" i="168"/>
  <c r="J130" i="168"/>
  <c r="G130" i="168"/>
  <c r="AA129" i="168"/>
  <c r="Z129" i="168"/>
  <c r="Y129" i="168"/>
  <c r="V129" i="168"/>
  <c r="S129" i="168"/>
  <c r="P129" i="168"/>
  <c r="M129" i="168"/>
  <c r="J129" i="168"/>
  <c r="G129" i="168"/>
  <c r="Y128" i="168"/>
  <c r="V128" i="168"/>
  <c r="S128" i="168"/>
  <c r="P128" i="168"/>
  <c r="Z128" i="168"/>
  <c r="M128" i="168"/>
  <c r="J128" i="168"/>
  <c r="G128" i="168"/>
  <c r="AA127" i="168"/>
  <c r="Z127" i="168"/>
  <c r="Y127" i="168"/>
  <c r="V127" i="168"/>
  <c r="S127" i="168"/>
  <c r="P127" i="168"/>
  <c r="M127" i="168"/>
  <c r="J127" i="168"/>
  <c r="G127" i="168"/>
  <c r="AA126" i="168"/>
  <c r="Z126" i="168"/>
  <c r="Y126" i="168"/>
  <c r="V126" i="168"/>
  <c r="S126" i="168"/>
  <c r="P126" i="168"/>
  <c r="M126" i="168"/>
  <c r="J126" i="168"/>
  <c r="G126" i="168"/>
  <c r="Y125" i="168"/>
  <c r="V125" i="168"/>
  <c r="S125" i="168"/>
  <c r="P125" i="168"/>
  <c r="Z125" i="168"/>
  <c r="M125" i="168"/>
  <c r="J125" i="168"/>
  <c r="AA125" i="168"/>
  <c r="AA124" i="168"/>
  <c r="Z124" i="168"/>
  <c r="Y124" i="168"/>
  <c r="V124" i="168"/>
  <c r="S124" i="168"/>
  <c r="P124" i="168"/>
  <c r="M124" i="168"/>
  <c r="J124" i="168"/>
  <c r="G124" i="168"/>
  <c r="AA123" i="168"/>
  <c r="Z123" i="168"/>
  <c r="Y123" i="168"/>
  <c r="V123" i="168"/>
  <c r="S123" i="168"/>
  <c r="P123" i="168"/>
  <c r="M123" i="168"/>
  <c r="J123" i="168"/>
  <c r="G123" i="168"/>
  <c r="Y122" i="168"/>
  <c r="V122" i="168"/>
  <c r="S122" i="168"/>
  <c r="P122" i="168"/>
  <c r="Z122" i="168"/>
  <c r="M122" i="168"/>
  <c r="J122" i="168"/>
  <c r="G122" i="168"/>
  <c r="AA121" i="168"/>
  <c r="Z121" i="168"/>
  <c r="Y121" i="168"/>
  <c r="V121" i="168"/>
  <c r="S121" i="168"/>
  <c r="P121" i="168"/>
  <c r="M121" i="168"/>
  <c r="J121" i="168"/>
  <c r="G121" i="168"/>
  <c r="AA120" i="168"/>
  <c r="Z120" i="168"/>
  <c r="Y120" i="168"/>
  <c r="V120" i="168"/>
  <c r="S120" i="168"/>
  <c r="P120" i="168"/>
  <c r="M120" i="168"/>
  <c r="J120" i="168"/>
  <c r="G120" i="168"/>
  <c r="Y119" i="168"/>
  <c r="V119" i="168"/>
  <c r="S119" i="168"/>
  <c r="P119" i="168"/>
  <c r="Z119" i="168"/>
  <c r="M119" i="168"/>
  <c r="J119" i="168"/>
  <c r="AA119" i="168"/>
  <c r="AA118" i="168"/>
  <c r="Z118" i="168"/>
  <c r="Y118" i="168"/>
  <c r="V118" i="168"/>
  <c r="S118" i="168"/>
  <c r="P118" i="168"/>
  <c r="M118" i="168"/>
  <c r="J118" i="168"/>
  <c r="G118" i="168"/>
  <c r="AA117" i="168"/>
  <c r="Z117" i="168"/>
  <c r="Y117" i="168"/>
  <c r="V117" i="168"/>
  <c r="S117" i="168"/>
  <c r="P117" i="168"/>
  <c r="M117" i="168"/>
  <c r="J117" i="168"/>
  <c r="G117" i="168"/>
  <c r="Y116" i="168"/>
  <c r="V116" i="168"/>
  <c r="S116" i="168"/>
  <c r="P116" i="168"/>
  <c r="Z116" i="168"/>
  <c r="M116" i="168"/>
  <c r="J116" i="168"/>
  <c r="G116" i="168"/>
  <c r="AA115" i="168"/>
  <c r="Z115" i="168"/>
  <c r="Y115" i="168"/>
  <c r="V115" i="168"/>
  <c r="S115" i="168"/>
  <c r="P115" i="168"/>
  <c r="M115" i="168"/>
  <c r="J115" i="168"/>
  <c r="G115" i="168"/>
  <c r="AA114" i="168"/>
  <c r="Z114" i="168"/>
  <c r="Y114" i="168"/>
  <c r="V114" i="168"/>
  <c r="S114" i="168"/>
  <c r="P114" i="168"/>
  <c r="M114" i="168"/>
  <c r="J114" i="168"/>
  <c r="G114" i="168"/>
  <c r="Y113" i="168"/>
  <c r="V113" i="168"/>
  <c r="S113" i="168"/>
  <c r="P113" i="168"/>
  <c r="Z113" i="168"/>
  <c r="M113" i="168"/>
  <c r="J113" i="168"/>
  <c r="AA113" i="168"/>
  <c r="AA112" i="168"/>
  <c r="Z112" i="168"/>
  <c r="Y112" i="168"/>
  <c r="V112" i="168"/>
  <c r="S112" i="168"/>
  <c r="P112" i="168"/>
  <c r="M112" i="168"/>
  <c r="J112" i="168"/>
  <c r="G112" i="168"/>
  <c r="AA111" i="168"/>
  <c r="Z111" i="168"/>
  <c r="Y111" i="168"/>
  <c r="V111" i="168"/>
  <c r="S111" i="168"/>
  <c r="P111" i="168"/>
  <c r="M111" i="168"/>
  <c r="J111" i="168"/>
  <c r="G111" i="168"/>
  <c r="Y110" i="168"/>
  <c r="V110" i="168"/>
  <c r="S110" i="168"/>
  <c r="P110" i="168"/>
  <c r="Z110" i="168"/>
  <c r="M110" i="168"/>
  <c r="J110" i="168"/>
  <c r="G110" i="168"/>
  <c r="AA109" i="168"/>
  <c r="Z109" i="168"/>
  <c r="Y109" i="168"/>
  <c r="V109" i="168"/>
  <c r="S109" i="168"/>
  <c r="P109" i="168"/>
  <c r="M109" i="168"/>
  <c r="J109" i="168"/>
  <c r="G109" i="168"/>
  <c r="AA108" i="168"/>
  <c r="Z108" i="168"/>
  <c r="Y108" i="168"/>
  <c r="V108" i="168"/>
  <c r="S108" i="168"/>
  <c r="P108" i="168"/>
  <c r="M108" i="168"/>
  <c r="J108" i="168"/>
  <c r="G108" i="168"/>
  <c r="Y107" i="168"/>
  <c r="V107" i="168"/>
  <c r="S107" i="168"/>
  <c r="P107" i="168"/>
  <c r="Z107" i="168"/>
  <c r="M107" i="168"/>
  <c r="J107" i="168"/>
  <c r="AA107" i="168"/>
  <c r="AA106" i="168"/>
  <c r="Z106" i="168"/>
  <c r="Y106" i="168"/>
  <c r="V106" i="168"/>
  <c r="S106" i="168"/>
  <c r="P106" i="168"/>
  <c r="M106" i="168"/>
  <c r="J106" i="168"/>
  <c r="G106" i="168"/>
  <c r="AA105" i="168"/>
  <c r="Z105" i="168"/>
  <c r="Y105" i="168"/>
  <c r="V105" i="168"/>
  <c r="S105" i="168"/>
  <c r="P105" i="168"/>
  <c r="M105" i="168"/>
  <c r="J105" i="168"/>
  <c r="G105" i="168"/>
  <c r="Y104" i="168"/>
  <c r="V104" i="168"/>
  <c r="S104" i="168"/>
  <c r="P104" i="168"/>
  <c r="Z104" i="168"/>
  <c r="M104" i="168"/>
  <c r="J104" i="168"/>
  <c r="G104" i="168"/>
  <c r="AA103" i="168"/>
  <c r="Z103" i="168"/>
  <c r="Y103" i="168"/>
  <c r="V103" i="168"/>
  <c r="S103" i="168"/>
  <c r="P103" i="168"/>
  <c r="M103" i="168"/>
  <c r="J103" i="168"/>
  <c r="G103" i="168"/>
  <c r="AA102" i="168"/>
  <c r="Z102" i="168"/>
  <c r="Y102" i="168"/>
  <c r="V102" i="168"/>
  <c r="S102" i="168"/>
  <c r="P102" i="168"/>
  <c r="M102" i="168"/>
  <c r="J102" i="168"/>
  <c r="G102" i="168"/>
  <c r="Y101" i="168"/>
  <c r="V101" i="168"/>
  <c r="S101" i="168"/>
  <c r="P101" i="168"/>
  <c r="Z101" i="168"/>
  <c r="M101" i="168"/>
  <c r="J101" i="168"/>
  <c r="AA101" i="168"/>
  <c r="AA100" i="168"/>
  <c r="Z100" i="168"/>
  <c r="Y100" i="168"/>
  <c r="V100" i="168"/>
  <c r="S100" i="168"/>
  <c r="P100" i="168"/>
  <c r="M100" i="168"/>
  <c r="J100" i="168"/>
  <c r="G100" i="168"/>
  <c r="AA99" i="168"/>
  <c r="Z99" i="168"/>
  <c r="Y99" i="168"/>
  <c r="V99" i="168"/>
  <c r="S99" i="168"/>
  <c r="P99" i="168"/>
  <c r="M99" i="168"/>
  <c r="J99" i="168"/>
  <c r="G99" i="168"/>
  <c r="Y98" i="168"/>
  <c r="V98" i="168"/>
  <c r="S98" i="168"/>
  <c r="P98" i="168"/>
  <c r="Z98" i="168"/>
  <c r="M98" i="168"/>
  <c r="J98" i="168"/>
  <c r="G98" i="168"/>
  <c r="AA97" i="168"/>
  <c r="Z97" i="168"/>
  <c r="Y97" i="168"/>
  <c r="V97" i="168"/>
  <c r="S97" i="168"/>
  <c r="P97" i="168"/>
  <c r="M97" i="168"/>
  <c r="J97" i="168"/>
  <c r="G97" i="168"/>
  <c r="AA96" i="168"/>
  <c r="Z96" i="168"/>
  <c r="Y96" i="168"/>
  <c r="V96" i="168"/>
  <c r="S96" i="168"/>
  <c r="P96" i="168"/>
  <c r="M96" i="168"/>
  <c r="J96" i="168"/>
  <c r="G96" i="168"/>
  <c r="Y95" i="168"/>
  <c r="V95" i="168"/>
  <c r="S95" i="168"/>
  <c r="P95" i="168"/>
  <c r="Z95" i="168"/>
  <c r="M95" i="168"/>
  <c r="J95" i="168"/>
  <c r="AA95" i="168"/>
  <c r="AA94" i="168"/>
  <c r="Z94" i="168"/>
  <c r="Y94" i="168"/>
  <c r="V94" i="168"/>
  <c r="S94" i="168"/>
  <c r="P94" i="168"/>
  <c r="M94" i="168"/>
  <c r="J94" i="168"/>
  <c r="G94" i="168"/>
  <c r="AA93" i="168"/>
  <c r="Z93" i="168"/>
  <c r="Y93" i="168"/>
  <c r="V93" i="168"/>
  <c r="S93" i="168"/>
  <c r="P93" i="168"/>
  <c r="M93" i="168"/>
  <c r="J93" i="168"/>
  <c r="G93" i="168"/>
  <c r="Y92" i="168"/>
  <c r="V92" i="168"/>
  <c r="S92" i="168"/>
  <c r="P92" i="168"/>
  <c r="Z92" i="168"/>
  <c r="M92" i="168"/>
  <c r="J92" i="168"/>
  <c r="G92" i="168"/>
  <c r="AA91" i="168"/>
  <c r="Z91" i="168"/>
  <c r="Y91" i="168"/>
  <c r="V91" i="168"/>
  <c r="S91" i="168"/>
  <c r="P91" i="168"/>
  <c r="M91" i="168"/>
  <c r="J91" i="168"/>
  <c r="G91" i="168"/>
  <c r="AA90" i="168"/>
  <c r="Z90" i="168"/>
  <c r="Y90" i="168"/>
  <c r="V90" i="168"/>
  <c r="S90" i="168"/>
  <c r="P90" i="168"/>
  <c r="M90" i="168"/>
  <c r="J90" i="168"/>
  <c r="G90" i="168"/>
  <c r="Y89" i="168"/>
  <c r="V89" i="168"/>
  <c r="S89" i="168"/>
  <c r="P89" i="168"/>
  <c r="Z89" i="168"/>
  <c r="M89" i="168"/>
  <c r="J89" i="168"/>
  <c r="AA89" i="168"/>
  <c r="AA88" i="168"/>
  <c r="Z88" i="168"/>
  <c r="Y88" i="168"/>
  <c r="V88" i="168"/>
  <c r="S88" i="168"/>
  <c r="P88" i="168"/>
  <c r="M88" i="168"/>
  <c r="J88" i="168"/>
  <c r="G88" i="168"/>
  <c r="AA87" i="168"/>
  <c r="Z87" i="168"/>
  <c r="Y87" i="168"/>
  <c r="V87" i="168"/>
  <c r="S87" i="168"/>
  <c r="P87" i="168"/>
  <c r="M87" i="168"/>
  <c r="J87" i="168"/>
  <c r="G87" i="168"/>
  <c r="Y86" i="168"/>
  <c r="V86" i="168"/>
  <c r="S86" i="168"/>
  <c r="P86" i="168"/>
  <c r="Z86" i="168"/>
  <c r="M86" i="168"/>
  <c r="J86" i="168"/>
  <c r="AA85" i="168"/>
  <c r="Z85" i="168"/>
  <c r="Y85" i="168"/>
  <c r="V85" i="168"/>
  <c r="S85" i="168"/>
  <c r="P85" i="168"/>
  <c r="M85" i="168"/>
  <c r="J85" i="168"/>
  <c r="G85" i="168"/>
  <c r="AA84" i="168"/>
  <c r="Z84" i="168"/>
  <c r="Y84" i="168"/>
  <c r="V84" i="168"/>
  <c r="S84" i="168"/>
  <c r="P84" i="168"/>
  <c r="M84" i="168"/>
  <c r="J84" i="168"/>
  <c r="G84" i="168"/>
  <c r="Z83" i="168"/>
  <c r="Y83" i="168"/>
  <c r="V83" i="168"/>
  <c r="S83" i="168"/>
  <c r="P83" i="168"/>
  <c r="M83" i="168"/>
  <c r="J83" i="168"/>
  <c r="AA82" i="168"/>
  <c r="Z82" i="168"/>
  <c r="Y82" i="168"/>
  <c r="V82" i="168"/>
  <c r="S82" i="168"/>
  <c r="P82" i="168"/>
  <c r="M82" i="168"/>
  <c r="J82" i="168"/>
  <c r="G82" i="168"/>
  <c r="AA81" i="168"/>
  <c r="Z81" i="168"/>
  <c r="Y81" i="168"/>
  <c r="V81" i="168"/>
  <c r="S81" i="168"/>
  <c r="P81" i="168"/>
  <c r="M81" i="168"/>
  <c r="J81" i="168"/>
  <c r="G81" i="168"/>
  <c r="Z80" i="168"/>
  <c r="Y80" i="168"/>
  <c r="V80" i="168"/>
  <c r="S80" i="168"/>
  <c r="M80" i="168"/>
  <c r="J80" i="168"/>
  <c r="AA79" i="168"/>
  <c r="Z79" i="168"/>
  <c r="Y79" i="168"/>
  <c r="V79" i="168"/>
  <c r="S79" i="168"/>
  <c r="P79" i="168"/>
  <c r="M79" i="168"/>
  <c r="J79" i="168"/>
  <c r="G79" i="168"/>
  <c r="AA78" i="168"/>
  <c r="Z78" i="168"/>
  <c r="Y78" i="168"/>
  <c r="V78" i="168"/>
  <c r="S78" i="168"/>
  <c r="P78" i="168"/>
  <c r="M78" i="168"/>
  <c r="J78" i="168"/>
  <c r="G78" i="168"/>
  <c r="Y77" i="168"/>
  <c r="V77" i="168"/>
  <c r="S77" i="168"/>
  <c r="P77" i="168"/>
  <c r="J77" i="168"/>
  <c r="AA76" i="168"/>
  <c r="Z76" i="168"/>
  <c r="Y76" i="168"/>
  <c r="V76" i="168"/>
  <c r="S76" i="168"/>
  <c r="P76" i="168"/>
  <c r="M76" i="168"/>
  <c r="J76" i="168"/>
  <c r="G76" i="168"/>
  <c r="AA75" i="168"/>
  <c r="Z75" i="168"/>
  <c r="Y75" i="168"/>
  <c r="V75" i="168"/>
  <c r="S75" i="168"/>
  <c r="P75" i="168"/>
  <c r="M75" i="168"/>
  <c r="J75" i="168"/>
  <c r="G75" i="168"/>
  <c r="Y74" i="168"/>
  <c r="V74" i="168"/>
  <c r="S74" i="168"/>
  <c r="P74" i="168"/>
  <c r="M74" i="168"/>
  <c r="AA74" i="168"/>
  <c r="J74" i="168"/>
  <c r="G74" i="168"/>
  <c r="AA73" i="168"/>
  <c r="Z73" i="168"/>
  <c r="Y73" i="168"/>
  <c r="V73" i="168"/>
  <c r="S73" i="168"/>
  <c r="P73" i="168"/>
  <c r="M73" i="168"/>
  <c r="J73" i="168"/>
  <c r="G73" i="168"/>
  <c r="AA72" i="168"/>
  <c r="Z72" i="168"/>
  <c r="Y72" i="168"/>
  <c r="V72" i="168"/>
  <c r="S72" i="168"/>
  <c r="P72" i="168"/>
  <c r="M72" i="168"/>
  <c r="J72" i="168"/>
  <c r="G72" i="168"/>
  <c r="Y71" i="168"/>
  <c r="V71" i="168"/>
  <c r="S71" i="168"/>
  <c r="P71" i="168"/>
  <c r="M71" i="168"/>
  <c r="J71" i="168"/>
  <c r="AA71" i="168"/>
  <c r="Z71" i="168"/>
  <c r="AA70" i="168"/>
  <c r="Z70" i="168"/>
  <c r="Y70" i="168"/>
  <c r="V70" i="168"/>
  <c r="S70" i="168"/>
  <c r="P70" i="168"/>
  <c r="M70" i="168"/>
  <c r="J70" i="168"/>
  <c r="G70" i="168"/>
  <c r="AA69" i="168"/>
  <c r="Z69" i="168"/>
  <c r="Y69" i="168"/>
  <c r="V69" i="168"/>
  <c r="S69" i="168"/>
  <c r="P69" i="168"/>
  <c r="M69" i="168"/>
  <c r="J69" i="168"/>
  <c r="G69" i="168"/>
  <c r="Y68" i="168"/>
  <c r="V68" i="168"/>
  <c r="S68" i="168"/>
  <c r="P68" i="168"/>
  <c r="M68" i="168"/>
  <c r="J68" i="168"/>
  <c r="G68" i="168"/>
  <c r="AA68" i="168"/>
  <c r="Z68" i="168"/>
  <c r="AA67" i="168"/>
  <c r="Z67" i="168"/>
  <c r="Y67" i="168"/>
  <c r="V67" i="168"/>
  <c r="S67" i="168"/>
  <c r="P67" i="168"/>
  <c r="M67" i="168"/>
  <c r="J67" i="168"/>
  <c r="G67" i="168"/>
  <c r="AA66" i="168"/>
  <c r="Z66" i="168"/>
  <c r="Y66" i="168"/>
  <c r="V66" i="168"/>
  <c r="S66" i="168"/>
  <c r="P66" i="168"/>
  <c r="M66" i="168"/>
  <c r="J66" i="168"/>
  <c r="G66" i="168"/>
  <c r="Y65" i="168"/>
  <c r="V65" i="168"/>
  <c r="S65" i="168"/>
  <c r="P65" i="168"/>
  <c r="M65" i="168"/>
  <c r="AA65" i="168"/>
  <c r="G65" i="168"/>
  <c r="AA64" i="168"/>
  <c r="Z64" i="168"/>
  <c r="Y64" i="168"/>
  <c r="V64" i="168"/>
  <c r="S64" i="168"/>
  <c r="P64" i="168"/>
  <c r="M64" i="168"/>
  <c r="J64" i="168"/>
  <c r="G64" i="168"/>
  <c r="AA63" i="168"/>
  <c r="Z63" i="168"/>
  <c r="Y63" i="168"/>
  <c r="V63" i="168"/>
  <c r="S63" i="168"/>
  <c r="P63" i="168"/>
  <c r="M63" i="168"/>
  <c r="J63" i="168"/>
  <c r="G63" i="168"/>
  <c r="AA62" i="168"/>
  <c r="Y62" i="168"/>
  <c r="V62" i="168"/>
  <c r="S62" i="168"/>
  <c r="P62" i="168"/>
  <c r="M62" i="168"/>
  <c r="J62" i="168"/>
  <c r="G62" i="168"/>
  <c r="AA61" i="168"/>
  <c r="Z61" i="168"/>
  <c r="Y61" i="168"/>
  <c r="V61" i="168"/>
  <c r="S61" i="168"/>
  <c r="P61" i="168"/>
  <c r="M61" i="168"/>
  <c r="J61" i="168"/>
  <c r="G61" i="168"/>
  <c r="AA60" i="168"/>
  <c r="Z60" i="168"/>
  <c r="Y60" i="168"/>
  <c r="V60" i="168"/>
  <c r="S60" i="168"/>
  <c r="P60" i="168"/>
  <c r="M60" i="168"/>
  <c r="J60" i="168"/>
  <c r="G60" i="168"/>
  <c r="Y59" i="168"/>
  <c r="V59" i="168"/>
  <c r="S59" i="168"/>
  <c r="P59" i="168"/>
  <c r="M59" i="168"/>
  <c r="J59" i="168"/>
  <c r="AA59" i="168"/>
  <c r="Z59" i="168"/>
  <c r="AA58" i="168"/>
  <c r="Z58" i="168"/>
  <c r="Y58" i="168"/>
  <c r="V58" i="168"/>
  <c r="S58" i="168"/>
  <c r="P58" i="168"/>
  <c r="M58" i="168"/>
  <c r="J58" i="168"/>
  <c r="G58" i="168"/>
  <c r="AA57" i="168"/>
  <c r="Z57" i="168"/>
  <c r="Y57" i="168"/>
  <c r="V57" i="168"/>
  <c r="S57" i="168"/>
  <c r="P57" i="168"/>
  <c r="M57" i="168"/>
  <c r="J57" i="168"/>
  <c r="G57" i="168"/>
  <c r="Y56" i="168"/>
  <c r="V56" i="168"/>
  <c r="S56" i="168"/>
  <c r="P56" i="168"/>
  <c r="M56" i="168"/>
  <c r="J56" i="168"/>
  <c r="Z56" i="168"/>
  <c r="G56" i="168"/>
  <c r="AA56" i="168"/>
  <c r="AA55" i="168"/>
  <c r="Z55" i="168"/>
  <c r="Y55" i="168"/>
  <c r="V55" i="168"/>
  <c r="S55" i="168"/>
  <c r="P55" i="168"/>
  <c r="M55" i="168"/>
  <c r="J55" i="168"/>
  <c r="G55" i="168"/>
  <c r="AA54" i="168"/>
  <c r="Z54" i="168"/>
  <c r="Y54" i="168"/>
  <c r="V54" i="168"/>
  <c r="S54" i="168"/>
  <c r="P54" i="168"/>
  <c r="M54" i="168"/>
  <c r="J54" i="168"/>
  <c r="G54" i="168"/>
  <c r="Y53" i="168"/>
  <c r="V53" i="168"/>
  <c r="S53" i="168"/>
  <c r="P53" i="168"/>
  <c r="M53" i="168"/>
  <c r="AA53" i="168"/>
  <c r="Z53" i="168"/>
  <c r="G53" i="168"/>
  <c r="AA52" i="168"/>
  <c r="Z52" i="168"/>
  <c r="Y52" i="168"/>
  <c r="V52" i="168"/>
  <c r="S52" i="168"/>
  <c r="P52" i="168"/>
  <c r="M52" i="168"/>
  <c r="J52" i="168"/>
  <c r="G52" i="168"/>
  <c r="AA51" i="168"/>
  <c r="Z51" i="168"/>
  <c r="Y51" i="168"/>
  <c r="V51" i="168"/>
  <c r="S51" i="168"/>
  <c r="P51" i="168"/>
  <c r="M51" i="168"/>
  <c r="J51" i="168"/>
  <c r="G51" i="168"/>
  <c r="AA50" i="168"/>
  <c r="Y50" i="168"/>
  <c r="V50" i="168"/>
  <c r="S50" i="168"/>
  <c r="P50" i="168"/>
  <c r="M50" i="168"/>
  <c r="J50" i="168"/>
  <c r="G50" i="168"/>
  <c r="AA49" i="168"/>
  <c r="Z49" i="168"/>
  <c r="Y49" i="168"/>
  <c r="V49" i="168"/>
  <c r="S49" i="168"/>
  <c r="P49" i="168"/>
  <c r="M49" i="168"/>
  <c r="J49" i="168"/>
  <c r="G49" i="168"/>
  <c r="AA48" i="168"/>
  <c r="Z48" i="168"/>
  <c r="Y48" i="168"/>
  <c r="V48" i="168"/>
  <c r="S48" i="168"/>
  <c r="P48" i="168"/>
  <c r="M48" i="168"/>
  <c r="J48" i="168"/>
  <c r="G48" i="168"/>
  <c r="Y47" i="168"/>
  <c r="V47" i="168"/>
  <c r="S47" i="168"/>
  <c r="P47" i="168"/>
  <c r="M47" i="168"/>
  <c r="J47" i="168"/>
  <c r="G47" i="168"/>
  <c r="AA47" i="168"/>
  <c r="Z47" i="168"/>
  <c r="AA46" i="168"/>
  <c r="Z46" i="168"/>
  <c r="Y46" i="168"/>
  <c r="V46" i="168"/>
  <c r="S46" i="168"/>
  <c r="P46" i="168"/>
  <c r="M46" i="168"/>
  <c r="J46" i="168"/>
  <c r="G46" i="168"/>
  <c r="AA45" i="168"/>
  <c r="Z45" i="168"/>
  <c r="Y45" i="168"/>
  <c r="V45" i="168"/>
  <c r="S45" i="168"/>
  <c r="P45" i="168"/>
  <c r="M45" i="168"/>
  <c r="J45" i="168"/>
  <c r="G45" i="168"/>
  <c r="Y44" i="168"/>
  <c r="V44" i="168"/>
  <c r="S44" i="168"/>
  <c r="P44" i="168"/>
  <c r="M44" i="168"/>
  <c r="G44" i="168"/>
  <c r="Z44" i="168"/>
  <c r="AA43" i="168"/>
  <c r="Z43" i="168"/>
  <c r="Y43" i="168"/>
  <c r="V43" i="168"/>
  <c r="S43" i="168"/>
  <c r="P43" i="168"/>
  <c r="M43" i="168"/>
  <c r="J43" i="168"/>
  <c r="G43" i="168"/>
  <c r="AA42" i="168"/>
  <c r="Z42" i="168"/>
  <c r="Y42" i="168"/>
  <c r="V42" i="168"/>
  <c r="S42" i="168"/>
  <c r="P42" i="168"/>
  <c r="M42" i="168"/>
  <c r="J42" i="168"/>
  <c r="G42" i="168"/>
  <c r="Y41" i="168"/>
  <c r="V41" i="168"/>
  <c r="S41" i="168"/>
  <c r="P41" i="168"/>
  <c r="M41" i="168"/>
  <c r="G41" i="168"/>
  <c r="AA40" i="168"/>
  <c r="Z40" i="168"/>
  <c r="Y40" i="168"/>
  <c r="V40" i="168"/>
  <c r="S40" i="168"/>
  <c r="P40" i="168"/>
  <c r="M40" i="168"/>
  <c r="J40" i="168"/>
  <c r="G40" i="168"/>
  <c r="AA39" i="168"/>
  <c r="Z39" i="168"/>
  <c r="Y39" i="168"/>
  <c r="V39" i="168"/>
  <c r="S39" i="168"/>
  <c r="P39" i="168"/>
  <c r="M39" i="168"/>
  <c r="J39" i="168"/>
  <c r="G39" i="168"/>
  <c r="Y38" i="168"/>
  <c r="V38" i="168"/>
  <c r="S38" i="168"/>
  <c r="P38" i="168"/>
  <c r="M38" i="168"/>
  <c r="J38" i="168"/>
  <c r="G38" i="168"/>
  <c r="AA37" i="168"/>
  <c r="Z37" i="168"/>
  <c r="Y37" i="168"/>
  <c r="V37" i="168"/>
  <c r="S37" i="168"/>
  <c r="P37" i="168"/>
  <c r="M37" i="168"/>
  <c r="J37" i="168"/>
  <c r="G37" i="168"/>
  <c r="AA36" i="168"/>
  <c r="Z36" i="168"/>
  <c r="Y36" i="168"/>
  <c r="V36" i="168"/>
  <c r="S36" i="168"/>
  <c r="P36" i="168"/>
  <c r="M36" i="168"/>
  <c r="J36" i="168"/>
  <c r="G36" i="168"/>
  <c r="Y35" i="168"/>
  <c r="V35" i="168"/>
  <c r="S35" i="168"/>
  <c r="P35" i="168"/>
  <c r="M35" i="168"/>
  <c r="J35" i="168"/>
  <c r="G35" i="168"/>
  <c r="AA34" i="168"/>
  <c r="Z34" i="168"/>
  <c r="Y34" i="168"/>
  <c r="V34" i="168"/>
  <c r="S34" i="168"/>
  <c r="P34" i="168"/>
  <c r="M34" i="168"/>
  <c r="J34" i="168"/>
  <c r="G34" i="168"/>
  <c r="AA33" i="168"/>
  <c r="Z33" i="168"/>
  <c r="Y33" i="168"/>
  <c r="V33" i="168"/>
  <c r="S33" i="168"/>
  <c r="P33" i="168"/>
  <c r="M33" i="168"/>
  <c r="J33" i="168"/>
  <c r="G33" i="168"/>
  <c r="Y32" i="168"/>
  <c r="V32" i="168"/>
  <c r="S32" i="168"/>
  <c r="P32" i="168"/>
  <c r="M32" i="168"/>
  <c r="J32" i="168"/>
  <c r="AA31" i="168"/>
  <c r="Z31" i="168"/>
  <c r="Y31" i="168"/>
  <c r="V31" i="168"/>
  <c r="S31" i="168"/>
  <c r="P31" i="168"/>
  <c r="M31" i="168"/>
  <c r="J31" i="168"/>
  <c r="G31" i="168"/>
  <c r="AA30" i="168"/>
  <c r="Z30" i="168"/>
  <c r="Y30" i="168"/>
  <c r="V30" i="168"/>
  <c r="S30" i="168"/>
  <c r="P30" i="168"/>
  <c r="M30" i="168"/>
  <c r="J30" i="168"/>
  <c r="G30" i="168"/>
  <c r="Y29" i="168"/>
  <c r="V29" i="168"/>
  <c r="S29" i="168"/>
  <c r="P29" i="168"/>
  <c r="M29" i="168"/>
  <c r="J29" i="168"/>
  <c r="Z29" i="168"/>
  <c r="AA28" i="168"/>
  <c r="Z28" i="168"/>
  <c r="Y28" i="168"/>
  <c r="V28" i="168"/>
  <c r="S28" i="168"/>
  <c r="P28" i="168"/>
  <c r="M28" i="168"/>
  <c r="J28" i="168"/>
  <c r="G28" i="168"/>
  <c r="AA27" i="168"/>
  <c r="Z27" i="168"/>
  <c r="Y27" i="168"/>
  <c r="V27" i="168"/>
  <c r="S27" i="168"/>
  <c r="P27" i="168"/>
  <c r="M27" i="168"/>
  <c r="J27" i="168"/>
  <c r="G27" i="168"/>
  <c r="Y26" i="168"/>
  <c r="V26" i="168"/>
  <c r="S26" i="168"/>
  <c r="P26" i="168"/>
  <c r="M26" i="168"/>
  <c r="J26" i="168"/>
  <c r="AA25" i="168"/>
  <c r="Z25" i="168"/>
  <c r="Y25" i="168"/>
  <c r="V25" i="168"/>
  <c r="S25" i="168"/>
  <c r="P25" i="168"/>
  <c r="M25" i="168"/>
  <c r="J25" i="168"/>
  <c r="G25" i="168"/>
  <c r="AA24" i="168"/>
  <c r="Z24" i="168"/>
  <c r="Y24" i="168"/>
  <c r="V24" i="168"/>
  <c r="S24" i="168"/>
  <c r="P24" i="168"/>
  <c r="M24" i="168"/>
  <c r="J24" i="168"/>
  <c r="G24" i="168"/>
  <c r="Y23" i="168"/>
  <c r="V23" i="168"/>
  <c r="S23" i="168"/>
  <c r="P23" i="168"/>
  <c r="M23" i="168"/>
  <c r="J23" i="168"/>
  <c r="AA22" i="168"/>
  <c r="Z22" i="168"/>
  <c r="Y22" i="168"/>
  <c r="V22" i="168"/>
  <c r="S22" i="168"/>
  <c r="P22" i="168"/>
  <c r="M22" i="168"/>
  <c r="J22" i="168"/>
  <c r="G22" i="168"/>
  <c r="AA21" i="168"/>
  <c r="Z21" i="168"/>
  <c r="Y21" i="168"/>
  <c r="V21" i="168"/>
  <c r="S21" i="168"/>
  <c r="P21" i="168"/>
  <c r="M21" i="168"/>
  <c r="J21" i="168"/>
  <c r="G21" i="168"/>
  <c r="Y20" i="168"/>
  <c r="V20" i="168"/>
  <c r="S20" i="168"/>
  <c r="P20" i="168"/>
  <c r="M20" i="168"/>
  <c r="J20" i="168"/>
  <c r="Z20" i="168"/>
  <c r="AA19" i="168"/>
  <c r="Z19" i="168"/>
  <c r="Y19" i="168"/>
  <c r="V19" i="168"/>
  <c r="S19" i="168"/>
  <c r="P19" i="168"/>
  <c r="M19" i="168"/>
  <c r="J19" i="168"/>
  <c r="G19" i="168"/>
  <c r="AA18" i="168"/>
  <c r="Z18" i="168"/>
  <c r="Y18" i="168"/>
  <c r="V18" i="168"/>
  <c r="S18" i="168"/>
  <c r="P18" i="168"/>
  <c r="M18" i="168"/>
  <c r="J18" i="168"/>
  <c r="G18" i="168"/>
  <c r="Y17" i="168"/>
  <c r="V17" i="168"/>
  <c r="S17" i="168"/>
  <c r="P17" i="168"/>
  <c r="M17" i="168"/>
  <c r="J17" i="168"/>
  <c r="AA16" i="168"/>
  <c r="Z16" i="168"/>
  <c r="Y16" i="168"/>
  <c r="V16" i="168"/>
  <c r="S16" i="168"/>
  <c r="P16" i="168"/>
  <c r="M16" i="168"/>
  <c r="J16" i="168"/>
  <c r="G16" i="168"/>
  <c r="AA15" i="168"/>
  <c r="Z15" i="168"/>
  <c r="Y15" i="168"/>
  <c r="V15" i="168"/>
  <c r="S15" i="168"/>
  <c r="P15" i="168"/>
  <c r="M15" i="168"/>
  <c r="J15" i="168"/>
  <c r="G15" i="168"/>
  <c r="Y14" i="168"/>
  <c r="V14" i="168"/>
  <c r="S14" i="168"/>
  <c r="P14" i="168"/>
  <c r="M14" i="168"/>
  <c r="J14" i="168"/>
  <c r="AA13" i="168"/>
  <c r="Z13" i="168"/>
  <c r="Y13" i="168"/>
  <c r="V13" i="168"/>
  <c r="S13" i="168"/>
  <c r="P13" i="168"/>
  <c r="M13" i="168"/>
  <c r="J13" i="168"/>
  <c r="G13" i="168"/>
  <c r="AA12" i="168"/>
  <c r="Z12" i="168"/>
  <c r="Y12" i="168"/>
  <c r="V12" i="168"/>
  <c r="S12" i="168"/>
  <c r="P12" i="168"/>
  <c r="M12" i="168"/>
  <c r="J12" i="168"/>
  <c r="G12" i="168"/>
  <c r="Y11" i="168"/>
  <c r="V11" i="168"/>
  <c r="S11" i="168"/>
  <c r="P11" i="168"/>
  <c r="M11" i="168"/>
  <c r="J11" i="168"/>
  <c r="G11" i="168"/>
  <c r="AA10" i="168"/>
  <c r="Z10" i="168"/>
  <c r="Y10" i="168"/>
  <c r="V10" i="168"/>
  <c r="S10" i="168"/>
  <c r="P10" i="168"/>
  <c r="M10" i="168"/>
  <c r="J10" i="168"/>
  <c r="G10" i="168"/>
  <c r="AA9" i="168"/>
  <c r="Z9" i="168"/>
  <c r="Y9" i="168"/>
  <c r="V9" i="168"/>
  <c r="S9" i="168"/>
  <c r="P9" i="168"/>
  <c r="M9" i="168"/>
  <c r="J9" i="168"/>
  <c r="G9" i="168"/>
  <c r="Y8" i="168"/>
  <c r="V8" i="168"/>
  <c r="S8" i="168"/>
  <c r="P8" i="168"/>
  <c r="AA8" i="168"/>
  <c r="J8" i="168"/>
  <c r="G8" i="168"/>
  <c r="AA7" i="168"/>
  <c r="Z7" i="168"/>
  <c r="Y7" i="168"/>
  <c r="V7" i="168"/>
  <c r="S7" i="168"/>
  <c r="P7" i="168"/>
  <c r="M7" i="168"/>
  <c r="J7" i="168"/>
  <c r="G7" i="168"/>
  <c r="AA6" i="168"/>
  <c r="Z6" i="168"/>
  <c r="Y6" i="168"/>
  <c r="V6" i="168"/>
  <c r="S6" i="168"/>
  <c r="P6" i="168"/>
  <c r="M6" i="168"/>
  <c r="J6" i="168"/>
  <c r="G6" i="168"/>
  <c r="AB163" i="168" l="1"/>
  <c r="AB207" i="168"/>
  <c r="AB171" i="168"/>
  <c r="AB183" i="168"/>
  <c r="AB73" i="168"/>
  <c r="AB31" i="168"/>
  <c r="AB109" i="168"/>
  <c r="AB33" i="168"/>
  <c r="AB66" i="168"/>
  <c r="AB84" i="168"/>
  <c r="AB133" i="168"/>
  <c r="AB165" i="168"/>
  <c r="AB204" i="168"/>
  <c r="AB102" i="168"/>
  <c r="AB126" i="168"/>
  <c r="AB150" i="168"/>
  <c r="AB87" i="168"/>
  <c r="AB111" i="168"/>
  <c r="AB135" i="168"/>
  <c r="AB159" i="168"/>
  <c r="AB222" i="168"/>
  <c r="AB195" i="168"/>
  <c r="AB39" i="168"/>
  <c r="AB63" i="168"/>
  <c r="AB96" i="168"/>
  <c r="AB100" i="168"/>
  <c r="AB178" i="168"/>
  <c r="AB37" i="168"/>
  <c r="AB79" i="168"/>
  <c r="AB216" i="168"/>
  <c r="AB40" i="168"/>
  <c r="AB69" i="168"/>
  <c r="AB81" i="168"/>
  <c r="AB172" i="168"/>
  <c r="AB36" i="168"/>
  <c r="AB120" i="168"/>
  <c r="AB124" i="168"/>
  <c r="AB144" i="168"/>
  <c r="AB148" i="168"/>
  <c r="AB12" i="168"/>
  <c r="AB21" i="168"/>
  <c r="AB48" i="168"/>
  <c r="AB68" i="168"/>
  <c r="AB71" i="168"/>
  <c r="AB90" i="168"/>
  <c r="AB94" i="168"/>
  <c r="AB114" i="168"/>
  <c r="AB118" i="168"/>
  <c r="AB138" i="168"/>
  <c r="AB142" i="168"/>
  <c r="AB162" i="168"/>
  <c r="AL58" i="168" s="1"/>
  <c r="AR27" i="168" s="1"/>
  <c r="AT27" i="168" s="1"/>
  <c r="AB189" i="168"/>
  <c r="AB49" i="168"/>
  <c r="AB88" i="168"/>
  <c r="AB112" i="168"/>
  <c r="AB136" i="168"/>
  <c r="AB160" i="168"/>
  <c r="AB174" i="168"/>
  <c r="AL62" i="168" s="1"/>
  <c r="AR31" i="168" s="1"/>
  <c r="AT31" i="168" s="1"/>
  <c r="AB157" i="168"/>
  <c r="AN56" i="168" s="1"/>
  <c r="AB175" i="168"/>
  <c r="AB202" i="168"/>
  <c r="AB209" i="168"/>
  <c r="AB210" i="168"/>
  <c r="AB214" i="168"/>
  <c r="AB221" i="168"/>
  <c r="AB198" i="168"/>
  <c r="AB225" i="168"/>
  <c r="AL79" i="168" s="1"/>
  <c r="AR48" i="168" s="1"/>
  <c r="AT48" i="168" s="1"/>
  <c r="AB22" i="168"/>
  <c r="AB42" i="168"/>
  <c r="AB54" i="168"/>
  <c r="AB97" i="168"/>
  <c r="AB99" i="168"/>
  <c r="AB121" i="168"/>
  <c r="AB123" i="168"/>
  <c r="AB145" i="168"/>
  <c r="AN52" i="168" s="1"/>
  <c r="AB147" i="168"/>
  <c r="AL53" i="168" s="1"/>
  <c r="AR22" i="168" s="1"/>
  <c r="AT22" i="168" s="1"/>
  <c r="AB192" i="168"/>
  <c r="AB201" i="168"/>
  <c r="AL71" i="168" s="1"/>
  <c r="AR40" i="168" s="1"/>
  <c r="AT40" i="168" s="1"/>
  <c r="AB213" i="168"/>
  <c r="AL75" i="168" s="1"/>
  <c r="AR44" i="168" s="1"/>
  <c r="AT44" i="168" s="1"/>
  <c r="AB219" i="168"/>
  <c r="AB10" i="168"/>
  <c r="AB43" i="168"/>
  <c r="AB55" i="168"/>
  <c r="AB72" i="168"/>
  <c r="AB78" i="168"/>
  <c r="AB103" i="168"/>
  <c r="AB105" i="168"/>
  <c r="AB127" i="168"/>
  <c r="AB129" i="168"/>
  <c r="AB151" i="168"/>
  <c r="AB153" i="168"/>
  <c r="AL55" i="168" s="1"/>
  <c r="AR24" i="168" s="1"/>
  <c r="AT24" i="168" s="1"/>
  <c r="AB186" i="168"/>
  <c r="AB190" i="168"/>
  <c r="AB199" i="168"/>
  <c r="AB57" i="168"/>
  <c r="AB106" i="168"/>
  <c r="AB108" i="168"/>
  <c r="AB130" i="168"/>
  <c r="AB132" i="168"/>
  <c r="AB154" i="168"/>
  <c r="AB156" i="168"/>
  <c r="AB180" i="168"/>
  <c r="AL64" i="168" s="1"/>
  <c r="AR33" i="168" s="1"/>
  <c r="AT33" i="168" s="1"/>
  <c r="AB187" i="168"/>
  <c r="AB197" i="168"/>
  <c r="AB226" i="168"/>
  <c r="AB76" i="168"/>
  <c r="AB168" i="168"/>
  <c r="AB177" i="168"/>
  <c r="AL63" i="168" s="1"/>
  <c r="AR32" i="168" s="1"/>
  <c r="AT32" i="168" s="1"/>
  <c r="AB181" i="168"/>
  <c r="AB184" i="168"/>
  <c r="AB60" i="168"/>
  <c r="AB52" i="168"/>
  <c r="AB61" i="168"/>
  <c r="AB85" i="168"/>
  <c r="AB91" i="168"/>
  <c r="AB93" i="168"/>
  <c r="AB115" i="168"/>
  <c r="AB117" i="168"/>
  <c r="AB139" i="168"/>
  <c r="AB141" i="168"/>
  <c r="AL51" i="168" s="1"/>
  <c r="AR20" i="168" s="1"/>
  <c r="AT20" i="168" s="1"/>
  <c r="AB18" i="168"/>
  <c r="AB34" i="168"/>
  <c r="AB47" i="168"/>
  <c r="AB58" i="168"/>
  <c r="AB64" i="168"/>
  <c r="AB67" i="168"/>
  <c r="AB70" i="168"/>
  <c r="AB166" i="168"/>
  <c r="AB208" i="168"/>
  <c r="AB217" i="168"/>
  <c r="AN76" i="168" s="1"/>
  <c r="AB167" i="168"/>
  <c r="AB89" i="168"/>
  <c r="AB95" i="168"/>
  <c r="AB101" i="168"/>
  <c r="AB107" i="168"/>
  <c r="AB113" i="168"/>
  <c r="AB119" i="168"/>
  <c r="AB125" i="168"/>
  <c r="AB131" i="168"/>
  <c r="AB143" i="168"/>
  <c r="AB149" i="168"/>
  <c r="AB155" i="168"/>
  <c r="AB169" i="168"/>
  <c r="AN60" i="168" s="1"/>
  <c r="AB191" i="168"/>
  <c r="AB27" i="168"/>
  <c r="AB15" i="168"/>
  <c r="AB24" i="168"/>
  <c r="AB30" i="168"/>
  <c r="AB46" i="168"/>
  <c r="AB82" i="168"/>
  <c r="AB211" i="168"/>
  <c r="AB220" i="168"/>
  <c r="AN77" i="168" s="1"/>
  <c r="AB6" i="168"/>
  <c r="AB9" i="168"/>
  <c r="AB16" i="168"/>
  <c r="AB28" i="168"/>
  <c r="AB193" i="168"/>
  <c r="AB203" i="168"/>
  <c r="AB7" i="168"/>
  <c r="AB13" i="168"/>
  <c r="AB19" i="168"/>
  <c r="AB75" i="168"/>
  <c r="AB25" i="168"/>
  <c r="AB45" i="168"/>
  <c r="AB51" i="168"/>
  <c r="AB53" i="168"/>
  <c r="AB196" i="168"/>
  <c r="AN69" i="168" s="1"/>
  <c r="AB205" i="168"/>
  <c r="AN72" i="168" s="1"/>
  <c r="AB215" i="168"/>
  <c r="AB223" i="168"/>
  <c r="AA44" i="168"/>
  <c r="J44" i="168"/>
  <c r="AA41" i="168"/>
  <c r="J41" i="168"/>
  <c r="Z14" i="168"/>
  <c r="Z17" i="168"/>
  <c r="G20" i="168"/>
  <c r="AA20" i="168"/>
  <c r="Z26" i="168"/>
  <c r="Z32" i="168"/>
  <c r="Z23" i="168"/>
  <c r="G29" i="168"/>
  <c r="AA29" i="168"/>
  <c r="Z35" i="168"/>
  <c r="M8" i="168"/>
  <c r="Z11" i="168"/>
  <c r="G14" i="168"/>
  <c r="AA14" i="168"/>
  <c r="G17" i="168"/>
  <c r="AA17" i="168"/>
  <c r="G26" i="168"/>
  <c r="AA26" i="168"/>
  <c r="G32" i="168"/>
  <c r="AA32" i="168"/>
  <c r="Z38" i="168"/>
  <c r="Z8" i="168"/>
  <c r="G23" i="168"/>
  <c r="AA23" i="168"/>
  <c r="AA35" i="168"/>
  <c r="Z41" i="168"/>
  <c r="AB56" i="168"/>
  <c r="AB59" i="168"/>
  <c r="AA11" i="168"/>
  <c r="AA38" i="168"/>
  <c r="Z50" i="168"/>
  <c r="AB50" i="168" s="1"/>
  <c r="Z62" i="168"/>
  <c r="AB62" i="168" s="1"/>
  <c r="Z74" i="168"/>
  <c r="AB74" i="168" s="1"/>
  <c r="J53" i="168"/>
  <c r="J65" i="168"/>
  <c r="Z65" i="168"/>
  <c r="AB65" i="168" s="1"/>
  <c r="M77" i="168"/>
  <c r="G59" i="168"/>
  <c r="G71" i="168"/>
  <c r="G86" i="168"/>
  <c r="AA86" i="168"/>
  <c r="AB185" i="168"/>
  <c r="Z77" i="168"/>
  <c r="AA83" i="168"/>
  <c r="G83" i="168"/>
  <c r="AB179" i="168"/>
  <c r="AB227" i="168"/>
  <c r="G77" i="168"/>
  <c r="AA77" i="168"/>
  <c r="G80" i="168"/>
  <c r="AA80" i="168"/>
  <c r="P80" i="168"/>
  <c r="AB137" i="168"/>
  <c r="AB161" i="168"/>
  <c r="AB173" i="168"/>
  <c r="G89" i="168"/>
  <c r="AA92" i="168"/>
  <c r="G95" i="168"/>
  <c r="AA98" i="168"/>
  <c r="G101" i="168"/>
  <c r="AA104" i="168"/>
  <c r="G107" i="168"/>
  <c r="AA110" i="168"/>
  <c r="G113" i="168"/>
  <c r="AA116" i="168"/>
  <c r="G119" i="168"/>
  <c r="AA122" i="168"/>
  <c r="G125" i="168"/>
  <c r="AA128" i="168"/>
  <c r="G131" i="168"/>
  <c r="AA134" i="168"/>
  <c r="AB134" i="168" s="1"/>
  <c r="G137" i="168"/>
  <c r="AA140" i="168"/>
  <c r="AB140" i="168" s="1"/>
  <c r="G143" i="168"/>
  <c r="AA146" i="168"/>
  <c r="AB146" i="168" s="1"/>
  <c r="G149" i="168"/>
  <c r="AA152" i="168"/>
  <c r="AB152" i="168" s="1"/>
  <c r="G155" i="168"/>
  <c r="AA158" i="168"/>
  <c r="AB158" i="168" s="1"/>
  <c r="G161" i="168"/>
  <c r="AA164" i="168"/>
  <c r="AB164" i="168" s="1"/>
  <c r="G167" i="168"/>
  <c r="AA170" i="168"/>
  <c r="AB170" i="168" s="1"/>
  <c r="G173" i="168"/>
  <c r="AA176" i="168"/>
  <c r="AB176" i="168" s="1"/>
  <c r="G179" i="168"/>
  <c r="AA182" i="168"/>
  <c r="AB182" i="168" s="1"/>
  <c r="G185" i="168"/>
  <c r="AA188" i="168"/>
  <c r="AB188" i="168" s="1"/>
  <c r="G191" i="168"/>
  <c r="AA194" i="168"/>
  <c r="AB194" i="168" s="1"/>
  <c r="G197" i="168"/>
  <c r="AA200" i="168"/>
  <c r="AB200" i="168" s="1"/>
  <c r="G203" i="168"/>
  <c r="AA206" i="168"/>
  <c r="AB206" i="168" s="1"/>
  <c r="G209" i="168"/>
  <c r="AA212" i="168"/>
  <c r="AB212" i="168" s="1"/>
  <c r="G215" i="168"/>
  <c r="AA218" i="168"/>
  <c r="AB218" i="168" s="1"/>
  <c r="AA224" i="168"/>
  <c r="AB224" i="168" s="1"/>
  <c r="S221" i="168"/>
  <c r="S227" i="168"/>
  <c r="AN6" i="168" l="1"/>
  <c r="AX6" i="168" s="1"/>
  <c r="AZ6" i="168" s="1"/>
  <c r="AL6" i="168"/>
  <c r="AR6" i="168" s="1"/>
  <c r="AT6" i="168" s="1"/>
  <c r="AB8" i="168"/>
  <c r="AX21" i="168"/>
  <c r="AZ21" i="168" s="1"/>
  <c r="AX46" i="168"/>
  <c r="AZ46" i="168" s="1"/>
  <c r="AX38" i="168"/>
  <c r="AZ38" i="168" s="1"/>
  <c r="AX29" i="168"/>
  <c r="AZ29" i="168" s="1"/>
  <c r="AX25" i="168"/>
  <c r="AZ25" i="168" s="1"/>
  <c r="AX41" i="168"/>
  <c r="AZ41" i="168" s="1"/>
  <c r="AX45" i="168"/>
  <c r="AZ45" i="168" s="1"/>
  <c r="AN50" i="168"/>
  <c r="AL60" i="168"/>
  <c r="AR29" i="168" s="1"/>
  <c r="AT29" i="168" s="1"/>
  <c r="AN66" i="168"/>
  <c r="AL74" i="168"/>
  <c r="AR43" i="168" s="1"/>
  <c r="AT43" i="168" s="1"/>
  <c r="AN53" i="168"/>
  <c r="AN63" i="168"/>
  <c r="AL49" i="168"/>
  <c r="AR18" i="168" s="1"/>
  <c r="AT18" i="168" s="1"/>
  <c r="AL61" i="168"/>
  <c r="AR30" i="168" s="1"/>
  <c r="AT30" i="168" s="1"/>
  <c r="AN74" i="168"/>
  <c r="AN65" i="168"/>
  <c r="AL70" i="168"/>
  <c r="AR39" i="168" s="1"/>
  <c r="AT39" i="168" s="1"/>
  <c r="AN51" i="168"/>
  <c r="AL52" i="168"/>
  <c r="AR21" i="168" s="1"/>
  <c r="AT21" i="168" s="1"/>
  <c r="AN61" i="168"/>
  <c r="AL76" i="168"/>
  <c r="AR45" i="168" s="1"/>
  <c r="AT45" i="168" s="1"/>
  <c r="AL69" i="168"/>
  <c r="AR38" i="168" s="1"/>
  <c r="AT38" i="168" s="1"/>
  <c r="AL73" i="168"/>
  <c r="AR42" i="168" s="1"/>
  <c r="AT42" i="168" s="1"/>
  <c r="AN78" i="168"/>
  <c r="AN70" i="168"/>
  <c r="AN54" i="168"/>
  <c r="AN68" i="168"/>
  <c r="AN73" i="168"/>
  <c r="AN64" i="168"/>
  <c r="AN79" i="168"/>
  <c r="AL56" i="168"/>
  <c r="AR25" i="168" s="1"/>
  <c r="AT25" i="168" s="1"/>
  <c r="AN67" i="168"/>
  <c r="AL68" i="168"/>
  <c r="AR37" i="168" s="1"/>
  <c r="AT37" i="168" s="1"/>
  <c r="AN71" i="168"/>
  <c r="AN57" i="168"/>
  <c r="AL50" i="168"/>
  <c r="AR19" i="168" s="1"/>
  <c r="AT19" i="168" s="1"/>
  <c r="AL78" i="168"/>
  <c r="AR47" i="168" s="1"/>
  <c r="AT47" i="168" s="1"/>
  <c r="AL72" i="168"/>
  <c r="AR41" i="168" s="1"/>
  <c r="AT41" i="168" s="1"/>
  <c r="AN58" i="168"/>
  <c r="AN59" i="168"/>
  <c r="AN55" i="168"/>
  <c r="AL66" i="168"/>
  <c r="AR35" i="168" s="1"/>
  <c r="AT35" i="168" s="1"/>
  <c r="AL77" i="168"/>
  <c r="AR46" i="168" s="1"/>
  <c r="AT46" i="168" s="1"/>
  <c r="AN75" i="168"/>
  <c r="AN62" i="168"/>
  <c r="AN49" i="168"/>
  <c r="AL67" i="168"/>
  <c r="AR36" i="168" s="1"/>
  <c r="AT36" i="168" s="1"/>
  <c r="AL57" i="168"/>
  <c r="AR26" i="168" s="1"/>
  <c r="AT26" i="168" s="1"/>
  <c r="AL54" i="168"/>
  <c r="AR23" i="168" s="1"/>
  <c r="AT23" i="168" s="1"/>
  <c r="AL59" i="168"/>
  <c r="AR28" i="168" s="1"/>
  <c r="AT28" i="168" s="1"/>
  <c r="AL65" i="168"/>
  <c r="AR34" i="168" s="1"/>
  <c r="AT34" i="168" s="1"/>
  <c r="AB104" i="168"/>
  <c r="AL12" i="168"/>
  <c r="AN27" i="168"/>
  <c r="AL24" i="168"/>
  <c r="AL48" i="168"/>
  <c r="AR17" i="168" s="1"/>
  <c r="AT17" i="168" s="1"/>
  <c r="AL23" i="168"/>
  <c r="AL39" i="168"/>
  <c r="AR8" i="168" s="1"/>
  <c r="AT8" i="168" s="1"/>
  <c r="AN22" i="168"/>
  <c r="AN41" i="168"/>
  <c r="AL42" i="168"/>
  <c r="AR11" i="168" s="1"/>
  <c r="AT11" i="168" s="1"/>
  <c r="AL16" i="168"/>
  <c r="AL17" i="168"/>
  <c r="AL46" i="168"/>
  <c r="AR15" i="168" s="1"/>
  <c r="AT15" i="168" s="1"/>
  <c r="AN48" i="168"/>
  <c r="AB128" i="168"/>
  <c r="AB92" i="168"/>
  <c r="AN34" i="168" s="1"/>
  <c r="AN26" i="168"/>
  <c r="AN47" i="168"/>
  <c r="AN38" i="168"/>
  <c r="AL45" i="168"/>
  <c r="AR14" i="168" s="1"/>
  <c r="AT14" i="168" s="1"/>
  <c r="AL22" i="168"/>
  <c r="AN33" i="168"/>
  <c r="AN35" i="168"/>
  <c r="AL20" i="168"/>
  <c r="AN37" i="168"/>
  <c r="AL41" i="168"/>
  <c r="AR10" i="168" s="1"/>
  <c r="AT10" i="168" s="1"/>
  <c r="AL38" i="168"/>
  <c r="AL32" i="168"/>
  <c r="AB116" i="168"/>
  <c r="AN42" i="168" s="1"/>
  <c r="AB86" i="168"/>
  <c r="AN32" i="168" s="1"/>
  <c r="AB83" i="168"/>
  <c r="AL29" i="168"/>
  <c r="AL7" i="168"/>
  <c r="AL9" i="168"/>
  <c r="AL43" i="168"/>
  <c r="AR12" i="168" s="1"/>
  <c r="AT12" i="168" s="1"/>
  <c r="AB122" i="168"/>
  <c r="AB110" i="168"/>
  <c r="AN40" i="168" s="1"/>
  <c r="AB98" i="168"/>
  <c r="AN36" i="168" s="1"/>
  <c r="AB80" i="168"/>
  <c r="AB29" i="168"/>
  <c r="AB20" i="168"/>
  <c r="AL21" i="168"/>
  <c r="AN10" i="168"/>
  <c r="AN19" i="168"/>
  <c r="AL13" i="168"/>
  <c r="AN25" i="168"/>
  <c r="AL10" i="168"/>
  <c r="AN24" i="168"/>
  <c r="AL40" i="168"/>
  <c r="AR9" i="168" s="1"/>
  <c r="AT9" i="168" s="1"/>
  <c r="AL47" i="168"/>
  <c r="AR16" i="168" s="1"/>
  <c r="AT16" i="168" s="1"/>
  <c r="AL30" i="168"/>
  <c r="AN44" i="168"/>
  <c r="AL18" i="168"/>
  <c r="AN20" i="168"/>
  <c r="AL34" i="168"/>
  <c r="AL11" i="168"/>
  <c r="AN45" i="168"/>
  <c r="AL31" i="168"/>
  <c r="AR7" i="168" s="1"/>
  <c r="AT7" i="168" s="1"/>
  <c r="AN30" i="168"/>
  <c r="AL36" i="168"/>
  <c r="AL33" i="168"/>
  <c r="AL26" i="168"/>
  <c r="AN28" i="168"/>
  <c r="AB44" i="168"/>
  <c r="AN18" i="168" s="1"/>
  <c r="AL19" i="168"/>
  <c r="AN13" i="168"/>
  <c r="AL14" i="168"/>
  <c r="AN23" i="168"/>
  <c r="AL35" i="168"/>
  <c r="AN21" i="168"/>
  <c r="AN39" i="168"/>
  <c r="AN46" i="168"/>
  <c r="AL28" i="168"/>
  <c r="AL37" i="168"/>
  <c r="AN11" i="168"/>
  <c r="AN43" i="168"/>
  <c r="AL8" i="168"/>
  <c r="AL44" i="168"/>
  <c r="AR13" i="168" s="1"/>
  <c r="AT13" i="168" s="1"/>
  <c r="AL27" i="168"/>
  <c r="AL25" i="168"/>
  <c r="AL15" i="168"/>
  <c r="J111" i="161"/>
  <c r="H111" i="161"/>
  <c r="AB38" i="168"/>
  <c r="AN16" i="168" s="1"/>
  <c r="AB23" i="168"/>
  <c r="AB11" i="168"/>
  <c r="AN7" i="168" s="1"/>
  <c r="AB26" i="168"/>
  <c r="AN12" i="168" s="1"/>
  <c r="AB17" i="168"/>
  <c r="AN9" i="168" s="1"/>
  <c r="AB77" i="168"/>
  <c r="AN29" i="168" s="1"/>
  <c r="AB35" i="168"/>
  <c r="AN15" i="168" s="1"/>
  <c r="AB14" i="168"/>
  <c r="AN8" i="168" s="1"/>
  <c r="AB32" i="168"/>
  <c r="AN14" i="168" s="1"/>
  <c r="AB41" i="168"/>
  <c r="AN17" i="168" s="1"/>
  <c r="I8" i="161"/>
  <c r="U8" i="161" s="1"/>
  <c r="I6" i="161"/>
  <c r="G6" i="161"/>
  <c r="U6" i="161" l="1"/>
  <c r="AN31" i="168"/>
  <c r="AX7" i="168" s="1"/>
  <c r="AZ7" i="168" s="1"/>
  <c r="AX12" i="168"/>
  <c r="AZ12" i="168" s="1"/>
  <c r="AX13" i="168"/>
  <c r="AZ13" i="168" s="1"/>
  <c r="AX9" i="168"/>
  <c r="AZ9" i="168" s="1"/>
  <c r="AX18" i="168"/>
  <c r="AZ18" i="168" s="1"/>
  <c r="AX28" i="168"/>
  <c r="AZ28" i="168" s="1"/>
  <c r="AX40" i="168"/>
  <c r="AZ40" i="168" s="1"/>
  <c r="AX42" i="168"/>
  <c r="AZ42" i="168" s="1"/>
  <c r="AX34" i="168"/>
  <c r="AZ34" i="168" s="1"/>
  <c r="BA6" i="168"/>
  <c r="BC6" i="168" s="1"/>
  <c r="BA7" i="168"/>
  <c r="BC7" i="168" s="1"/>
  <c r="BA9" i="168"/>
  <c r="BC9" i="168" s="1"/>
  <c r="BA11" i="168"/>
  <c r="BC11" i="168" s="1"/>
  <c r="BA13" i="168"/>
  <c r="BC13" i="168" s="1"/>
  <c r="BA15" i="168"/>
  <c r="BC15" i="168" s="1"/>
  <c r="BA17" i="168"/>
  <c r="BC17" i="168" s="1"/>
  <c r="BA19" i="168"/>
  <c r="BC19" i="168" s="1"/>
  <c r="BA21" i="168"/>
  <c r="BC21" i="168" s="1"/>
  <c r="BA23" i="168"/>
  <c r="BC23" i="168" s="1"/>
  <c r="BA25" i="168"/>
  <c r="BC25" i="168" s="1"/>
  <c r="BA27" i="168"/>
  <c r="BC27" i="168" s="1"/>
  <c r="BA29" i="168"/>
  <c r="BC29" i="168" s="1"/>
  <c r="BA31" i="168"/>
  <c r="BC31" i="168" s="1"/>
  <c r="BA33" i="168"/>
  <c r="BC33" i="168" s="1"/>
  <c r="BA35" i="168"/>
  <c r="BC35" i="168" s="1"/>
  <c r="BA37" i="168"/>
  <c r="BC37" i="168" s="1"/>
  <c r="BA39" i="168"/>
  <c r="BC39" i="168" s="1"/>
  <c r="BA41" i="168"/>
  <c r="BC41" i="168" s="1"/>
  <c r="BA43" i="168"/>
  <c r="BC43" i="168" s="1"/>
  <c r="BA45" i="168"/>
  <c r="BC45" i="168" s="1"/>
  <c r="BA47" i="168"/>
  <c r="BC47" i="168" s="1"/>
  <c r="BA8" i="168"/>
  <c r="BC8" i="168" s="1"/>
  <c r="BA10" i="168"/>
  <c r="BC10" i="168" s="1"/>
  <c r="BA12" i="168"/>
  <c r="BC12" i="168" s="1"/>
  <c r="BA14" i="168"/>
  <c r="BC14" i="168" s="1"/>
  <c r="BA16" i="168"/>
  <c r="BC16" i="168" s="1"/>
  <c r="BA18" i="168"/>
  <c r="BC18" i="168" s="1"/>
  <c r="BA20" i="168"/>
  <c r="BC20" i="168" s="1"/>
  <c r="BA22" i="168"/>
  <c r="BC22" i="168" s="1"/>
  <c r="BA24" i="168"/>
  <c r="BC24" i="168" s="1"/>
  <c r="BA26" i="168"/>
  <c r="BC26" i="168" s="1"/>
  <c r="BA28" i="168"/>
  <c r="BC28" i="168" s="1"/>
  <c r="BA30" i="168"/>
  <c r="BC30" i="168" s="1"/>
  <c r="BA32" i="168"/>
  <c r="BC32" i="168" s="1"/>
  <c r="BA34" i="168"/>
  <c r="BC34" i="168" s="1"/>
  <c r="BA36" i="168"/>
  <c r="BC36" i="168" s="1"/>
  <c r="BA38" i="168"/>
  <c r="BC38" i="168" s="1"/>
  <c r="BA40" i="168"/>
  <c r="BC40" i="168" s="1"/>
  <c r="BA42" i="168"/>
  <c r="BC42" i="168" s="1"/>
  <c r="BA44" i="168"/>
  <c r="BC44" i="168" s="1"/>
  <c r="BA46" i="168"/>
  <c r="BC46" i="168" s="1"/>
  <c r="BA48" i="168"/>
  <c r="BC48" i="168" s="1"/>
  <c r="AX15" i="168"/>
  <c r="AZ15" i="168" s="1"/>
  <c r="AX16" i="168"/>
  <c r="AZ16" i="168" s="1"/>
  <c r="AX31" i="168"/>
  <c r="AZ31" i="168" s="1"/>
  <c r="AX27" i="168"/>
  <c r="AZ27" i="168" s="1"/>
  <c r="AX37" i="168"/>
  <c r="AZ37" i="168" s="1"/>
  <c r="AX43" i="168"/>
  <c r="AZ43" i="168" s="1"/>
  <c r="AX35" i="168"/>
  <c r="AZ35" i="168" s="1"/>
  <c r="AX8" i="168"/>
  <c r="AZ8" i="168" s="1"/>
  <c r="AX11" i="168"/>
  <c r="AZ11" i="168" s="1"/>
  <c r="AX44" i="168"/>
  <c r="AZ44" i="168" s="1"/>
  <c r="AX36" i="168"/>
  <c r="AZ36" i="168" s="1"/>
  <c r="AX23" i="168"/>
  <c r="AZ23" i="168" s="1"/>
  <c r="AX30" i="168"/>
  <c r="AZ30" i="168" s="1"/>
  <c r="AX39" i="168"/>
  <c r="AZ39" i="168" s="1"/>
  <c r="AX19" i="168"/>
  <c r="AZ19" i="168" s="1"/>
  <c r="AX14" i="168"/>
  <c r="AZ14" i="168" s="1"/>
  <c r="AX10" i="168"/>
  <c r="AZ10" i="168" s="1"/>
  <c r="AX48" i="168"/>
  <c r="AZ48" i="168" s="1"/>
  <c r="AX47" i="168"/>
  <c r="AZ47" i="168" s="1"/>
  <c r="AX20" i="168"/>
  <c r="AZ20" i="168" s="1"/>
  <c r="AX32" i="168"/>
  <c r="AZ32" i="168" s="1"/>
  <c r="AX17" i="168"/>
  <c r="AZ17" i="168" s="1"/>
  <c r="AX24" i="168"/>
  <c r="AZ24" i="168" s="1"/>
  <c r="AX26" i="168"/>
  <c r="AZ26" i="168" s="1"/>
  <c r="AX33" i="168"/>
  <c r="AZ33" i="168" s="1"/>
  <c r="AX22" i="168"/>
  <c r="AZ22" i="168" s="1"/>
  <c r="J8" i="161"/>
  <c r="AU8" i="168" l="1"/>
  <c r="AW8" i="168" s="1"/>
  <c r="AU10" i="168"/>
  <c r="AW10" i="168" s="1"/>
  <c r="AU12" i="168"/>
  <c r="AW12" i="168" s="1"/>
  <c r="AU14" i="168"/>
  <c r="AW14" i="168" s="1"/>
  <c r="AU16" i="168"/>
  <c r="AW16" i="168" s="1"/>
  <c r="AU18" i="168"/>
  <c r="AW18" i="168" s="1"/>
  <c r="AU20" i="168"/>
  <c r="AW20" i="168" s="1"/>
  <c r="AU22" i="168"/>
  <c r="AW22" i="168" s="1"/>
  <c r="AU24" i="168"/>
  <c r="AW24" i="168" s="1"/>
  <c r="AU26" i="168"/>
  <c r="AW26" i="168" s="1"/>
  <c r="AU28" i="168"/>
  <c r="AW28" i="168" s="1"/>
  <c r="AU30" i="168"/>
  <c r="AW30" i="168" s="1"/>
  <c r="AU32" i="168"/>
  <c r="AW32" i="168" s="1"/>
  <c r="AU34" i="168"/>
  <c r="AW34" i="168" s="1"/>
  <c r="AU36" i="168"/>
  <c r="AW36" i="168" s="1"/>
  <c r="AU38" i="168"/>
  <c r="AW38" i="168" s="1"/>
  <c r="AU40" i="168"/>
  <c r="AW40" i="168" s="1"/>
  <c r="AU42" i="168"/>
  <c r="AW42" i="168" s="1"/>
  <c r="AU44" i="168"/>
  <c r="AW44" i="168" s="1"/>
  <c r="AU46" i="168"/>
  <c r="AW46" i="168" s="1"/>
  <c r="AU48" i="168"/>
  <c r="AW48" i="168" s="1"/>
  <c r="AU6" i="168"/>
  <c r="AW6" i="168" s="1"/>
  <c r="AU7" i="168"/>
  <c r="AW7" i="168" s="1"/>
  <c r="AU9" i="168"/>
  <c r="AW9" i="168" s="1"/>
  <c r="AU11" i="168"/>
  <c r="AW11" i="168" s="1"/>
  <c r="AU13" i="168"/>
  <c r="AW13" i="168" s="1"/>
  <c r="AU15" i="168"/>
  <c r="AW15" i="168" s="1"/>
  <c r="AU17" i="168"/>
  <c r="AW17" i="168" s="1"/>
  <c r="AU19" i="168"/>
  <c r="AW19" i="168" s="1"/>
  <c r="AU21" i="168"/>
  <c r="AW21" i="168" s="1"/>
  <c r="AU23" i="168"/>
  <c r="AW23" i="168" s="1"/>
  <c r="AU25" i="168"/>
  <c r="AW25" i="168" s="1"/>
  <c r="AU27" i="168"/>
  <c r="AW27" i="168" s="1"/>
  <c r="AU29" i="168"/>
  <c r="AW29" i="168" s="1"/>
  <c r="AU31" i="168"/>
  <c r="AW31" i="168" s="1"/>
  <c r="AU33" i="168"/>
  <c r="AW33" i="168" s="1"/>
  <c r="AU35" i="168"/>
  <c r="AW35" i="168" s="1"/>
  <c r="AU37" i="168"/>
  <c r="AW37" i="168" s="1"/>
  <c r="AU39" i="168"/>
  <c r="AW39" i="168" s="1"/>
  <c r="AU41" i="168"/>
  <c r="AW41" i="168" s="1"/>
  <c r="AU43" i="168"/>
  <c r="AW43" i="168" s="1"/>
  <c r="AU45" i="168"/>
  <c r="AW45" i="168" s="1"/>
  <c r="AU47" i="168"/>
  <c r="AW47" i="168" s="1"/>
  <c r="AR306" i="164"/>
  <c r="AT306" i="164"/>
  <c r="BA304" i="164"/>
  <c r="AY304" i="164"/>
  <c r="AW304" i="164"/>
  <c r="AT304" i="164"/>
  <c r="AR304" i="164"/>
  <c r="AP304" i="164"/>
  <c r="AM304" i="164"/>
  <c r="AK304" i="164"/>
  <c r="AI304" i="164"/>
  <c r="AF304" i="164"/>
  <c r="AD304" i="164"/>
  <c r="AB304" i="164"/>
  <c r="Y304" i="164"/>
  <c r="W304" i="164"/>
  <c r="U304" i="164"/>
  <c r="R304" i="164"/>
  <c r="P304" i="164"/>
  <c r="N304" i="164"/>
  <c r="K304" i="164"/>
  <c r="I304" i="164"/>
  <c r="G304" i="164"/>
  <c r="BA302" i="164"/>
  <c r="AY302" i="164"/>
  <c r="AW302" i="164"/>
  <c r="AT302" i="164"/>
  <c r="AR302" i="164"/>
  <c r="AP302" i="164"/>
  <c r="AM302" i="164"/>
  <c r="AK302" i="164"/>
  <c r="AI302" i="164"/>
  <c r="AF302" i="164"/>
  <c r="AD302" i="164"/>
  <c r="AB302" i="164"/>
  <c r="Y302" i="164"/>
  <c r="W302" i="164"/>
  <c r="U302" i="164"/>
  <c r="R302" i="164"/>
  <c r="P302" i="164"/>
  <c r="N302" i="164"/>
  <c r="K302" i="164"/>
  <c r="I302" i="164"/>
  <c r="G302" i="164"/>
  <c r="AT301" i="164"/>
  <c r="AP301" i="164"/>
  <c r="U301" i="164"/>
  <c r="I301" i="164"/>
  <c r="BA299" i="164"/>
  <c r="AY299" i="164"/>
  <c r="AW299" i="164"/>
  <c r="AT299" i="164"/>
  <c r="AR299" i="164"/>
  <c r="AP299" i="164"/>
  <c r="AM299" i="164"/>
  <c r="AK299" i="164"/>
  <c r="AI299" i="164"/>
  <c r="AF299" i="164"/>
  <c r="AD299" i="164"/>
  <c r="AB299" i="164"/>
  <c r="Y299" i="164"/>
  <c r="W299" i="164"/>
  <c r="U299" i="164"/>
  <c r="R299" i="164"/>
  <c r="P299" i="164"/>
  <c r="N299" i="164"/>
  <c r="K299" i="164"/>
  <c r="I299" i="164"/>
  <c r="G299" i="164"/>
  <c r="BA297" i="164"/>
  <c r="AY297" i="164"/>
  <c r="AW297" i="164"/>
  <c r="AT297" i="164"/>
  <c r="AR297" i="164"/>
  <c r="AP297" i="164"/>
  <c r="AM297" i="164"/>
  <c r="AK297" i="164"/>
  <c r="AI297" i="164"/>
  <c r="AF297" i="164"/>
  <c r="AD297" i="164"/>
  <c r="AB297" i="164"/>
  <c r="Y297" i="164"/>
  <c r="W297" i="164"/>
  <c r="U297" i="164"/>
  <c r="R297" i="164"/>
  <c r="P297" i="164"/>
  <c r="N297" i="164"/>
  <c r="K297" i="164"/>
  <c r="I297" i="164"/>
  <c r="G297" i="164"/>
  <c r="BA296" i="164"/>
  <c r="AR296" i="164"/>
  <c r="AP296" i="164"/>
  <c r="AK296" i="164"/>
  <c r="AF296" i="164"/>
  <c r="AB296" i="164"/>
  <c r="Y296" i="164"/>
  <c r="U296" i="164"/>
  <c r="BA294" i="164"/>
  <c r="AY294" i="164"/>
  <c r="AW294" i="164"/>
  <c r="AT294" i="164"/>
  <c r="AR294" i="164"/>
  <c r="AP294" i="164"/>
  <c r="AM294" i="164"/>
  <c r="AK294" i="164"/>
  <c r="AI294" i="164"/>
  <c r="AF294" i="164"/>
  <c r="AD294" i="164"/>
  <c r="AB294" i="164"/>
  <c r="Y294" i="164"/>
  <c r="W294" i="164"/>
  <c r="U294" i="164"/>
  <c r="R294" i="164"/>
  <c r="P294" i="164"/>
  <c r="N294" i="164"/>
  <c r="K294" i="164"/>
  <c r="I294" i="164"/>
  <c r="G294" i="164"/>
  <c r="BA292" i="164"/>
  <c r="AY292" i="164"/>
  <c r="AW292" i="164"/>
  <c r="AT292" i="164"/>
  <c r="AR292" i="164"/>
  <c r="AP292" i="164"/>
  <c r="AM292" i="164"/>
  <c r="AK292" i="164"/>
  <c r="AI292" i="164"/>
  <c r="AF292" i="164"/>
  <c r="AD292" i="164"/>
  <c r="AB292" i="164"/>
  <c r="Y292" i="164"/>
  <c r="W292" i="164"/>
  <c r="U292" i="164"/>
  <c r="R292" i="164"/>
  <c r="P292" i="164"/>
  <c r="N292" i="164"/>
  <c r="K292" i="164"/>
  <c r="I292" i="164"/>
  <c r="G292" i="164"/>
  <c r="BA291" i="164"/>
  <c r="AW291" i="164"/>
  <c r="AP291" i="164"/>
  <c r="AM291" i="164"/>
  <c r="AK291" i="164"/>
  <c r="AB291" i="164"/>
  <c r="AD291" i="164"/>
  <c r="W291" i="164"/>
  <c r="P291" i="164"/>
  <c r="BA289" i="164"/>
  <c r="AY289" i="164"/>
  <c r="AW289" i="164"/>
  <c r="AT289" i="164"/>
  <c r="AR289" i="164"/>
  <c r="AP289" i="164"/>
  <c r="AM289" i="164"/>
  <c r="AK289" i="164"/>
  <c r="AI289" i="164"/>
  <c r="AF289" i="164"/>
  <c r="AD289" i="164"/>
  <c r="AB289" i="164"/>
  <c r="Y289" i="164"/>
  <c r="W289" i="164"/>
  <c r="U289" i="164"/>
  <c r="R289" i="164"/>
  <c r="P289" i="164"/>
  <c r="N289" i="164"/>
  <c r="K289" i="164"/>
  <c r="I289" i="164"/>
  <c r="G289" i="164"/>
  <c r="BA287" i="164"/>
  <c r="AY287" i="164"/>
  <c r="AW287" i="164"/>
  <c r="AT287" i="164"/>
  <c r="AR287" i="164"/>
  <c r="AP287" i="164"/>
  <c r="AM287" i="164"/>
  <c r="AK287" i="164"/>
  <c r="AI287" i="164"/>
  <c r="AF287" i="164"/>
  <c r="AD287" i="164"/>
  <c r="AB287" i="164"/>
  <c r="Y287" i="164"/>
  <c r="W287" i="164"/>
  <c r="U287" i="164"/>
  <c r="R287" i="164"/>
  <c r="P287" i="164"/>
  <c r="N287" i="164"/>
  <c r="K287" i="164"/>
  <c r="I287" i="164"/>
  <c r="G287" i="164"/>
  <c r="AP286" i="164"/>
  <c r="P286" i="164"/>
  <c r="N286" i="164"/>
  <c r="BA284" i="164"/>
  <c r="AY284" i="164"/>
  <c r="AW284" i="164"/>
  <c r="AT284" i="164"/>
  <c r="AR284" i="164"/>
  <c r="AP284" i="164"/>
  <c r="AM284" i="164"/>
  <c r="AK284" i="164"/>
  <c r="AI284" i="164"/>
  <c r="AF284" i="164"/>
  <c r="AD284" i="164"/>
  <c r="AB284" i="164"/>
  <c r="Y284" i="164"/>
  <c r="W284" i="164"/>
  <c r="U284" i="164"/>
  <c r="R284" i="164"/>
  <c r="P284" i="164"/>
  <c r="N284" i="164"/>
  <c r="K284" i="164"/>
  <c r="I284" i="164"/>
  <c r="G284" i="164"/>
  <c r="BA282" i="164"/>
  <c r="AY282" i="164"/>
  <c r="AW282" i="164"/>
  <c r="AT282" i="164"/>
  <c r="AR282" i="164"/>
  <c r="AP282" i="164"/>
  <c r="AM282" i="164"/>
  <c r="AK282" i="164"/>
  <c r="AI282" i="164"/>
  <c r="AF282" i="164"/>
  <c r="AD282" i="164"/>
  <c r="AB282" i="164"/>
  <c r="Y282" i="164"/>
  <c r="W282" i="164"/>
  <c r="U282" i="164"/>
  <c r="R282" i="164"/>
  <c r="P282" i="164"/>
  <c r="N282" i="164"/>
  <c r="K282" i="164"/>
  <c r="I282" i="164"/>
  <c r="G282" i="164"/>
  <c r="AY281" i="164"/>
  <c r="AW281" i="164"/>
  <c r="AT281" i="164"/>
  <c r="AP281" i="164"/>
  <c r="AM281" i="164"/>
  <c r="AK281" i="164"/>
  <c r="AI281" i="164"/>
  <c r="Y281" i="164"/>
  <c r="U281" i="164"/>
  <c r="BA279" i="164"/>
  <c r="AY279" i="164"/>
  <c r="AW279" i="164"/>
  <c r="AT279" i="164"/>
  <c r="AR279" i="164"/>
  <c r="AP279" i="164"/>
  <c r="AM279" i="164"/>
  <c r="AK279" i="164"/>
  <c r="AI279" i="164"/>
  <c r="AF279" i="164"/>
  <c r="AD279" i="164"/>
  <c r="AB279" i="164"/>
  <c r="Y279" i="164"/>
  <c r="W279" i="164"/>
  <c r="U279" i="164"/>
  <c r="R279" i="164"/>
  <c r="P279" i="164"/>
  <c r="N279" i="164"/>
  <c r="K279" i="164"/>
  <c r="I279" i="164"/>
  <c r="G279" i="164"/>
  <c r="BA277" i="164"/>
  <c r="AY277" i="164"/>
  <c r="AW277" i="164"/>
  <c r="AT277" i="164"/>
  <c r="AR277" i="164"/>
  <c r="AP277" i="164"/>
  <c r="AM277" i="164"/>
  <c r="AK277" i="164"/>
  <c r="AI277" i="164"/>
  <c r="AF277" i="164"/>
  <c r="AD277" i="164"/>
  <c r="AB277" i="164"/>
  <c r="Y277" i="164"/>
  <c r="W277" i="164"/>
  <c r="U277" i="164"/>
  <c r="R277" i="164"/>
  <c r="P277" i="164"/>
  <c r="N277" i="164"/>
  <c r="K277" i="164"/>
  <c r="I277" i="164"/>
  <c r="G277" i="164"/>
  <c r="BA276" i="164"/>
  <c r="AF276" i="164"/>
  <c r="AD276" i="164"/>
  <c r="AB276" i="164"/>
  <c r="U276" i="164"/>
  <c r="BA274" i="164"/>
  <c r="AY274" i="164"/>
  <c r="AW274" i="164"/>
  <c r="AT274" i="164"/>
  <c r="AR274" i="164"/>
  <c r="AP274" i="164"/>
  <c r="AM274" i="164"/>
  <c r="AK274" i="164"/>
  <c r="AI274" i="164"/>
  <c r="AF274" i="164"/>
  <c r="AD274" i="164"/>
  <c r="AB274" i="164"/>
  <c r="Y274" i="164"/>
  <c r="W274" i="164"/>
  <c r="U274" i="164"/>
  <c r="R274" i="164"/>
  <c r="P274" i="164"/>
  <c r="N274" i="164"/>
  <c r="K274" i="164"/>
  <c r="I274" i="164"/>
  <c r="G274" i="164"/>
  <c r="BA272" i="164"/>
  <c r="AY272" i="164"/>
  <c r="AW272" i="164"/>
  <c r="AT272" i="164"/>
  <c r="AR272" i="164"/>
  <c r="AP272" i="164"/>
  <c r="AM272" i="164"/>
  <c r="AK272" i="164"/>
  <c r="AI272" i="164"/>
  <c r="AF272" i="164"/>
  <c r="AD272" i="164"/>
  <c r="AB272" i="164"/>
  <c r="Y272" i="164"/>
  <c r="W272" i="164"/>
  <c r="U272" i="164"/>
  <c r="R272" i="164"/>
  <c r="P272" i="164"/>
  <c r="N272" i="164"/>
  <c r="K272" i="164"/>
  <c r="I272" i="164"/>
  <c r="G272" i="164"/>
  <c r="AM271" i="164"/>
  <c r="AK271" i="164"/>
  <c r="AD271" i="164"/>
  <c r="AB271" i="164"/>
  <c r="Y271" i="164"/>
  <c r="W271" i="164"/>
  <c r="BA269" i="164"/>
  <c r="AY269" i="164"/>
  <c r="AW269" i="164"/>
  <c r="AT269" i="164"/>
  <c r="AR269" i="164"/>
  <c r="AP269" i="164"/>
  <c r="AM269" i="164"/>
  <c r="AK269" i="164"/>
  <c r="AI269" i="164"/>
  <c r="AF269" i="164"/>
  <c r="AD269" i="164"/>
  <c r="AB269" i="164"/>
  <c r="Y269" i="164"/>
  <c r="W269" i="164"/>
  <c r="U269" i="164"/>
  <c r="R269" i="164"/>
  <c r="P269" i="164"/>
  <c r="N269" i="164"/>
  <c r="K269" i="164"/>
  <c r="I269" i="164"/>
  <c r="G269" i="164"/>
  <c r="BA267" i="164"/>
  <c r="AY267" i="164"/>
  <c r="AW267" i="164"/>
  <c r="AT267" i="164"/>
  <c r="AR267" i="164"/>
  <c r="AP267" i="164"/>
  <c r="AM267" i="164"/>
  <c r="AK267" i="164"/>
  <c r="AI267" i="164"/>
  <c r="AF267" i="164"/>
  <c r="AD267" i="164"/>
  <c r="AB267" i="164"/>
  <c r="Y267" i="164"/>
  <c r="W267" i="164"/>
  <c r="U267" i="164"/>
  <c r="R267" i="164"/>
  <c r="P267" i="164"/>
  <c r="N267" i="164"/>
  <c r="K267" i="164"/>
  <c r="I267" i="164"/>
  <c r="G267" i="164"/>
  <c r="AK266" i="164"/>
  <c r="AI266" i="164"/>
  <c r="AD266" i="164"/>
  <c r="W266" i="164"/>
  <c r="U266" i="164"/>
  <c r="G266" i="164"/>
  <c r="BA264" i="164"/>
  <c r="AY264" i="164"/>
  <c r="AW264" i="164"/>
  <c r="AT264" i="164"/>
  <c r="AR264" i="164"/>
  <c r="AP264" i="164"/>
  <c r="AM264" i="164"/>
  <c r="AK264" i="164"/>
  <c r="AI264" i="164"/>
  <c r="AF264" i="164"/>
  <c r="AD264" i="164"/>
  <c r="AB264" i="164"/>
  <c r="Y264" i="164"/>
  <c r="W264" i="164"/>
  <c r="U264" i="164"/>
  <c r="R264" i="164"/>
  <c r="P264" i="164"/>
  <c r="N264" i="164"/>
  <c r="K264" i="164"/>
  <c r="I264" i="164"/>
  <c r="G264" i="164"/>
  <c r="BA262" i="164"/>
  <c r="AY262" i="164"/>
  <c r="AW262" i="164"/>
  <c r="AT262" i="164"/>
  <c r="AR262" i="164"/>
  <c r="AP262" i="164"/>
  <c r="AM262" i="164"/>
  <c r="AK262" i="164"/>
  <c r="AI262" i="164"/>
  <c r="AF262" i="164"/>
  <c r="AD262" i="164"/>
  <c r="AB262" i="164"/>
  <c r="Y262" i="164"/>
  <c r="W262" i="164"/>
  <c r="U262" i="164"/>
  <c r="R262" i="164"/>
  <c r="P262" i="164"/>
  <c r="N262" i="164"/>
  <c r="K262" i="164"/>
  <c r="I262" i="164"/>
  <c r="G262" i="164"/>
  <c r="AW261" i="164"/>
  <c r="AK261" i="164"/>
  <c r="AI261" i="164"/>
  <c r="Y261" i="164"/>
  <c r="W261" i="164"/>
  <c r="U261" i="164"/>
  <c r="I261" i="164"/>
  <c r="BA259" i="164"/>
  <c r="AY259" i="164"/>
  <c r="AW259" i="164"/>
  <c r="AT259" i="164"/>
  <c r="AR259" i="164"/>
  <c r="AP259" i="164"/>
  <c r="AM259" i="164"/>
  <c r="AK259" i="164"/>
  <c r="AI259" i="164"/>
  <c r="AF259" i="164"/>
  <c r="AD259" i="164"/>
  <c r="AB259" i="164"/>
  <c r="Y259" i="164"/>
  <c r="W259" i="164"/>
  <c r="U259" i="164"/>
  <c r="R259" i="164"/>
  <c r="P259" i="164"/>
  <c r="N259" i="164"/>
  <c r="K259" i="164"/>
  <c r="I259" i="164"/>
  <c r="G259" i="164"/>
  <c r="BA257" i="164"/>
  <c r="AY257" i="164"/>
  <c r="AW257" i="164"/>
  <c r="AT257" i="164"/>
  <c r="AR257" i="164"/>
  <c r="AP257" i="164"/>
  <c r="AM257" i="164"/>
  <c r="AK257" i="164"/>
  <c r="AI257" i="164"/>
  <c r="AF257" i="164"/>
  <c r="AD257" i="164"/>
  <c r="AB257" i="164"/>
  <c r="Y257" i="164"/>
  <c r="W257" i="164"/>
  <c r="U257" i="164"/>
  <c r="R257" i="164"/>
  <c r="P257" i="164"/>
  <c r="N257" i="164"/>
  <c r="K257" i="164"/>
  <c r="I257" i="164"/>
  <c r="G257" i="164"/>
  <c r="AW256" i="164"/>
  <c r="AR256" i="164"/>
  <c r="AP256" i="164"/>
  <c r="AM256" i="164"/>
  <c r="AK256" i="164"/>
  <c r="Y256" i="164"/>
  <c r="W256" i="164"/>
  <c r="U256" i="164"/>
  <c r="BA254" i="164"/>
  <c r="AY254" i="164"/>
  <c r="AW254" i="164"/>
  <c r="AT254" i="164"/>
  <c r="AR254" i="164"/>
  <c r="AP254" i="164"/>
  <c r="AM254" i="164"/>
  <c r="AK254" i="164"/>
  <c r="AI254" i="164"/>
  <c r="AF254" i="164"/>
  <c r="AD254" i="164"/>
  <c r="AB254" i="164"/>
  <c r="Y254" i="164"/>
  <c r="W254" i="164"/>
  <c r="U254" i="164"/>
  <c r="R254" i="164"/>
  <c r="P254" i="164"/>
  <c r="N254" i="164"/>
  <c r="K254" i="164"/>
  <c r="I254" i="164"/>
  <c r="G254" i="164"/>
  <c r="BA252" i="164"/>
  <c r="AY252" i="164"/>
  <c r="AW252" i="164"/>
  <c r="AT252" i="164"/>
  <c r="AR252" i="164"/>
  <c r="AP252" i="164"/>
  <c r="AM252" i="164"/>
  <c r="AK252" i="164"/>
  <c r="AI252" i="164"/>
  <c r="AF252" i="164"/>
  <c r="AD252" i="164"/>
  <c r="AB252" i="164"/>
  <c r="Y252" i="164"/>
  <c r="W252" i="164"/>
  <c r="U252" i="164"/>
  <c r="R252" i="164"/>
  <c r="P252" i="164"/>
  <c r="N252" i="164"/>
  <c r="K252" i="164"/>
  <c r="I252" i="164"/>
  <c r="G252" i="164"/>
  <c r="AF251" i="164"/>
  <c r="U251" i="164"/>
  <c r="P251" i="164"/>
  <c r="G251" i="164"/>
  <c r="BA249" i="164"/>
  <c r="AY249" i="164"/>
  <c r="AW249" i="164"/>
  <c r="AT249" i="164"/>
  <c r="AR249" i="164"/>
  <c r="AP249" i="164"/>
  <c r="AM249" i="164"/>
  <c r="AK249" i="164"/>
  <c r="AI249" i="164"/>
  <c r="AF249" i="164"/>
  <c r="AD249" i="164"/>
  <c r="AB249" i="164"/>
  <c r="Y249" i="164"/>
  <c r="W249" i="164"/>
  <c r="U249" i="164"/>
  <c r="R249" i="164"/>
  <c r="P249" i="164"/>
  <c r="N249" i="164"/>
  <c r="K249" i="164"/>
  <c r="I249" i="164"/>
  <c r="G249" i="164"/>
  <c r="BA247" i="164"/>
  <c r="AY247" i="164"/>
  <c r="AW247" i="164"/>
  <c r="AT247" i="164"/>
  <c r="AR247" i="164"/>
  <c r="AP247" i="164"/>
  <c r="AM247" i="164"/>
  <c r="AK247" i="164"/>
  <c r="AI247" i="164"/>
  <c r="AF247" i="164"/>
  <c r="AD247" i="164"/>
  <c r="AB247" i="164"/>
  <c r="Y247" i="164"/>
  <c r="W247" i="164"/>
  <c r="U247" i="164"/>
  <c r="R247" i="164"/>
  <c r="P247" i="164"/>
  <c r="N247" i="164"/>
  <c r="K247" i="164"/>
  <c r="I247" i="164"/>
  <c r="G247" i="164"/>
  <c r="AY246" i="164"/>
  <c r="AW246" i="164"/>
  <c r="AM246" i="164"/>
  <c r="AK246" i="164"/>
  <c r="AI246" i="164"/>
  <c r="BA244" i="164"/>
  <c r="AY244" i="164"/>
  <c r="AW244" i="164"/>
  <c r="AT244" i="164"/>
  <c r="AR244" i="164"/>
  <c r="AP244" i="164"/>
  <c r="AK244" i="164"/>
  <c r="AI244" i="164"/>
  <c r="AF244" i="164"/>
  <c r="AD244" i="164"/>
  <c r="AB244" i="164"/>
  <c r="Y244" i="164"/>
  <c r="W244" i="164"/>
  <c r="U244" i="164"/>
  <c r="R244" i="164"/>
  <c r="P244" i="164"/>
  <c r="N244" i="164"/>
  <c r="K244" i="164"/>
  <c r="I244" i="164"/>
  <c r="G244" i="164"/>
  <c r="BA242" i="164"/>
  <c r="AY242" i="164"/>
  <c r="AW242" i="164"/>
  <c r="AT242" i="164"/>
  <c r="AR242" i="164"/>
  <c r="AP242" i="164"/>
  <c r="AM242" i="164"/>
  <c r="AK242" i="164"/>
  <c r="AI242" i="164"/>
  <c r="AF242" i="164"/>
  <c r="AD242" i="164"/>
  <c r="AB242" i="164"/>
  <c r="Y242" i="164"/>
  <c r="W242" i="164"/>
  <c r="U242" i="164"/>
  <c r="R242" i="164"/>
  <c r="P242" i="164"/>
  <c r="N242" i="164"/>
  <c r="K242" i="164"/>
  <c r="I242" i="164"/>
  <c r="G242" i="164"/>
  <c r="BA239" i="164"/>
  <c r="AY239" i="164"/>
  <c r="AW239" i="164"/>
  <c r="AT239" i="164"/>
  <c r="AR239" i="164"/>
  <c r="AP239" i="164"/>
  <c r="AM239" i="164"/>
  <c r="AK239" i="164"/>
  <c r="AI239" i="164"/>
  <c r="AF239" i="164"/>
  <c r="AD239" i="164"/>
  <c r="AB239" i="164"/>
  <c r="Y239" i="164"/>
  <c r="W239" i="164"/>
  <c r="U239" i="164"/>
  <c r="R239" i="164"/>
  <c r="P239" i="164"/>
  <c r="N239" i="164"/>
  <c r="K239" i="164"/>
  <c r="I239" i="164"/>
  <c r="G239" i="164"/>
  <c r="BA237" i="164"/>
  <c r="AY237" i="164"/>
  <c r="AW237" i="164"/>
  <c r="AT237" i="164"/>
  <c r="AR237" i="164"/>
  <c r="AP237" i="164"/>
  <c r="AM237" i="164"/>
  <c r="AK237" i="164"/>
  <c r="AI237" i="164"/>
  <c r="AF237" i="164"/>
  <c r="AD237" i="164"/>
  <c r="AB237" i="164"/>
  <c r="Y237" i="164"/>
  <c r="W237" i="164"/>
  <c r="U237" i="164"/>
  <c r="R237" i="164"/>
  <c r="P237" i="164"/>
  <c r="N237" i="164"/>
  <c r="K237" i="164"/>
  <c r="I237" i="164"/>
  <c r="G237" i="164"/>
  <c r="BA366" i="164"/>
  <c r="AT366" i="164"/>
  <c r="AR366" i="164"/>
  <c r="AP366" i="164"/>
  <c r="AI366" i="164"/>
  <c r="W366" i="164"/>
  <c r="U366" i="164"/>
  <c r="R366" i="164"/>
  <c r="N366" i="164"/>
  <c r="BA364" i="164"/>
  <c r="AY364" i="164"/>
  <c r="AW364" i="164"/>
  <c r="AT364" i="164"/>
  <c r="AR364" i="164"/>
  <c r="AP364" i="164"/>
  <c r="AM364" i="164"/>
  <c r="AK364" i="164"/>
  <c r="AI364" i="164"/>
  <c r="AF364" i="164"/>
  <c r="AD364" i="164"/>
  <c r="AB364" i="164"/>
  <c r="Y364" i="164"/>
  <c r="W364" i="164"/>
  <c r="U364" i="164"/>
  <c r="P364" i="164"/>
  <c r="N364" i="164"/>
  <c r="K364" i="164"/>
  <c r="I364" i="164"/>
  <c r="G364" i="164"/>
  <c r="BA362" i="164"/>
  <c r="AY362" i="164"/>
  <c r="AW362" i="164"/>
  <c r="AT362" i="164"/>
  <c r="AR362" i="164"/>
  <c r="AP362" i="164"/>
  <c r="AM362" i="164"/>
  <c r="AK362" i="164"/>
  <c r="AI362" i="164"/>
  <c r="AF362" i="164"/>
  <c r="AD362" i="164"/>
  <c r="AB362" i="164"/>
  <c r="Y362" i="164"/>
  <c r="W362" i="164"/>
  <c r="U362" i="164"/>
  <c r="R362" i="164"/>
  <c r="P362" i="164"/>
  <c r="N362" i="164"/>
  <c r="K362" i="164"/>
  <c r="I362" i="164"/>
  <c r="G362" i="164"/>
  <c r="AT361" i="164"/>
  <c r="AP361" i="164"/>
  <c r="BA359" i="164"/>
  <c r="AY359" i="164"/>
  <c r="AW359" i="164"/>
  <c r="AT359" i="164"/>
  <c r="AR359" i="164"/>
  <c r="AP359" i="164"/>
  <c r="AM359" i="164"/>
  <c r="AK359" i="164"/>
  <c r="AI359" i="164"/>
  <c r="AF359" i="164"/>
  <c r="AD359" i="164"/>
  <c r="AB359" i="164"/>
  <c r="Y359" i="164"/>
  <c r="W359" i="164"/>
  <c r="U359" i="164"/>
  <c r="R359" i="164"/>
  <c r="P359" i="164"/>
  <c r="N359" i="164"/>
  <c r="K359" i="164"/>
  <c r="I359" i="164"/>
  <c r="G359" i="164"/>
  <c r="BA357" i="164"/>
  <c r="AY357" i="164"/>
  <c r="AW357" i="164"/>
  <c r="AT357" i="164"/>
  <c r="AR357" i="164"/>
  <c r="AP357" i="164"/>
  <c r="AM357" i="164"/>
  <c r="AK357" i="164"/>
  <c r="AI357" i="164"/>
  <c r="AF357" i="164"/>
  <c r="AD357" i="164"/>
  <c r="AB357" i="164"/>
  <c r="Y357" i="164"/>
  <c r="W357" i="164"/>
  <c r="U357" i="164"/>
  <c r="R357" i="164"/>
  <c r="P357" i="164"/>
  <c r="N357" i="164"/>
  <c r="K357" i="164"/>
  <c r="I357" i="164"/>
  <c r="G357" i="164"/>
  <c r="AY151" i="164"/>
  <c r="AT151" i="164"/>
  <c r="AR151" i="164"/>
  <c r="AP151" i="164"/>
  <c r="AD151" i="164"/>
  <c r="I151" i="164"/>
  <c r="BA149" i="164"/>
  <c r="AY149" i="164"/>
  <c r="AW149" i="164"/>
  <c r="AT149" i="164"/>
  <c r="AR149" i="164"/>
  <c r="AP149" i="164"/>
  <c r="AM149" i="164"/>
  <c r="AK149" i="164"/>
  <c r="AI149" i="164"/>
  <c r="AF149" i="164"/>
  <c r="AD149" i="164"/>
  <c r="AB149" i="164"/>
  <c r="Y149" i="164"/>
  <c r="W149" i="164"/>
  <c r="U149" i="164"/>
  <c r="R149" i="164"/>
  <c r="P149" i="164"/>
  <c r="N149" i="164"/>
  <c r="K149" i="164"/>
  <c r="I149" i="164"/>
  <c r="G149" i="164"/>
  <c r="BA147" i="164"/>
  <c r="AY147" i="164"/>
  <c r="AW147" i="164"/>
  <c r="AT147" i="164"/>
  <c r="AR147" i="164"/>
  <c r="AP147" i="164"/>
  <c r="AM147" i="164"/>
  <c r="AK147" i="164"/>
  <c r="AI147" i="164"/>
  <c r="AF147" i="164"/>
  <c r="AD147" i="164"/>
  <c r="AB147" i="164"/>
  <c r="Y147" i="164"/>
  <c r="W147" i="164"/>
  <c r="U147" i="164"/>
  <c r="R147" i="164"/>
  <c r="P147" i="164"/>
  <c r="N147" i="164"/>
  <c r="K147" i="164"/>
  <c r="I147" i="164"/>
  <c r="G147" i="164"/>
  <c r="BA146" i="164"/>
  <c r="AY146" i="164"/>
  <c r="AW146" i="164"/>
  <c r="AP146" i="164"/>
  <c r="AB146" i="164"/>
  <c r="N146" i="164"/>
  <c r="BA144" i="164"/>
  <c r="AY144" i="164"/>
  <c r="AW144" i="164"/>
  <c r="AT144" i="164"/>
  <c r="AR144" i="164"/>
  <c r="AP144" i="164"/>
  <c r="AM144" i="164"/>
  <c r="AK144" i="164"/>
  <c r="AI144" i="164"/>
  <c r="AF144" i="164"/>
  <c r="AD144" i="164"/>
  <c r="AB144" i="164"/>
  <c r="Y144" i="164"/>
  <c r="W144" i="164"/>
  <c r="U144" i="164"/>
  <c r="R144" i="164"/>
  <c r="P144" i="164"/>
  <c r="N144" i="164"/>
  <c r="K144" i="164"/>
  <c r="I144" i="164"/>
  <c r="G144" i="164"/>
  <c r="BA142" i="164"/>
  <c r="AY142" i="164"/>
  <c r="AW142" i="164"/>
  <c r="AT142" i="164"/>
  <c r="AR142" i="164"/>
  <c r="AP142" i="164"/>
  <c r="AM142" i="164"/>
  <c r="AK142" i="164"/>
  <c r="AI142" i="164"/>
  <c r="AF142" i="164"/>
  <c r="AD142" i="164"/>
  <c r="AB142" i="164"/>
  <c r="Y142" i="164"/>
  <c r="W142" i="164"/>
  <c r="U142" i="164"/>
  <c r="R142" i="164"/>
  <c r="P142" i="164"/>
  <c r="N142" i="164"/>
  <c r="K142" i="164"/>
  <c r="I142" i="164"/>
  <c r="G142" i="164"/>
  <c r="AY141" i="164"/>
  <c r="AP141" i="164"/>
  <c r="AR141" i="164"/>
  <c r="AM141" i="164"/>
  <c r="AK141" i="164"/>
  <c r="AI141" i="164"/>
  <c r="Y141" i="164"/>
  <c r="K141" i="164"/>
  <c r="BA139" i="164"/>
  <c r="AY139" i="164"/>
  <c r="AW139" i="164"/>
  <c r="AT139" i="164"/>
  <c r="AR139" i="164"/>
  <c r="AP139" i="164"/>
  <c r="AM139" i="164"/>
  <c r="AK139" i="164"/>
  <c r="AI139" i="164"/>
  <c r="AF139" i="164"/>
  <c r="AD139" i="164"/>
  <c r="AB139" i="164"/>
  <c r="Y139" i="164"/>
  <c r="W139" i="164"/>
  <c r="U139" i="164"/>
  <c r="R139" i="164"/>
  <c r="P139" i="164"/>
  <c r="N139" i="164"/>
  <c r="K139" i="164"/>
  <c r="I139" i="164"/>
  <c r="G139" i="164"/>
  <c r="BA137" i="164"/>
  <c r="AY137" i="164"/>
  <c r="AW137" i="164"/>
  <c r="AT137" i="164"/>
  <c r="AR137" i="164"/>
  <c r="AP137" i="164"/>
  <c r="AM137" i="164"/>
  <c r="AK137" i="164"/>
  <c r="AI137" i="164"/>
  <c r="AF137" i="164"/>
  <c r="AD137" i="164"/>
  <c r="AB137" i="164"/>
  <c r="Y137" i="164"/>
  <c r="W137" i="164"/>
  <c r="U137" i="164"/>
  <c r="R137" i="164"/>
  <c r="P137" i="164"/>
  <c r="N137" i="164"/>
  <c r="K137" i="164"/>
  <c r="I137" i="164"/>
  <c r="G137" i="164"/>
  <c r="AD136" i="164"/>
  <c r="N136" i="164"/>
  <c r="G136" i="164"/>
  <c r="BA134" i="164"/>
  <c r="AY134" i="164"/>
  <c r="AW134" i="164"/>
  <c r="AT134" i="164"/>
  <c r="AR134" i="164"/>
  <c r="AP134" i="164"/>
  <c r="AM134" i="164"/>
  <c r="AK134" i="164"/>
  <c r="AI134" i="164"/>
  <c r="AF134" i="164"/>
  <c r="AD134" i="164"/>
  <c r="AB134" i="164"/>
  <c r="Y134" i="164"/>
  <c r="W134" i="164"/>
  <c r="U134" i="164"/>
  <c r="R134" i="164"/>
  <c r="P134" i="164"/>
  <c r="N134" i="164"/>
  <c r="K134" i="164"/>
  <c r="I134" i="164"/>
  <c r="G134" i="164"/>
  <c r="BA132" i="164"/>
  <c r="AY132" i="164"/>
  <c r="AW132" i="164"/>
  <c r="AT132" i="164"/>
  <c r="AR132" i="164"/>
  <c r="AP132" i="164"/>
  <c r="AM132" i="164"/>
  <c r="AK132" i="164"/>
  <c r="AI132" i="164"/>
  <c r="AF132" i="164"/>
  <c r="AD132" i="164"/>
  <c r="AB132" i="164"/>
  <c r="Y132" i="164"/>
  <c r="W132" i="164"/>
  <c r="U132" i="164"/>
  <c r="R132" i="164"/>
  <c r="P132" i="164"/>
  <c r="N132" i="164"/>
  <c r="K132" i="164"/>
  <c r="I132" i="164"/>
  <c r="G132" i="164"/>
  <c r="BA131" i="164"/>
  <c r="AY131" i="164"/>
  <c r="AW131" i="164"/>
  <c r="AR131" i="164"/>
  <c r="AP131" i="164"/>
  <c r="Y131" i="164"/>
  <c r="R131" i="164"/>
  <c r="N131" i="164"/>
  <c r="BA129" i="164"/>
  <c r="AY129" i="164"/>
  <c r="AW129" i="164"/>
  <c r="AT129" i="164"/>
  <c r="AR129" i="164"/>
  <c r="AP129" i="164"/>
  <c r="AM129" i="164"/>
  <c r="AK129" i="164"/>
  <c r="AI129" i="164"/>
  <c r="AF129" i="164"/>
  <c r="AD129" i="164"/>
  <c r="AB129" i="164"/>
  <c r="Y129" i="164"/>
  <c r="W129" i="164"/>
  <c r="U129" i="164"/>
  <c r="R129" i="164"/>
  <c r="P129" i="164"/>
  <c r="N129" i="164"/>
  <c r="K129" i="164"/>
  <c r="I129" i="164"/>
  <c r="G129" i="164"/>
  <c r="BA127" i="164"/>
  <c r="AY127" i="164"/>
  <c r="AW127" i="164"/>
  <c r="AT127" i="164"/>
  <c r="AR127" i="164"/>
  <c r="AP127" i="164"/>
  <c r="AM127" i="164"/>
  <c r="AK127" i="164"/>
  <c r="AI127" i="164"/>
  <c r="AF127" i="164"/>
  <c r="AD127" i="164"/>
  <c r="AB127" i="164"/>
  <c r="Y127" i="164"/>
  <c r="W127" i="164"/>
  <c r="U127" i="164"/>
  <c r="R127" i="164"/>
  <c r="P127" i="164"/>
  <c r="N127" i="164"/>
  <c r="K127" i="164"/>
  <c r="I127" i="164"/>
  <c r="G127" i="164"/>
  <c r="AW126" i="164"/>
  <c r="Y126" i="164"/>
  <c r="W126" i="164"/>
  <c r="G126" i="164"/>
  <c r="K126" i="164"/>
  <c r="BA124" i="164"/>
  <c r="AY124" i="164"/>
  <c r="AW124" i="164"/>
  <c r="AT124" i="164"/>
  <c r="AR124" i="164"/>
  <c r="AP124" i="164"/>
  <c r="AM124" i="164"/>
  <c r="AK124" i="164"/>
  <c r="AI124" i="164"/>
  <c r="AF124" i="164"/>
  <c r="AD124" i="164"/>
  <c r="AB124" i="164"/>
  <c r="Y124" i="164"/>
  <c r="W124" i="164"/>
  <c r="U124" i="164"/>
  <c r="R124" i="164"/>
  <c r="P124" i="164"/>
  <c r="N124" i="164"/>
  <c r="K124" i="164"/>
  <c r="I124" i="164"/>
  <c r="G124" i="164"/>
  <c r="BA122" i="164"/>
  <c r="AY122" i="164"/>
  <c r="AW122" i="164"/>
  <c r="AT122" i="164"/>
  <c r="AR122" i="164"/>
  <c r="AP122" i="164"/>
  <c r="AM122" i="164"/>
  <c r="AK122" i="164"/>
  <c r="AI122" i="164"/>
  <c r="AF122" i="164"/>
  <c r="AD122" i="164"/>
  <c r="AB122" i="164"/>
  <c r="Y122" i="164"/>
  <c r="W122" i="164"/>
  <c r="U122" i="164"/>
  <c r="R122" i="164"/>
  <c r="P122" i="164"/>
  <c r="N122" i="164"/>
  <c r="K122" i="164"/>
  <c r="I122" i="164"/>
  <c r="G122" i="164"/>
  <c r="BA121" i="164"/>
  <c r="AY121" i="164"/>
  <c r="AM121" i="164"/>
  <c r="AF121" i="164"/>
  <c r="U121" i="164"/>
  <c r="R121" i="164"/>
  <c r="G121" i="164"/>
  <c r="BA119" i="164"/>
  <c r="AY119" i="164"/>
  <c r="AW119" i="164"/>
  <c r="AT119" i="164"/>
  <c r="AR119" i="164"/>
  <c r="AP119" i="164"/>
  <c r="AM119" i="164"/>
  <c r="AK119" i="164"/>
  <c r="AI119" i="164"/>
  <c r="AF119" i="164"/>
  <c r="AD119" i="164"/>
  <c r="AB119" i="164"/>
  <c r="Y119" i="164"/>
  <c r="W119" i="164"/>
  <c r="U119" i="164"/>
  <c r="R119" i="164"/>
  <c r="P119" i="164"/>
  <c r="N119" i="164"/>
  <c r="K119" i="164"/>
  <c r="I119" i="164"/>
  <c r="G119" i="164"/>
  <c r="BA117" i="164"/>
  <c r="AY117" i="164"/>
  <c r="AW117" i="164"/>
  <c r="AT117" i="164"/>
  <c r="AR117" i="164"/>
  <c r="AP117" i="164"/>
  <c r="AM117" i="164"/>
  <c r="AK117" i="164"/>
  <c r="AI117" i="164"/>
  <c r="AF117" i="164"/>
  <c r="AD117" i="164"/>
  <c r="AB117" i="164"/>
  <c r="Y117" i="164"/>
  <c r="W117" i="164"/>
  <c r="U117" i="164"/>
  <c r="R117" i="164"/>
  <c r="P117" i="164"/>
  <c r="N117" i="164"/>
  <c r="K117" i="164"/>
  <c r="I117" i="164"/>
  <c r="G117" i="164"/>
  <c r="BA116" i="164"/>
  <c r="AY116" i="164"/>
  <c r="AI116" i="164"/>
  <c r="AF116" i="164"/>
  <c r="AD116" i="164"/>
  <c r="AB116" i="164"/>
  <c r="R116" i="164"/>
  <c r="BA114" i="164"/>
  <c r="AY114" i="164"/>
  <c r="AW114" i="164"/>
  <c r="AT114" i="164"/>
  <c r="AR114" i="164"/>
  <c r="AP114" i="164"/>
  <c r="AM114" i="164"/>
  <c r="AK114" i="164"/>
  <c r="AI114" i="164"/>
  <c r="AF114" i="164"/>
  <c r="AD114" i="164"/>
  <c r="AB114" i="164"/>
  <c r="Y114" i="164"/>
  <c r="W114" i="164"/>
  <c r="U114" i="164"/>
  <c r="R114" i="164"/>
  <c r="P114" i="164"/>
  <c r="N114" i="164"/>
  <c r="K114" i="164"/>
  <c r="I114" i="164"/>
  <c r="G114" i="164"/>
  <c r="BA112" i="164"/>
  <c r="AY112" i="164"/>
  <c r="AW112" i="164"/>
  <c r="AT112" i="164"/>
  <c r="AR112" i="164"/>
  <c r="AP112" i="164"/>
  <c r="AM112" i="164"/>
  <c r="AK112" i="164"/>
  <c r="AI112" i="164"/>
  <c r="AF112" i="164"/>
  <c r="AD112" i="164"/>
  <c r="AB112" i="164"/>
  <c r="Y112" i="164"/>
  <c r="W112" i="164"/>
  <c r="U112" i="164"/>
  <c r="R112" i="164"/>
  <c r="P112" i="164"/>
  <c r="N112" i="164"/>
  <c r="K112" i="164"/>
  <c r="I112" i="164"/>
  <c r="G112" i="164"/>
  <c r="AI111" i="164"/>
  <c r="AF111" i="164"/>
  <c r="Y111" i="164"/>
  <c r="U111" i="164"/>
  <c r="R111" i="164"/>
  <c r="P111" i="164"/>
  <c r="N111" i="164"/>
  <c r="BA109" i="164"/>
  <c r="AY109" i="164"/>
  <c r="AW109" i="164"/>
  <c r="AT109" i="164"/>
  <c r="AR109" i="164"/>
  <c r="AP109" i="164"/>
  <c r="AM109" i="164"/>
  <c r="AK109" i="164"/>
  <c r="AI109" i="164"/>
  <c r="AF109" i="164"/>
  <c r="AD109" i="164"/>
  <c r="AB109" i="164"/>
  <c r="Y109" i="164"/>
  <c r="W109" i="164"/>
  <c r="U109" i="164"/>
  <c r="R109" i="164"/>
  <c r="P109" i="164"/>
  <c r="N109" i="164"/>
  <c r="K109" i="164"/>
  <c r="I109" i="164"/>
  <c r="G109" i="164"/>
  <c r="BA107" i="164"/>
  <c r="AY107" i="164"/>
  <c r="AW107" i="164"/>
  <c r="AT107" i="164"/>
  <c r="AR107" i="164"/>
  <c r="AP107" i="164"/>
  <c r="AM107" i="164"/>
  <c r="AK107" i="164"/>
  <c r="AI107" i="164"/>
  <c r="AF107" i="164"/>
  <c r="AD107" i="164"/>
  <c r="AB107" i="164"/>
  <c r="Y107" i="164"/>
  <c r="W107" i="164"/>
  <c r="U107" i="164"/>
  <c r="R107" i="164"/>
  <c r="P107" i="164"/>
  <c r="N107" i="164"/>
  <c r="K107" i="164"/>
  <c r="I107" i="164"/>
  <c r="G107" i="164"/>
  <c r="AW106" i="164"/>
  <c r="AR106" i="164"/>
  <c r="AF106" i="164"/>
  <c r="Y106" i="164"/>
  <c r="N106" i="164"/>
  <c r="P106" i="164"/>
  <c r="BA104" i="164"/>
  <c r="AY104" i="164"/>
  <c r="AW104" i="164"/>
  <c r="AT104" i="164"/>
  <c r="AR104" i="164"/>
  <c r="AP104" i="164"/>
  <c r="AM104" i="164"/>
  <c r="AK104" i="164"/>
  <c r="AI104" i="164"/>
  <c r="AF104" i="164"/>
  <c r="AD104" i="164"/>
  <c r="AB104" i="164"/>
  <c r="Y104" i="164"/>
  <c r="W104" i="164"/>
  <c r="U104" i="164"/>
  <c r="R104" i="164"/>
  <c r="P104" i="164"/>
  <c r="N104" i="164"/>
  <c r="K104" i="164"/>
  <c r="I104" i="164"/>
  <c r="G104" i="164"/>
  <c r="BA102" i="164"/>
  <c r="AY102" i="164"/>
  <c r="AW102" i="164"/>
  <c r="AT102" i="164"/>
  <c r="AR102" i="164"/>
  <c r="AP102" i="164"/>
  <c r="AM102" i="164"/>
  <c r="AK102" i="164"/>
  <c r="AI102" i="164"/>
  <c r="AF102" i="164"/>
  <c r="AD102" i="164"/>
  <c r="AB102" i="164"/>
  <c r="Y102" i="164"/>
  <c r="W102" i="164"/>
  <c r="U102" i="164"/>
  <c r="R102" i="164"/>
  <c r="P102" i="164"/>
  <c r="N102" i="164"/>
  <c r="K102" i="164"/>
  <c r="I102" i="164"/>
  <c r="G102" i="164"/>
  <c r="BA101" i="164"/>
  <c r="AY101" i="164"/>
  <c r="AW101" i="164"/>
  <c r="AT101" i="164"/>
  <c r="AI101" i="164"/>
  <c r="AD101" i="164"/>
  <c r="AB101" i="164"/>
  <c r="K101" i="164"/>
  <c r="BA99" i="164"/>
  <c r="AY99" i="164"/>
  <c r="AW99" i="164"/>
  <c r="AT99" i="164"/>
  <c r="AR99" i="164"/>
  <c r="AP99" i="164"/>
  <c r="AM99" i="164"/>
  <c r="AK99" i="164"/>
  <c r="AI99" i="164"/>
  <c r="AF99" i="164"/>
  <c r="AD99" i="164"/>
  <c r="AB99" i="164"/>
  <c r="Y99" i="164"/>
  <c r="W99" i="164"/>
  <c r="U99" i="164"/>
  <c r="R99" i="164"/>
  <c r="P99" i="164"/>
  <c r="N99" i="164"/>
  <c r="K99" i="164"/>
  <c r="I99" i="164"/>
  <c r="G99" i="164"/>
  <c r="BA97" i="164"/>
  <c r="AY97" i="164"/>
  <c r="AW97" i="164"/>
  <c r="AT97" i="164"/>
  <c r="AR97" i="164"/>
  <c r="AP97" i="164"/>
  <c r="AM97" i="164"/>
  <c r="AK97" i="164"/>
  <c r="AI97" i="164"/>
  <c r="AF97" i="164"/>
  <c r="AD97" i="164"/>
  <c r="AB97" i="164"/>
  <c r="Y97" i="164"/>
  <c r="W97" i="164"/>
  <c r="U97" i="164"/>
  <c r="R97" i="164"/>
  <c r="P97" i="164"/>
  <c r="N97" i="164"/>
  <c r="K97" i="164"/>
  <c r="I97" i="164"/>
  <c r="G97" i="164"/>
  <c r="AT96" i="164"/>
  <c r="AM96" i="164"/>
  <c r="AD96" i="164"/>
  <c r="AB96" i="164"/>
  <c r="Y96" i="164"/>
  <c r="W96" i="164"/>
  <c r="BA94" i="164"/>
  <c r="AY94" i="164"/>
  <c r="AW94" i="164"/>
  <c r="AT94" i="164"/>
  <c r="AR94" i="164"/>
  <c r="AP94" i="164"/>
  <c r="AM94" i="164"/>
  <c r="AK94" i="164"/>
  <c r="AI94" i="164"/>
  <c r="AF94" i="164"/>
  <c r="AD94" i="164"/>
  <c r="AB94" i="164"/>
  <c r="Y94" i="164"/>
  <c r="W94" i="164"/>
  <c r="U94" i="164"/>
  <c r="R94" i="164"/>
  <c r="P94" i="164"/>
  <c r="N94" i="164"/>
  <c r="K94" i="164"/>
  <c r="I94" i="164"/>
  <c r="G94" i="164"/>
  <c r="BA92" i="164"/>
  <c r="AY92" i="164"/>
  <c r="AW92" i="164"/>
  <c r="AT92" i="164"/>
  <c r="AR92" i="164"/>
  <c r="AP92" i="164"/>
  <c r="AM92" i="164"/>
  <c r="AK92" i="164"/>
  <c r="AI92" i="164"/>
  <c r="AF92" i="164"/>
  <c r="AD92" i="164"/>
  <c r="AB92" i="164"/>
  <c r="Y92" i="164"/>
  <c r="W92" i="164"/>
  <c r="U92" i="164"/>
  <c r="R92" i="164"/>
  <c r="P92" i="164"/>
  <c r="N92" i="164"/>
  <c r="K92" i="164"/>
  <c r="I92" i="164"/>
  <c r="G92" i="164"/>
  <c r="BA91" i="164"/>
  <c r="AT91" i="164"/>
  <c r="AR91" i="164"/>
  <c r="BA89" i="164"/>
  <c r="AY89" i="164"/>
  <c r="AW89" i="164"/>
  <c r="AT89" i="164"/>
  <c r="AR89" i="164"/>
  <c r="AP89" i="164"/>
  <c r="AM89" i="164"/>
  <c r="AK89" i="164"/>
  <c r="AI89" i="164"/>
  <c r="AF89" i="164"/>
  <c r="AD89" i="164"/>
  <c r="AB89" i="164"/>
  <c r="Y89" i="164"/>
  <c r="W89" i="164"/>
  <c r="U89" i="164"/>
  <c r="R89" i="164"/>
  <c r="P89" i="164"/>
  <c r="N89" i="164"/>
  <c r="K89" i="164"/>
  <c r="I89" i="164"/>
  <c r="G89" i="164"/>
  <c r="BA87" i="164"/>
  <c r="AY87" i="164"/>
  <c r="AW87" i="164"/>
  <c r="AT87" i="164"/>
  <c r="AR87" i="164"/>
  <c r="AP87" i="164"/>
  <c r="AM87" i="164"/>
  <c r="AK87" i="164"/>
  <c r="AI87" i="164"/>
  <c r="AF87" i="164"/>
  <c r="AD87" i="164"/>
  <c r="AB87" i="164"/>
  <c r="Y87" i="164"/>
  <c r="W87" i="164"/>
  <c r="U87" i="164"/>
  <c r="R87" i="164"/>
  <c r="P87" i="164"/>
  <c r="N87" i="164"/>
  <c r="K87" i="164"/>
  <c r="I87" i="164"/>
  <c r="G87" i="164"/>
  <c r="AY86" i="164"/>
  <c r="AP86" i="164"/>
  <c r="AB86" i="164"/>
  <c r="BA84" i="164"/>
  <c r="AY84" i="164"/>
  <c r="AW84" i="164"/>
  <c r="AT84" i="164"/>
  <c r="AR84" i="164"/>
  <c r="AP84" i="164"/>
  <c r="AM84" i="164"/>
  <c r="AK84" i="164"/>
  <c r="AI84" i="164"/>
  <c r="AF84" i="164"/>
  <c r="AD84" i="164"/>
  <c r="AB84" i="164"/>
  <c r="Y84" i="164"/>
  <c r="W84" i="164"/>
  <c r="U84" i="164"/>
  <c r="R84" i="164"/>
  <c r="P84" i="164"/>
  <c r="N84" i="164"/>
  <c r="K84" i="164"/>
  <c r="I84" i="164"/>
  <c r="G84" i="164"/>
  <c r="BA82" i="164"/>
  <c r="AY82" i="164"/>
  <c r="AW82" i="164"/>
  <c r="AT82" i="164"/>
  <c r="AR82" i="164"/>
  <c r="AP82" i="164"/>
  <c r="AM82" i="164"/>
  <c r="AK82" i="164"/>
  <c r="AI82" i="164"/>
  <c r="AF82" i="164"/>
  <c r="AD82" i="164"/>
  <c r="AB82" i="164"/>
  <c r="Y82" i="164"/>
  <c r="W82" i="164"/>
  <c r="U82" i="164"/>
  <c r="R82" i="164"/>
  <c r="P82" i="164"/>
  <c r="N82" i="164"/>
  <c r="K82" i="164"/>
  <c r="I82" i="164"/>
  <c r="G82" i="164"/>
  <c r="AM81" i="164"/>
  <c r="AK81" i="164"/>
  <c r="AI81" i="164"/>
  <c r="AF81" i="164"/>
  <c r="Y81" i="164"/>
  <c r="R81" i="164"/>
  <c r="N81" i="164"/>
  <c r="BA79" i="164"/>
  <c r="AY79" i="164"/>
  <c r="AW79" i="164"/>
  <c r="AT79" i="164"/>
  <c r="AR79" i="164"/>
  <c r="AP79" i="164"/>
  <c r="AM79" i="164"/>
  <c r="AK79" i="164"/>
  <c r="AI79" i="164"/>
  <c r="AF79" i="164"/>
  <c r="AD79" i="164"/>
  <c r="AB79" i="164"/>
  <c r="Y79" i="164"/>
  <c r="W79" i="164"/>
  <c r="U79" i="164"/>
  <c r="R79" i="164"/>
  <c r="P79" i="164"/>
  <c r="N79" i="164"/>
  <c r="K79" i="164"/>
  <c r="I79" i="164"/>
  <c r="G79" i="164"/>
  <c r="BA77" i="164"/>
  <c r="AY77" i="164"/>
  <c r="AW77" i="164"/>
  <c r="AT77" i="164"/>
  <c r="AR77" i="164"/>
  <c r="AP77" i="164"/>
  <c r="AM77" i="164"/>
  <c r="AK77" i="164"/>
  <c r="AI77" i="164"/>
  <c r="AF77" i="164"/>
  <c r="AD77" i="164"/>
  <c r="AB77" i="164"/>
  <c r="Y77" i="164"/>
  <c r="W77" i="164"/>
  <c r="U77" i="164"/>
  <c r="R77" i="164"/>
  <c r="P77" i="164"/>
  <c r="N77" i="164"/>
  <c r="K77" i="164"/>
  <c r="I77" i="164"/>
  <c r="G77" i="164"/>
  <c r="BA76" i="164"/>
  <c r="AY76" i="164"/>
  <c r="AP76" i="164"/>
  <c r="AF76" i="164"/>
  <c r="AD76" i="164"/>
  <c r="U76" i="164"/>
  <c r="P76" i="164"/>
  <c r="N76" i="164"/>
  <c r="K76" i="164"/>
  <c r="BA74" i="164"/>
  <c r="AY74" i="164"/>
  <c r="AW74" i="164"/>
  <c r="AT74" i="164"/>
  <c r="AR74" i="164"/>
  <c r="AP74" i="164"/>
  <c r="AM74" i="164"/>
  <c r="AK74" i="164"/>
  <c r="AI74" i="164"/>
  <c r="AF74" i="164"/>
  <c r="AD74" i="164"/>
  <c r="AB74" i="164"/>
  <c r="Y74" i="164"/>
  <c r="W74" i="164"/>
  <c r="U74" i="164"/>
  <c r="R74" i="164"/>
  <c r="P74" i="164"/>
  <c r="N74" i="164"/>
  <c r="K74" i="164"/>
  <c r="I74" i="164"/>
  <c r="G74" i="164"/>
  <c r="BA72" i="164"/>
  <c r="AY72" i="164"/>
  <c r="AW72" i="164"/>
  <c r="AT72" i="164"/>
  <c r="AR72" i="164"/>
  <c r="AP72" i="164"/>
  <c r="AM72" i="164"/>
  <c r="AK72" i="164"/>
  <c r="AI72" i="164"/>
  <c r="AF72" i="164"/>
  <c r="AD72" i="164"/>
  <c r="AB72" i="164"/>
  <c r="Y72" i="164"/>
  <c r="W72" i="164"/>
  <c r="U72" i="164"/>
  <c r="R72" i="164"/>
  <c r="P72" i="164"/>
  <c r="N72" i="164"/>
  <c r="K72" i="164"/>
  <c r="I72" i="164"/>
  <c r="G72" i="164"/>
  <c r="AF71" i="164"/>
  <c r="AD71" i="164"/>
  <c r="BA69" i="164"/>
  <c r="AY69" i="164"/>
  <c r="AW69" i="164"/>
  <c r="AT69" i="164"/>
  <c r="AR69" i="164"/>
  <c r="AP69" i="164"/>
  <c r="AM69" i="164"/>
  <c r="AK69" i="164"/>
  <c r="AI69" i="164"/>
  <c r="AF69" i="164"/>
  <c r="AD69" i="164"/>
  <c r="AB69" i="164"/>
  <c r="Y69" i="164"/>
  <c r="W69" i="164"/>
  <c r="U69" i="164"/>
  <c r="R69" i="164"/>
  <c r="P69" i="164"/>
  <c r="N69" i="164"/>
  <c r="K69" i="164"/>
  <c r="I69" i="164"/>
  <c r="G69" i="164"/>
  <c r="BA67" i="164"/>
  <c r="AY67" i="164"/>
  <c r="AW67" i="164"/>
  <c r="AT67" i="164"/>
  <c r="AR67" i="164"/>
  <c r="AP67" i="164"/>
  <c r="AM67" i="164"/>
  <c r="AK67" i="164"/>
  <c r="AI67" i="164"/>
  <c r="AF67" i="164"/>
  <c r="AD67" i="164"/>
  <c r="AB67" i="164"/>
  <c r="Y67" i="164"/>
  <c r="W67" i="164"/>
  <c r="U67" i="164"/>
  <c r="R67" i="164"/>
  <c r="P67" i="164"/>
  <c r="N67" i="164"/>
  <c r="K67" i="164"/>
  <c r="I67" i="164"/>
  <c r="G67" i="164"/>
  <c r="AT66" i="164"/>
  <c r="AR66" i="164"/>
  <c r="AM66" i="164"/>
  <c r="AK66" i="164"/>
  <c r="W66" i="164"/>
  <c r="U66" i="164"/>
  <c r="K66" i="164"/>
  <c r="G66" i="164"/>
  <c r="BA64" i="164"/>
  <c r="AY64" i="164"/>
  <c r="AW64" i="164"/>
  <c r="AT64" i="164"/>
  <c r="AR64" i="164"/>
  <c r="AP64" i="164"/>
  <c r="AM64" i="164"/>
  <c r="AK64" i="164"/>
  <c r="AI64" i="164"/>
  <c r="AF64" i="164"/>
  <c r="AD64" i="164"/>
  <c r="AB64" i="164"/>
  <c r="Y64" i="164"/>
  <c r="W64" i="164"/>
  <c r="U64" i="164"/>
  <c r="R64" i="164"/>
  <c r="P64" i="164"/>
  <c r="N64" i="164"/>
  <c r="K64" i="164"/>
  <c r="I64" i="164"/>
  <c r="G64" i="164"/>
  <c r="BA62" i="164"/>
  <c r="AY62" i="164"/>
  <c r="AW62" i="164"/>
  <c r="AT62" i="164"/>
  <c r="AR62" i="164"/>
  <c r="AP62" i="164"/>
  <c r="AM62" i="164"/>
  <c r="AK62" i="164"/>
  <c r="AI62" i="164"/>
  <c r="AF62" i="164"/>
  <c r="AD62" i="164"/>
  <c r="AB62" i="164"/>
  <c r="Y62" i="164"/>
  <c r="W62" i="164"/>
  <c r="U62" i="164"/>
  <c r="R62" i="164"/>
  <c r="P62" i="164"/>
  <c r="N62" i="164"/>
  <c r="K62" i="164"/>
  <c r="I62" i="164"/>
  <c r="G62" i="164"/>
  <c r="AI61" i="164"/>
  <c r="Y61" i="164"/>
  <c r="I61" i="164"/>
  <c r="BA59" i="164"/>
  <c r="AY59" i="164"/>
  <c r="AW59" i="164"/>
  <c r="AT59" i="164"/>
  <c r="AR59" i="164"/>
  <c r="AP59" i="164"/>
  <c r="AM59" i="164"/>
  <c r="AK59" i="164"/>
  <c r="AI59" i="164"/>
  <c r="AF59" i="164"/>
  <c r="AD59" i="164"/>
  <c r="AB59" i="164"/>
  <c r="Y59" i="164"/>
  <c r="W59" i="164"/>
  <c r="U59" i="164"/>
  <c r="R59" i="164"/>
  <c r="P59" i="164"/>
  <c r="N59" i="164"/>
  <c r="K59" i="164"/>
  <c r="I59" i="164"/>
  <c r="G59" i="164"/>
  <c r="BA57" i="164"/>
  <c r="AY57" i="164"/>
  <c r="AW57" i="164"/>
  <c r="AT57" i="164"/>
  <c r="AR57" i="164"/>
  <c r="AP57" i="164"/>
  <c r="AM57" i="164"/>
  <c r="AK57" i="164"/>
  <c r="AI57" i="164"/>
  <c r="AF57" i="164"/>
  <c r="AD57" i="164"/>
  <c r="AB57" i="164"/>
  <c r="Y57" i="164"/>
  <c r="W57" i="164"/>
  <c r="U57" i="164"/>
  <c r="R57" i="164"/>
  <c r="P57" i="164"/>
  <c r="N57" i="164"/>
  <c r="K57" i="164"/>
  <c r="I57" i="164"/>
  <c r="G57" i="164"/>
  <c r="BA56" i="164"/>
  <c r="AW56" i="164"/>
  <c r="AY56" i="164"/>
  <c r="AD56" i="164"/>
  <c r="Y56" i="164"/>
  <c r="U56" i="164"/>
  <c r="BA54" i="164"/>
  <c r="AY54" i="164"/>
  <c r="AW54" i="164"/>
  <c r="AT54" i="164"/>
  <c r="AR54" i="164"/>
  <c r="AP54" i="164"/>
  <c r="AM54" i="164"/>
  <c r="AK54" i="164"/>
  <c r="AI54" i="164"/>
  <c r="AF54" i="164"/>
  <c r="AD54" i="164"/>
  <c r="AB54" i="164"/>
  <c r="Y54" i="164"/>
  <c r="W54" i="164"/>
  <c r="U54" i="164"/>
  <c r="R54" i="164"/>
  <c r="P54" i="164"/>
  <c r="N54" i="164"/>
  <c r="K54" i="164"/>
  <c r="I54" i="164"/>
  <c r="G54" i="164"/>
  <c r="BA52" i="164"/>
  <c r="AY52" i="164"/>
  <c r="AW52" i="164"/>
  <c r="AT52" i="164"/>
  <c r="AR52" i="164"/>
  <c r="AP52" i="164"/>
  <c r="AM52" i="164"/>
  <c r="AK52" i="164"/>
  <c r="AI52" i="164"/>
  <c r="AF52" i="164"/>
  <c r="AD52" i="164"/>
  <c r="AB52" i="164"/>
  <c r="Y52" i="164"/>
  <c r="W52" i="164"/>
  <c r="U52" i="164"/>
  <c r="R52" i="164"/>
  <c r="P52" i="164"/>
  <c r="N52" i="164"/>
  <c r="K52" i="164"/>
  <c r="I52" i="164"/>
  <c r="G52" i="164"/>
  <c r="BA51" i="164"/>
  <c r="AW51" i="164"/>
  <c r="AM51" i="164"/>
  <c r="AI51" i="164"/>
  <c r="Y51" i="164"/>
  <c r="U51" i="164"/>
  <c r="R51" i="164"/>
  <c r="BA49" i="164"/>
  <c r="AY49" i="164"/>
  <c r="AW49" i="164"/>
  <c r="AT49" i="164"/>
  <c r="AR49" i="164"/>
  <c r="AP49" i="164"/>
  <c r="AM49" i="164"/>
  <c r="AK49" i="164"/>
  <c r="AI49" i="164"/>
  <c r="AF49" i="164"/>
  <c r="AD49" i="164"/>
  <c r="AB49" i="164"/>
  <c r="Y49" i="164"/>
  <c r="W49" i="164"/>
  <c r="U49" i="164"/>
  <c r="R49" i="164"/>
  <c r="P49" i="164"/>
  <c r="N49" i="164"/>
  <c r="K49" i="164"/>
  <c r="I49" i="164"/>
  <c r="G49" i="164"/>
  <c r="BA47" i="164"/>
  <c r="AY47" i="164"/>
  <c r="AW47" i="164"/>
  <c r="AT47" i="164"/>
  <c r="AR47" i="164"/>
  <c r="AP47" i="164"/>
  <c r="AM47" i="164"/>
  <c r="AK47" i="164"/>
  <c r="AI47" i="164"/>
  <c r="AF47" i="164"/>
  <c r="AD47" i="164"/>
  <c r="AB47" i="164"/>
  <c r="Y47" i="164"/>
  <c r="W47" i="164"/>
  <c r="U47" i="164"/>
  <c r="R47" i="164"/>
  <c r="P47" i="164"/>
  <c r="N47" i="164"/>
  <c r="K47" i="164"/>
  <c r="I47" i="164"/>
  <c r="G47" i="164"/>
  <c r="AT46" i="164"/>
  <c r="AP46" i="164"/>
  <c r="AM46" i="164"/>
  <c r="AI46" i="164"/>
  <c r="U46" i="164"/>
  <c r="K46" i="164"/>
  <c r="BA44" i="164"/>
  <c r="AY44" i="164"/>
  <c r="AW44" i="164"/>
  <c r="AT44" i="164"/>
  <c r="AR44" i="164"/>
  <c r="AP44" i="164"/>
  <c r="AM44" i="164"/>
  <c r="AK44" i="164"/>
  <c r="AI44" i="164"/>
  <c r="AF44" i="164"/>
  <c r="AD44" i="164"/>
  <c r="AB44" i="164"/>
  <c r="Y44" i="164"/>
  <c r="W44" i="164"/>
  <c r="U44" i="164"/>
  <c r="R44" i="164"/>
  <c r="P44" i="164"/>
  <c r="N44" i="164"/>
  <c r="K44" i="164"/>
  <c r="I44" i="164"/>
  <c r="G44" i="164"/>
  <c r="BA42" i="164"/>
  <c r="AY42" i="164"/>
  <c r="AW42" i="164"/>
  <c r="AT42" i="164"/>
  <c r="AR42" i="164"/>
  <c r="AP42" i="164"/>
  <c r="AM42" i="164"/>
  <c r="AK42" i="164"/>
  <c r="AI42" i="164"/>
  <c r="AF42" i="164"/>
  <c r="AD42" i="164"/>
  <c r="AB42" i="164"/>
  <c r="Y42" i="164"/>
  <c r="W42" i="164"/>
  <c r="U42" i="164"/>
  <c r="R42" i="164"/>
  <c r="P42" i="164"/>
  <c r="N42" i="164"/>
  <c r="K42" i="164"/>
  <c r="I42" i="164"/>
  <c r="G42" i="164"/>
  <c r="AT41" i="164"/>
  <c r="AI41" i="164"/>
  <c r="AB41" i="164"/>
  <c r="R41" i="164"/>
  <c r="N41" i="164"/>
  <c r="P41" i="164"/>
  <c r="BA39" i="164"/>
  <c r="AY39" i="164"/>
  <c r="AW39" i="164"/>
  <c r="AT39" i="164"/>
  <c r="AR39" i="164"/>
  <c r="AP39" i="164"/>
  <c r="AM39" i="164"/>
  <c r="AK39" i="164"/>
  <c r="AI39" i="164"/>
  <c r="AF39" i="164"/>
  <c r="AD39" i="164"/>
  <c r="AB39" i="164"/>
  <c r="Y39" i="164"/>
  <c r="W39" i="164"/>
  <c r="U39" i="164"/>
  <c r="R39" i="164"/>
  <c r="P39" i="164"/>
  <c r="N39" i="164"/>
  <c r="K39" i="164"/>
  <c r="I39" i="164"/>
  <c r="G39" i="164"/>
  <c r="BA37" i="164"/>
  <c r="AY37" i="164"/>
  <c r="AW37" i="164"/>
  <c r="AT37" i="164"/>
  <c r="AR37" i="164"/>
  <c r="AP37" i="164"/>
  <c r="AM37" i="164"/>
  <c r="AK37" i="164"/>
  <c r="AI37" i="164"/>
  <c r="AF37" i="164"/>
  <c r="AD37" i="164"/>
  <c r="AB37" i="164"/>
  <c r="Y37" i="164"/>
  <c r="W37" i="164"/>
  <c r="U37" i="164"/>
  <c r="R37" i="164"/>
  <c r="P37" i="164"/>
  <c r="N37" i="164"/>
  <c r="K37" i="164"/>
  <c r="I37" i="164"/>
  <c r="G37" i="164"/>
  <c r="AY36" i="164"/>
  <c r="AM36" i="164"/>
  <c r="AF36" i="164"/>
  <c r="AD36" i="164"/>
  <c r="AB36" i="164"/>
  <c r="U36" i="164"/>
  <c r="BA34" i="164"/>
  <c r="AY34" i="164"/>
  <c r="AW34" i="164"/>
  <c r="AT34" i="164"/>
  <c r="AR34" i="164"/>
  <c r="AP34" i="164"/>
  <c r="AM34" i="164"/>
  <c r="AK34" i="164"/>
  <c r="AI34" i="164"/>
  <c r="AF34" i="164"/>
  <c r="AD34" i="164"/>
  <c r="AB34" i="164"/>
  <c r="Y34" i="164"/>
  <c r="W34" i="164"/>
  <c r="U34" i="164"/>
  <c r="R34" i="164"/>
  <c r="P34" i="164"/>
  <c r="N34" i="164"/>
  <c r="K34" i="164"/>
  <c r="I34" i="164"/>
  <c r="G34" i="164"/>
  <c r="BA32" i="164"/>
  <c r="AY32" i="164"/>
  <c r="AW32" i="164"/>
  <c r="AT32" i="164"/>
  <c r="AR32" i="164"/>
  <c r="AP32" i="164"/>
  <c r="AM32" i="164"/>
  <c r="AK32" i="164"/>
  <c r="AI32" i="164"/>
  <c r="AF32" i="164"/>
  <c r="AD32" i="164"/>
  <c r="AB32" i="164"/>
  <c r="Y32" i="164"/>
  <c r="W32" i="164"/>
  <c r="U32" i="164"/>
  <c r="R32" i="164"/>
  <c r="P32" i="164"/>
  <c r="N32" i="164"/>
  <c r="K32" i="164"/>
  <c r="I32" i="164"/>
  <c r="G32" i="164"/>
  <c r="BA31" i="164"/>
  <c r="AY31" i="164"/>
  <c r="AW31" i="164"/>
  <c r="AK31" i="164"/>
  <c r="R31" i="164"/>
  <c r="P31" i="164"/>
  <c r="BA29" i="164"/>
  <c r="AY29" i="164"/>
  <c r="AW29" i="164"/>
  <c r="AT29" i="164"/>
  <c r="AR29" i="164"/>
  <c r="AP29" i="164"/>
  <c r="AM29" i="164"/>
  <c r="AK29" i="164"/>
  <c r="AI29" i="164"/>
  <c r="AF29" i="164"/>
  <c r="AD29" i="164"/>
  <c r="AB29" i="164"/>
  <c r="Y29" i="164"/>
  <c r="W29" i="164"/>
  <c r="U29" i="164"/>
  <c r="R29" i="164"/>
  <c r="P29" i="164"/>
  <c r="N29" i="164"/>
  <c r="K29" i="164"/>
  <c r="I29" i="164"/>
  <c r="G29" i="164"/>
  <c r="BA27" i="164"/>
  <c r="AY27" i="164"/>
  <c r="AW27" i="164"/>
  <c r="AT27" i="164"/>
  <c r="AR27" i="164"/>
  <c r="AP27" i="164"/>
  <c r="AM27" i="164"/>
  <c r="AK27" i="164"/>
  <c r="AI27" i="164"/>
  <c r="AF27" i="164"/>
  <c r="AD27" i="164"/>
  <c r="AB27" i="164"/>
  <c r="Y27" i="164"/>
  <c r="W27" i="164"/>
  <c r="U27" i="164"/>
  <c r="R27" i="164"/>
  <c r="P27" i="164"/>
  <c r="N27" i="164"/>
  <c r="K27" i="164"/>
  <c r="I27" i="164"/>
  <c r="G27" i="164"/>
  <c r="AW26" i="164"/>
  <c r="AT26" i="164"/>
  <c r="AR26" i="164"/>
  <c r="AK26" i="164"/>
  <c r="AD26" i="164"/>
  <c r="AB26" i="164"/>
  <c r="W26" i="164"/>
  <c r="G26" i="164"/>
  <c r="BA24" i="164"/>
  <c r="AY24" i="164"/>
  <c r="AW24" i="164"/>
  <c r="AT24" i="164"/>
  <c r="AR24" i="164"/>
  <c r="AP24" i="164"/>
  <c r="AM24" i="164"/>
  <c r="AK24" i="164"/>
  <c r="AI24" i="164"/>
  <c r="AF24" i="164"/>
  <c r="AD24" i="164"/>
  <c r="AB24" i="164"/>
  <c r="Y24" i="164"/>
  <c r="W24" i="164"/>
  <c r="U24" i="164"/>
  <c r="R24" i="164"/>
  <c r="P24" i="164"/>
  <c r="N24" i="164"/>
  <c r="K24" i="164"/>
  <c r="I24" i="164"/>
  <c r="G24" i="164"/>
  <c r="BA22" i="164"/>
  <c r="AY22" i="164"/>
  <c r="AW22" i="164"/>
  <c r="AT22" i="164"/>
  <c r="AR22" i="164"/>
  <c r="AP22" i="164"/>
  <c r="AM22" i="164"/>
  <c r="AK22" i="164"/>
  <c r="AI22" i="164"/>
  <c r="AF22" i="164"/>
  <c r="AD22" i="164"/>
  <c r="AB22" i="164"/>
  <c r="Y22" i="164"/>
  <c r="W22" i="164"/>
  <c r="U22" i="164"/>
  <c r="R22" i="164"/>
  <c r="P22" i="164"/>
  <c r="N22" i="164"/>
  <c r="K22" i="164"/>
  <c r="I22" i="164"/>
  <c r="G22" i="164"/>
  <c r="BA21" i="164"/>
  <c r="AM21" i="164"/>
  <c r="AK21" i="164"/>
  <c r="AI21" i="164"/>
  <c r="AD21" i="164"/>
  <c r="AF21" i="164"/>
  <c r="U21" i="164"/>
  <c r="N21" i="164"/>
  <c r="K21" i="164"/>
  <c r="I21" i="164"/>
  <c r="BA19" i="164"/>
  <c r="AY19" i="164"/>
  <c r="AW19" i="164"/>
  <c r="AT19" i="164"/>
  <c r="AR19" i="164"/>
  <c r="AP19" i="164"/>
  <c r="AM19" i="164"/>
  <c r="AK19" i="164"/>
  <c r="AI19" i="164"/>
  <c r="AF19" i="164"/>
  <c r="AD19" i="164"/>
  <c r="AB19" i="164"/>
  <c r="W19" i="164"/>
  <c r="U19" i="164"/>
  <c r="R19" i="164"/>
  <c r="P19" i="164"/>
  <c r="N19" i="164"/>
  <c r="K19" i="164"/>
  <c r="I19" i="164"/>
  <c r="G19" i="164"/>
  <c r="BA17" i="164"/>
  <c r="AY17" i="164"/>
  <c r="AW17" i="164"/>
  <c r="AT17" i="164"/>
  <c r="AR17" i="164"/>
  <c r="AP17" i="164"/>
  <c r="AM17" i="164"/>
  <c r="AK17" i="164"/>
  <c r="AI17" i="164"/>
  <c r="AF17" i="164"/>
  <c r="AD17" i="164"/>
  <c r="AB17" i="164"/>
  <c r="Y17" i="164"/>
  <c r="W17" i="164"/>
  <c r="U17" i="164"/>
  <c r="R17" i="164"/>
  <c r="P17" i="164"/>
  <c r="N17" i="164"/>
  <c r="K17" i="164"/>
  <c r="I17" i="164"/>
  <c r="G17" i="164"/>
  <c r="BA16" i="164"/>
  <c r="AM16" i="164"/>
  <c r="AI16" i="164"/>
  <c r="Y16" i="164"/>
  <c r="R16" i="164"/>
  <c r="BA14" i="164"/>
  <c r="AY14" i="164"/>
  <c r="AW14" i="164"/>
  <c r="AT14" i="164"/>
  <c r="AR14" i="164"/>
  <c r="AP14" i="164"/>
  <c r="AM14" i="164"/>
  <c r="AK14" i="164"/>
  <c r="AI14" i="164"/>
  <c r="AF14" i="164"/>
  <c r="AD14" i="164"/>
  <c r="AB14" i="164"/>
  <c r="Y14" i="164"/>
  <c r="W14" i="164"/>
  <c r="U14" i="164"/>
  <c r="R14" i="164"/>
  <c r="P14" i="164"/>
  <c r="N14" i="164"/>
  <c r="K14" i="164"/>
  <c r="I14" i="164"/>
  <c r="G14" i="164"/>
  <c r="BA12" i="164"/>
  <c r="AY12" i="164"/>
  <c r="AW12" i="164"/>
  <c r="AT12" i="164"/>
  <c r="AR12" i="164"/>
  <c r="AP12" i="164"/>
  <c r="AM12" i="164"/>
  <c r="AK12" i="164"/>
  <c r="AI12" i="164"/>
  <c r="AF12" i="164"/>
  <c r="AD12" i="164"/>
  <c r="AB12" i="164"/>
  <c r="Y12" i="164"/>
  <c r="W12" i="164"/>
  <c r="U12" i="164"/>
  <c r="R12" i="164"/>
  <c r="P12" i="164"/>
  <c r="N12" i="164"/>
  <c r="K12" i="164"/>
  <c r="I12" i="164"/>
  <c r="G12" i="164"/>
  <c r="BA11" i="164"/>
  <c r="AY11" i="164"/>
  <c r="AW11" i="164"/>
  <c r="AT11" i="164"/>
  <c r="AR11" i="164"/>
  <c r="AP11" i="164"/>
  <c r="AK11" i="164"/>
  <c r="AF11" i="164"/>
  <c r="Y11" i="164"/>
  <c r="I11" i="164"/>
  <c r="BA9" i="164"/>
  <c r="AY9" i="164"/>
  <c r="AW9" i="164"/>
  <c r="AT9" i="164"/>
  <c r="AR9" i="164"/>
  <c r="AP9" i="164"/>
  <c r="AM9" i="164"/>
  <c r="AK9" i="164"/>
  <c r="AI9" i="164"/>
  <c r="AF9" i="164"/>
  <c r="AD9" i="164"/>
  <c r="AB9" i="164"/>
  <c r="Y9" i="164"/>
  <c r="W9" i="164"/>
  <c r="U9" i="164"/>
  <c r="R9" i="164"/>
  <c r="P9" i="164"/>
  <c r="N9" i="164"/>
  <c r="K9" i="164"/>
  <c r="I9" i="164"/>
  <c r="G9" i="164"/>
  <c r="BA7" i="164"/>
  <c r="AY7" i="164"/>
  <c r="AW7" i="164"/>
  <c r="AT7" i="164"/>
  <c r="AR7" i="164"/>
  <c r="AP7" i="164"/>
  <c r="AM7" i="164"/>
  <c r="AK7" i="164"/>
  <c r="AI7" i="164"/>
  <c r="AF7" i="164"/>
  <c r="AD7" i="164"/>
  <c r="AB7" i="164"/>
  <c r="Y7" i="164"/>
  <c r="U7" i="164"/>
  <c r="P7" i="164"/>
  <c r="N7" i="164"/>
  <c r="K7" i="164"/>
  <c r="I7" i="164"/>
  <c r="G7" i="164"/>
  <c r="BA226" i="164"/>
  <c r="AM226" i="164"/>
  <c r="AI226" i="164"/>
  <c r="Y226" i="164"/>
  <c r="N226" i="164"/>
  <c r="I226" i="164"/>
  <c r="BA224" i="164"/>
  <c r="AY224" i="164"/>
  <c r="AW224" i="164"/>
  <c r="AT224" i="164"/>
  <c r="AR224" i="164"/>
  <c r="AP224" i="164"/>
  <c r="AM224" i="164"/>
  <c r="AK224" i="164"/>
  <c r="AI224" i="164"/>
  <c r="AF224" i="164"/>
  <c r="AD224" i="164"/>
  <c r="AB224" i="164"/>
  <c r="Y224" i="164"/>
  <c r="W224" i="164"/>
  <c r="U224" i="164"/>
  <c r="R224" i="164"/>
  <c r="P224" i="164"/>
  <c r="N224" i="164"/>
  <c r="K224" i="164"/>
  <c r="I224" i="164"/>
  <c r="G224" i="164"/>
  <c r="BA222" i="164"/>
  <c r="AY222" i="164"/>
  <c r="AW222" i="164"/>
  <c r="AT222" i="164"/>
  <c r="AR222" i="164"/>
  <c r="AP222" i="164"/>
  <c r="AM222" i="164"/>
  <c r="AK222" i="164"/>
  <c r="AI222" i="164"/>
  <c r="AF222" i="164"/>
  <c r="AD222" i="164"/>
  <c r="AB222" i="164"/>
  <c r="Y222" i="164"/>
  <c r="W222" i="164"/>
  <c r="U222" i="164"/>
  <c r="R222" i="164"/>
  <c r="P222" i="164"/>
  <c r="N222" i="164"/>
  <c r="K222" i="164"/>
  <c r="I222" i="164"/>
  <c r="G222" i="164"/>
  <c r="AR221" i="164"/>
  <c r="AB221" i="164"/>
  <c r="Y221" i="164"/>
  <c r="P221" i="164"/>
  <c r="G221" i="164"/>
  <c r="BA219" i="164"/>
  <c r="AY219" i="164"/>
  <c r="AW219" i="164"/>
  <c r="AT219" i="164"/>
  <c r="AR219" i="164"/>
  <c r="AP219" i="164"/>
  <c r="AM219" i="164"/>
  <c r="AK219" i="164"/>
  <c r="AI219" i="164"/>
  <c r="AF219" i="164"/>
  <c r="AD219" i="164"/>
  <c r="AB219" i="164"/>
  <c r="Y219" i="164"/>
  <c r="W219" i="164"/>
  <c r="U219" i="164"/>
  <c r="R219" i="164"/>
  <c r="P219" i="164"/>
  <c r="N219" i="164"/>
  <c r="K219" i="164"/>
  <c r="I219" i="164"/>
  <c r="G219" i="164"/>
  <c r="BA217" i="164"/>
  <c r="AY217" i="164"/>
  <c r="AW217" i="164"/>
  <c r="AT217" i="164"/>
  <c r="AR217" i="164"/>
  <c r="AP217" i="164"/>
  <c r="AM217" i="164"/>
  <c r="AK217" i="164"/>
  <c r="AI217" i="164"/>
  <c r="AF217" i="164"/>
  <c r="AD217" i="164"/>
  <c r="AB217" i="164"/>
  <c r="Y217" i="164"/>
  <c r="W217" i="164"/>
  <c r="U217" i="164"/>
  <c r="R217" i="164"/>
  <c r="P217" i="164"/>
  <c r="N217" i="164"/>
  <c r="K217" i="164"/>
  <c r="I217" i="164"/>
  <c r="G217" i="164"/>
  <c r="AY216" i="164"/>
  <c r="AR216" i="164"/>
  <c r="AP216" i="164"/>
  <c r="AM216" i="164"/>
  <c r="AK216" i="164"/>
  <c r="AI216" i="164"/>
  <c r="AB216" i="164"/>
  <c r="P216" i="164"/>
  <c r="BA214" i="164"/>
  <c r="AY214" i="164"/>
  <c r="AW214" i="164"/>
  <c r="AT214" i="164"/>
  <c r="AR214" i="164"/>
  <c r="AP214" i="164"/>
  <c r="AM214" i="164"/>
  <c r="AK214" i="164"/>
  <c r="AI214" i="164"/>
  <c r="AF214" i="164"/>
  <c r="AD214" i="164"/>
  <c r="AB214" i="164"/>
  <c r="Y214" i="164"/>
  <c r="W214" i="164"/>
  <c r="U214" i="164"/>
  <c r="R214" i="164"/>
  <c r="P214" i="164"/>
  <c r="N214" i="164"/>
  <c r="K214" i="164"/>
  <c r="I214" i="164"/>
  <c r="G214" i="164"/>
  <c r="BA212" i="164"/>
  <c r="AY212" i="164"/>
  <c r="AW212" i="164"/>
  <c r="AT212" i="164"/>
  <c r="AR212" i="164"/>
  <c r="AP212" i="164"/>
  <c r="AM212" i="164"/>
  <c r="AK212" i="164"/>
  <c r="AI212" i="164"/>
  <c r="AF212" i="164"/>
  <c r="AD212" i="164"/>
  <c r="AB212" i="164"/>
  <c r="Y212" i="164"/>
  <c r="W212" i="164"/>
  <c r="U212" i="164"/>
  <c r="R212" i="164"/>
  <c r="P212" i="164"/>
  <c r="N212" i="164"/>
  <c r="K212" i="164"/>
  <c r="I212" i="164"/>
  <c r="G212" i="164"/>
  <c r="AK211" i="164"/>
  <c r="AF211" i="164"/>
  <c r="W211" i="164"/>
  <c r="R211" i="164"/>
  <c r="G211" i="164"/>
  <c r="I211" i="164"/>
  <c r="BA209" i="164"/>
  <c r="AY209" i="164"/>
  <c r="AW209" i="164"/>
  <c r="AT209" i="164"/>
  <c r="AR209" i="164"/>
  <c r="AP209" i="164"/>
  <c r="AM209" i="164"/>
  <c r="AK209" i="164"/>
  <c r="AI209" i="164"/>
  <c r="AF209" i="164"/>
  <c r="AD209" i="164"/>
  <c r="AB209" i="164"/>
  <c r="Y209" i="164"/>
  <c r="W209" i="164"/>
  <c r="U209" i="164"/>
  <c r="R209" i="164"/>
  <c r="P209" i="164"/>
  <c r="N209" i="164"/>
  <c r="K209" i="164"/>
  <c r="I209" i="164"/>
  <c r="G209" i="164"/>
  <c r="BA207" i="164"/>
  <c r="AY207" i="164"/>
  <c r="AW207" i="164"/>
  <c r="AT207" i="164"/>
  <c r="AR207" i="164"/>
  <c r="AP207" i="164"/>
  <c r="AM207" i="164"/>
  <c r="AK207" i="164"/>
  <c r="AI207" i="164"/>
  <c r="AF207" i="164"/>
  <c r="AD207" i="164"/>
  <c r="AB207" i="164"/>
  <c r="Y207" i="164"/>
  <c r="W207" i="164"/>
  <c r="U207" i="164"/>
  <c r="R207" i="164"/>
  <c r="P207" i="164"/>
  <c r="N207" i="164"/>
  <c r="K207" i="164"/>
  <c r="I207" i="164"/>
  <c r="G207" i="164"/>
  <c r="BA206" i="164"/>
  <c r="AW206" i="164"/>
  <c r="AI206" i="164"/>
  <c r="Y206" i="164"/>
  <c r="W206" i="164"/>
  <c r="U206" i="164"/>
  <c r="R206" i="164"/>
  <c r="P206" i="164"/>
  <c r="N206" i="164"/>
  <c r="BA204" i="164"/>
  <c r="AY204" i="164"/>
  <c r="AW204" i="164"/>
  <c r="AT204" i="164"/>
  <c r="AR204" i="164"/>
  <c r="AP204" i="164"/>
  <c r="AM204" i="164"/>
  <c r="AK204" i="164"/>
  <c r="AI204" i="164"/>
  <c r="AF204" i="164"/>
  <c r="AD204" i="164"/>
  <c r="AB204" i="164"/>
  <c r="Y204" i="164"/>
  <c r="W204" i="164"/>
  <c r="U204" i="164"/>
  <c r="R204" i="164"/>
  <c r="P204" i="164"/>
  <c r="N204" i="164"/>
  <c r="K204" i="164"/>
  <c r="I204" i="164"/>
  <c r="G204" i="164"/>
  <c r="BA202" i="164"/>
  <c r="AY202" i="164"/>
  <c r="AW202" i="164"/>
  <c r="AT202" i="164"/>
  <c r="AR202" i="164"/>
  <c r="AP202" i="164"/>
  <c r="AM202" i="164"/>
  <c r="AK202" i="164"/>
  <c r="AI202" i="164"/>
  <c r="AF202" i="164"/>
  <c r="AD202" i="164"/>
  <c r="AB202" i="164"/>
  <c r="Y202" i="164"/>
  <c r="W202" i="164"/>
  <c r="U202" i="164"/>
  <c r="R202" i="164"/>
  <c r="P202" i="164"/>
  <c r="N202" i="164"/>
  <c r="K202" i="164"/>
  <c r="I202" i="164"/>
  <c r="G202" i="164"/>
  <c r="BA201" i="164"/>
  <c r="AW201" i="164"/>
  <c r="AR201" i="164"/>
  <c r="AK201" i="164"/>
  <c r="AB201" i="164"/>
  <c r="W201" i="164"/>
  <c r="P201" i="164"/>
  <c r="BA199" i="164"/>
  <c r="AY199" i="164"/>
  <c r="AW199" i="164"/>
  <c r="AT199" i="164"/>
  <c r="AR199" i="164"/>
  <c r="AP199" i="164"/>
  <c r="AM199" i="164"/>
  <c r="AK199" i="164"/>
  <c r="AI199" i="164"/>
  <c r="AF199" i="164"/>
  <c r="AD199" i="164"/>
  <c r="AB199" i="164"/>
  <c r="Y199" i="164"/>
  <c r="W199" i="164"/>
  <c r="U199" i="164"/>
  <c r="R199" i="164"/>
  <c r="P199" i="164"/>
  <c r="N199" i="164"/>
  <c r="K199" i="164"/>
  <c r="I199" i="164"/>
  <c r="G199" i="164"/>
  <c r="BA197" i="164"/>
  <c r="AY197" i="164"/>
  <c r="AW197" i="164"/>
  <c r="AT197" i="164"/>
  <c r="AR197" i="164"/>
  <c r="AP197" i="164"/>
  <c r="AM197" i="164"/>
  <c r="AK197" i="164"/>
  <c r="AI197" i="164"/>
  <c r="AF197" i="164"/>
  <c r="AD197" i="164"/>
  <c r="AB197" i="164"/>
  <c r="Y197" i="164"/>
  <c r="W197" i="164"/>
  <c r="U197" i="164"/>
  <c r="R197" i="164"/>
  <c r="P197" i="164"/>
  <c r="N197" i="164"/>
  <c r="K197" i="164"/>
  <c r="I197" i="164"/>
  <c r="G197" i="164"/>
  <c r="BA196" i="164"/>
  <c r="AM196" i="164"/>
  <c r="AK196" i="164"/>
  <c r="AI196" i="164"/>
  <c r="AF196" i="164"/>
  <c r="AD196" i="164"/>
  <c r="AB196" i="164"/>
  <c r="W196" i="164"/>
  <c r="P196" i="164"/>
  <c r="N196" i="164"/>
  <c r="G196" i="164"/>
  <c r="BA194" i="164"/>
  <c r="AY194" i="164"/>
  <c r="AW194" i="164"/>
  <c r="AT194" i="164"/>
  <c r="AR194" i="164"/>
  <c r="AP194" i="164"/>
  <c r="AM194" i="164"/>
  <c r="AK194" i="164"/>
  <c r="AI194" i="164"/>
  <c r="AF194" i="164"/>
  <c r="AD194" i="164"/>
  <c r="AB194" i="164"/>
  <c r="Y194" i="164"/>
  <c r="W194" i="164"/>
  <c r="U194" i="164"/>
  <c r="R194" i="164"/>
  <c r="P194" i="164"/>
  <c r="N194" i="164"/>
  <c r="K194" i="164"/>
  <c r="I194" i="164"/>
  <c r="G194" i="164"/>
  <c r="BA192" i="164"/>
  <c r="AY192" i="164"/>
  <c r="AW192" i="164"/>
  <c r="AT192" i="164"/>
  <c r="AR192" i="164"/>
  <c r="AP192" i="164"/>
  <c r="AM192" i="164"/>
  <c r="AK192" i="164"/>
  <c r="AI192" i="164"/>
  <c r="AF192" i="164"/>
  <c r="AD192" i="164"/>
  <c r="AB192" i="164"/>
  <c r="Y192" i="164"/>
  <c r="W192" i="164"/>
  <c r="U192" i="164"/>
  <c r="R192" i="164"/>
  <c r="P192" i="164"/>
  <c r="N192" i="164"/>
  <c r="K192" i="164"/>
  <c r="I192" i="164"/>
  <c r="G192" i="164"/>
  <c r="AW191" i="164"/>
  <c r="BA191" i="164"/>
  <c r="AT191" i="164"/>
  <c r="AI191" i="164"/>
  <c r="W191" i="164"/>
  <c r="BA189" i="164"/>
  <c r="AY189" i="164"/>
  <c r="AW189" i="164"/>
  <c r="AT189" i="164"/>
  <c r="AR189" i="164"/>
  <c r="AP189" i="164"/>
  <c r="AM189" i="164"/>
  <c r="AK189" i="164"/>
  <c r="AI189" i="164"/>
  <c r="AF189" i="164"/>
  <c r="AD189" i="164"/>
  <c r="AB189" i="164"/>
  <c r="Y189" i="164"/>
  <c r="W189" i="164"/>
  <c r="U189" i="164"/>
  <c r="R189" i="164"/>
  <c r="P189" i="164"/>
  <c r="N189" i="164"/>
  <c r="K189" i="164"/>
  <c r="I189" i="164"/>
  <c r="G189" i="164"/>
  <c r="BA187" i="164"/>
  <c r="AY187" i="164"/>
  <c r="AW187" i="164"/>
  <c r="AT187" i="164"/>
  <c r="AR187" i="164"/>
  <c r="AP187" i="164"/>
  <c r="AM187" i="164"/>
  <c r="AK187" i="164"/>
  <c r="AI187" i="164"/>
  <c r="AF187" i="164"/>
  <c r="AD187" i="164"/>
  <c r="AB187" i="164"/>
  <c r="Y187" i="164"/>
  <c r="W187" i="164"/>
  <c r="U187" i="164"/>
  <c r="R187" i="164"/>
  <c r="P187" i="164"/>
  <c r="N187" i="164"/>
  <c r="K187" i="164"/>
  <c r="I187" i="164"/>
  <c r="G187" i="164"/>
  <c r="AW186" i="164"/>
  <c r="AK186" i="164"/>
  <c r="AF186" i="164"/>
  <c r="AD186" i="164"/>
  <c r="Y186" i="164"/>
  <c r="U186" i="164"/>
  <c r="BA184" i="164"/>
  <c r="AY184" i="164"/>
  <c r="AW184" i="164"/>
  <c r="AT184" i="164"/>
  <c r="AR184" i="164"/>
  <c r="AP184" i="164"/>
  <c r="AM184" i="164"/>
  <c r="AK184" i="164"/>
  <c r="AI184" i="164"/>
  <c r="AF184" i="164"/>
  <c r="AD184" i="164"/>
  <c r="AB184" i="164"/>
  <c r="Y184" i="164"/>
  <c r="W184" i="164"/>
  <c r="U184" i="164"/>
  <c r="R184" i="164"/>
  <c r="P184" i="164"/>
  <c r="N184" i="164"/>
  <c r="K184" i="164"/>
  <c r="I184" i="164"/>
  <c r="G184" i="164"/>
  <c r="BA182" i="164"/>
  <c r="AY182" i="164"/>
  <c r="AW182" i="164"/>
  <c r="AT182" i="164"/>
  <c r="AR182" i="164"/>
  <c r="AP182" i="164"/>
  <c r="AM182" i="164"/>
  <c r="AK182" i="164"/>
  <c r="AI182" i="164"/>
  <c r="AF182" i="164"/>
  <c r="AD182" i="164"/>
  <c r="AB182" i="164"/>
  <c r="Y182" i="164"/>
  <c r="W182" i="164"/>
  <c r="U182" i="164"/>
  <c r="R182" i="164"/>
  <c r="P182" i="164"/>
  <c r="N182" i="164"/>
  <c r="K182" i="164"/>
  <c r="I182" i="164"/>
  <c r="G182" i="164"/>
  <c r="AY181" i="164"/>
  <c r="AT181" i="164"/>
  <c r="AP181" i="164"/>
  <c r="AF181" i="164"/>
  <c r="AB181" i="164"/>
  <c r="P181" i="164"/>
  <c r="BA179" i="164"/>
  <c r="AY179" i="164"/>
  <c r="AW179" i="164"/>
  <c r="AT179" i="164"/>
  <c r="AR179" i="164"/>
  <c r="AP179" i="164"/>
  <c r="AM179" i="164"/>
  <c r="AK179" i="164"/>
  <c r="AI179" i="164"/>
  <c r="AF179" i="164"/>
  <c r="AD179" i="164"/>
  <c r="AB179" i="164"/>
  <c r="Y179" i="164"/>
  <c r="W179" i="164"/>
  <c r="U179" i="164"/>
  <c r="R179" i="164"/>
  <c r="P179" i="164"/>
  <c r="N179" i="164"/>
  <c r="K179" i="164"/>
  <c r="I179" i="164"/>
  <c r="G179" i="164"/>
  <c r="BA177" i="164"/>
  <c r="AY177" i="164"/>
  <c r="AW177" i="164"/>
  <c r="AT177" i="164"/>
  <c r="AR177" i="164"/>
  <c r="AP177" i="164"/>
  <c r="AM177" i="164"/>
  <c r="AK177" i="164"/>
  <c r="AI177" i="164"/>
  <c r="AF177" i="164"/>
  <c r="AD177" i="164"/>
  <c r="AB177" i="164"/>
  <c r="Y177" i="164"/>
  <c r="W177" i="164"/>
  <c r="U177" i="164"/>
  <c r="R177" i="164"/>
  <c r="P177" i="164"/>
  <c r="N177" i="164"/>
  <c r="K177" i="164"/>
  <c r="I177" i="164"/>
  <c r="G177" i="164"/>
  <c r="AY176" i="164"/>
  <c r="AR176" i="164"/>
  <c r="AM176" i="164"/>
  <c r="AB176" i="164"/>
  <c r="Y176" i="164"/>
  <c r="W176" i="164"/>
  <c r="K176" i="164"/>
  <c r="G176" i="164"/>
  <c r="BA174" i="164"/>
  <c r="AY174" i="164"/>
  <c r="AW174" i="164"/>
  <c r="AT174" i="164"/>
  <c r="AR174" i="164"/>
  <c r="AP174" i="164"/>
  <c r="AM174" i="164"/>
  <c r="AK174" i="164"/>
  <c r="AI174" i="164"/>
  <c r="AF174" i="164"/>
  <c r="AD174" i="164"/>
  <c r="AB174" i="164"/>
  <c r="Y174" i="164"/>
  <c r="W174" i="164"/>
  <c r="U174" i="164"/>
  <c r="R174" i="164"/>
  <c r="P174" i="164"/>
  <c r="N174" i="164"/>
  <c r="K174" i="164"/>
  <c r="I174" i="164"/>
  <c r="G174" i="164"/>
  <c r="BA172" i="164"/>
  <c r="AY172" i="164"/>
  <c r="AW172" i="164"/>
  <c r="AT172" i="164"/>
  <c r="AR172" i="164"/>
  <c r="AP172" i="164"/>
  <c r="AM172" i="164"/>
  <c r="AK172" i="164"/>
  <c r="AI172" i="164"/>
  <c r="AF172" i="164"/>
  <c r="AD172" i="164"/>
  <c r="AB172" i="164"/>
  <c r="Y172" i="164"/>
  <c r="W172" i="164"/>
  <c r="U172" i="164"/>
  <c r="R172" i="164"/>
  <c r="P172" i="164"/>
  <c r="N172" i="164"/>
  <c r="K172" i="164"/>
  <c r="I172" i="164"/>
  <c r="G172" i="164"/>
  <c r="AP171" i="164"/>
  <c r="AM171" i="164"/>
  <c r="AK171" i="164"/>
  <c r="Y171" i="164"/>
  <c r="U171" i="164"/>
  <c r="G171" i="164"/>
  <c r="BA169" i="164"/>
  <c r="AY169" i="164"/>
  <c r="AW169" i="164"/>
  <c r="AT169" i="164"/>
  <c r="AR169" i="164"/>
  <c r="AP169" i="164"/>
  <c r="AM169" i="164"/>
  <c r="AK169" i="164"/>
  <c r="AI169" i="164"/>
  <c r="AF169" i="164"/>
  <c r="AD169" i="164"/>
  <c r="AB169" i="164"/>
  <c r="Y169" i="164"/>
  <c r="W169" i="164"/>
  <c r="U169" i="164"/>
  <c r="R169" i="164"/>
  <c r="P169" i="164"/>
  <c r="N169" i="164"/>
  <c r="K169" i="164"/>
  <c r="I169" i="164"/>
  <c r="G169" i="164"/>
  <c r="BA167" i="164"/>
  <c r="AY167" i="164"/>
  <c r="AW167" i="164"/>
  <c r="AT167" i="164"/>
  <c r="AR167" i="164"/>
  <c r="AP167" i="164"/>
  <c r="AM167" i="164"/>
  <c r="AK167" i="164"/>
  <c r="AI167" i="164"/>
  <c r="AF167" i="164"/>
  <c r="AD167" i="164"/>
  <c r="AB167" i="164"/>
  <c r="Y167" i="164"/>
  <c r="W167" i="164"/>
  <c r="U167" i="164"/>
  <c r="R167" i="164"/>
  <c r="P167" i="164"/>
  <c r="N167" i="164"/>
  <c r="K167" i="164"/>
  <c r="I167" i="164"/>
  <c r="G167" i="164"/>
  <c r="BA166" i="164"/>
  <c r="AY166" i="164"/>
  <c r="AW166" i="164"/>
  <c r="AK166" i="164"/>
  <c r="AI166" i="164"/>
  <c r="AF166" i="164"/>
  <c r="AD166" i="164"/>
  <c r="Y166" i="164"/>
  <c r="P166" i="164"/>
  <c r="N166" i="164"/>
  <c r="I166" i="164"/>
  <c r="BA164" i="164"/>
  <c r="AY164" i="164"/>
  <c r="AW164" i="164"/>
  <c r="AT164" i="164"/>
  <c r="AR164" i="164"/>
  <c r="AP164" i="164"/>
  <c r="AM164" i="164"/>
  <c r="AK164" i="164"/>
  <c r="AI164" i="164"/>
  <c r="AF164" i="164"/>
  <c r="AD164" i="164"/>
  <c r="AB164" i="164"/>
  <c r="Y164" i="164"/>
  <c r="W164" i="164"/>
  <c r="U164" i="164"/>
  <c r="R164" i="164"/>
  <c r="P164" i="164"/>
  <c r="N164" i="164"/>
  <c r="K164" i="164"/>
  <c r="I164" i="164"/>
  <c r="G164" i="164"/>
  <c r="BA162" i="164"/>
  <c r="AY162" i="164"/>
  <c r="AW162" i="164"/>
  <c r="AT162" i="164"/>
  <c r="AR162" i="164"/>
  <c r="AP162" i="164"/>
  <c r="AM162" i="164"/>
  <c r="AK162" i="164"/>
  <c r="AI162" i="164"/>
  <c r="AF162" i="164"/>
  <c r="AD162" i="164"/>
  <c r="AB162" i="164"/>
  <c r="Y162" i="164"/>
  <c r="W162" i="164"/>
  <c r="U162" i="164"/>
  <c r="R162" i="164"/>
  <c r="P162" i="164"/>
  <c r="N162" i="164"/>
  <c r="K162" i="164"/>
  <c r="I162" i="164"/>
  <c r="G162" i="164"/>
  <c r="BA161" i="164"/>
  <c r="AW161" i="164"/>
  <c r="AM161" i="164"/>
  <c r="AK161" i="164"/>
  <c r="AF161" i="164"/>
  <c r="AD161" i="164"/>
  <c r="AB161" i="164"/>
  <c r="P161" i="164"/>
  <c r="BA159" i="164"/>
  <c r="AY159" i="164"/>
  <c r="AW159" i="164"/>
  <c r="AT159" i="164"/>
  <c r="AR159" i="164"/>
  <c r="AP159" i="164"/>
  <c r="AM159" i="164"/>
  <c r="AK159" i="164"/>
  <c r="AI159" i="164"/>
  <c r="AF159" i="164"/>
  <c r="AD159" i="164"/>
  <c r="AB159" i="164"/>
  <c r="Y159" i="164"/>
  <c r="W159" i="164"/>
  <c r="U159" i="164"/>
  <c r="R159" i="164"/>
  <c r="P159" i="164"/>
  <c r="N159" i="164"/>
  <c r="K159" i="164"/>
  <c r="I159" i="164"/>
  <c r="G159" i="164"/>
  <c r="BA157" i="164"/>
  <c r="AY157" i="164"/>
  <c r="AW157" i="164"/>
  <c r="AT157" i="164"/>
  <c r="AR157" i="164"/>
  <c r="AP157" i="164"/>
  <c r="AM157" i="164"/>
  <c r="AK157" i="164"/>
  <c r="AI157" i="164"/>
  <c r="AF157" i="164"/>
  <c r="AD157" i="164"/>
  <c r="AB157" i="164"/>
  <c r="Y157" i="164"/>
  <c r="W157" i="164"/>
  <c r="U157" i="164"/>
  <c r="R157" i="164"/>
  <c r="P157" i="164"/>
  <c r="N157" i="164"/>
  <c r="K157" i="164"/>
  <c r="I157" i="164"/>
  <c r="G157" i="164"/>
  <c r="AR331" i="164"/>
  <c r="AB331" i="164"/>
  <c r="W331" i="164"/>
  <c r="Y331" i="164"/>
  <c r="R331" i="164"/>
  <c r="N331" i="164"/>
  <c r="BA329" i="164"/>
  <c r="AY329" i="164"/>
  <c r="AW329" i="164"/>
  <c r="AT329" i="164"/>
  <c r="AR329" i="164"/>
  <c r="AP329" i="164"/>
  <c r="AM329" i="164"/>
  <c r="AK329" i="164"/>
  <c r="AI329" i="164"/>
  <c r="AF329" i="164"/>
  <c r="AD329" i="164"/>
  <c r="AB329" i="164"/>
  <c r="Y329" i="164"/>
  <c r="W329" i="164"/>
  <c r="U329" i="164"/>
  <c r="R329" i="164"/>
  <c r="P329" i="164"/>
  <c r="N329" i="164"/>
  <c r="K329" i="164"/>
  <c r="I329" i="164"/>
  <c r="G329" i="164"/>
  <c r="BA327" i="164"/>
  <c r="AY327" i="164"/>
  <c r="AW327" i="164"/>
  <c r="AT327" i="164"/>
  <c r="AR327" i="164"/>
  <c r="AP327" i="164"/>
  <c r="AM327" i="164"/>
  <c r="AK327" i="164"/>
  <c r="AI327" i="164"/>
  <c r="AF327" i="164"/>
  <c r="AD327" i="164"/>
  <c r="AB327" i="164"/>
  <c r="Y327" i="164"/>
  <c r="W327" i="164"/>
  <c r="U327" i="164"/>
  <c r="R327" i="164"/>
  <c r="P327" i="164"/>
  <c r="N327" i="164"/>
  <c r="K327" i="164"/>
  <c r="I327" i="164"/>
  <c r="G327" i="164"/>
  <c r="BA326" i="164"/>
  <c r="AY326" i="164"/>
  <c r="AM326" i="164"/>
  <c r="AB326" i="164"/>
  <c r="W326" i="164"/>
  <c r="P326" i="164"/>
  <c r="BA324" i="164"/>
  <c r="AY324" i="164"/>
  <c r="AW324" i="164"/>
  <c r="AT324" i="164"/>
  <c r="AR324" i="164"/>
  <c r="AP324" i="164"/>
  <c r="AM324" i="164"/>
  <c r="AK324" i="164"/>
  <c r="AI324" i="164"/>
  <c r="AF324" i="164"/>
  <c r="AD324" i="164"/>
  <c r="AB324" i="164"/>
  <c r="Y324" i="164"/>
  <c r="W324" i="164"/>
  <c r="U324" i="164"/>
  <c r="R324" i="164"/>
  <c r="P324" i="164"/>
  <c r="N324" i="164"/>
  <c r="K324" i="164"/>
  <c r="I324" i="164"/>
  <c r="G324" i="164"/>
  <c r="BA322" i="164"/>
  <c r="AY322" i="164"/>
  <c r="AW322" i="164"/>
  <c r="AT322" i="164"/>
  <c r="AR322" i="164"/>
  <c r="AP322" i="164"/>
  <c r="AM322" i="164"/>
  <c r="AK322" i="164"/>
  <c r="AI322" i="164"/>
  <c r="AF322" i="164"/>
  <c r="AD322" i="164"/>
  <c r="AB322" i="164"/>
  <c r="Y322" i="164"/>
  <c r="W322" i="164"/>
  <c r="U322" i="164"/>
  <c r="R322" i="164"/>
  <c r="P322" i="164"/>
  <c r="N322" i="164"/>
  <c r="K322" i="164"/>
  <c r="I322" i="164"/>
  <c r="G322" i="164"/>
  <c r="AY321" i="164"/>
  <c r="AW321" i="164"/>
  <c r="AR321" i="164"/>
  <c r="AK321" i="164"/>
  <c r="AD321" i="164"/>
  <c r="K321" i="164"/>
  <c r="BA319" i="164"/>
  <c r="AY319" i="164"/>
  <c r="AW319" i="164"/>
  <c r="AT319" i="164"/>
  <c r="AR319" i="164"/>
  <c r="AP319" i="164"/>
  <c r="AM319" i="164"/>
  <c r="AK319" i="164"/>
  <c r="AI319" i="164"/>
  <c r="AF319" i="164"/>
  <c r="AD319" i="164"/>
  <c r="AB319" i="164"/>
  <c r="Y319" i="164"/>
  <c r="W319" i="164"/>
  <c r="U319" i="164"/>
  <c r="R319" i="164"/>
  <c r="P319" i="164"/>
  <c r="N319" i="164"/>
  <c r="K319" i="164"/>
  <c r="I319" i="164"/>
  <c r="G319" i="164"/>
  <c r="BA317" i="164"/>
  <c r="AY317" i="164"/>
  <c r="AW317" i="164"/>
  <c r="AT317" i="164"/>
  <c r="AR317" i="164"/>
  <c r="AP317" i="164"/>
  <c r="AM317" i="164"/>
  <c r="AK317" i="164"/>
  <c r="AI317" i="164"/>
  <c r="AF317" i="164"/>
  <c r="AD317" i="164"/>
  <c r="AB317" i="164"/>
  <c r="Y317" i="164"/>
  <c r="W317" i="164"/>
  <c r="U317" i="164"/>
  <c r="R317" i="164"/>
  <c r="P317" i="164"/>
  <c r="N317" i="164"/>
  <c r="K317" i="164"/>
  <c r="I317" i="164"/>
  <c r="G317" i="164"/>
  <c r="AY316" i="164"/>
  <c r="BA316" i="164"/>
  <c r="AP316" i="164"/>
  <c r="AK316" i="164"/>
  <c r="AF316" i="164"/>
  <c r="AD316" i="164"/>
  <c r="U316" i="164"/>
  <c r="BA314" i="164"/>
  <c r="AY314" i="164"/>
  <c r="AW314" i="164"/>
  <c r="AT314" i="164"/>
  <c r="AR314" i="164"/>
  <c r="AP314" i="164"/>
  <c r="AM314" i="164"/>
  <c r="AK314" i="164"/>
  <c r="AI314" i="164"/>
  <c r="AF314" i="164"/>
  <c r="AD314" i="164"/>
  <c r="AB314" i="164"/>
  <c r="Y314" i="164"/>
  <c r="W314" i="164"/>
  <c r="U314" i="164"/>
  <c r="R314" i="164"/>
  <c r="P314" i="164"/>
  <c r="N314" i="164"/>
  <c r="K314" i="164"/>
  <c r="I314" i="164"/>
  <c r="G314" i="164"/>
  <c r="BA312" i="164"/>
  <c r="AY312" i="164"/>
  <c r="AW312" i="164"/>
  <c r="AT312" i="164"/>
  <c r="AR312" i="164"/>
  <c r="AP312" i="164"/>
  <c r="AM312" i="164"/>
  <c r="AK312" i="164"/>
  <c r="AI312" i="164"/>
  <c r="AF312" i="164"/>
  <c r="AD312" i="164"/>
  <c r="AB312" i="164"/>
  <c r="Y312" i="164"/>
  <c r="W312" i="164"/>
  <c r="U312" i="164"/>
  <c r="R312" i="164"/>
  <c r="P312" i="164"/>
  <c r="N312" i="164"/>
  <c r="K312" i="164"/>
  <c r="I312" i="164"/>
  <c r="G312" i="164"/>
  <c r="BA311" i="164"/>
  <c r="AW311" i="164"/>
  <c r="AP311" i="164"/>
  <c r="AF311" i="164"/>
  <c r="AD311" i="164"/>
  <c r="AB311" i="164"/>
  <c r="Y311" i="164"/>
  <c r="R311" i="164"/>
  <c r="N311" i="164"/>
  <c r="I311" i="164"/>
  <c r="BA309" i="164"/>
  <c r="AY309" i="164"/>
  <c r="AW309" i="164"/>
  <c r="AT309" i="164"/>
  <c r="AR309" i="164"/>
  <c r="AP309" i="164"/>
  <c r="AM309" i="164"/>
  <c r="AK309" i="164"/>
  <c r="AI309" i="164"/>
  <c r="AF309" i="164"/>
  <c r="AD309" i="164"/>
  <c r="AB309" i="164"/>
  <c r="Y309" i="164"/>
  <c r="W309" i="164"/>
  <c r="U309" i="164"/>
  <c r="R309" i="164"/>
  <c r="P309" i="164"/>
  <c r="N309" i="164"/>
  <c r="K309" i="164"/>
  <c r="I309" i="164"/>
  <c r="G309" i="164"/>
  <c r="BA307" i="164"/>
  <c r="AY307" i="164"/>
  <c r="AW307" i="164"/>
  <c r="AT307" i="164"/>
  <c r="AR307" i="164"/>
  <c r="AP307" i="164"/>
  <c r="AM307" i="164"/>
  <c r="AK307" i="164"/>
  <c r="AI307" i="164"/>
  <c r="AF307" i="164"/>
  <c r="AD307" i="164"/>
  <c r="AB307" i="164"/>
  <c r="Y307" i="164"/>
  <c r="W307" i="164"/>
  <c r="U307" i="164"/>
  <c r="R307" i="164"/>
  <c r="P307" i="164"/>
  <c r="N307" i="164"/>
  <c r="K307" i="164"/>
  <c r="I307" i="164"/>
  <c r="G307" i="164"/>
  <c r="AT236" i="164"/>
  <c r="AM236" i="164"/>
  <c r="AK236" i="164"/>
  <c r="Y236" i="164"/>
  <c r="W236" i="164"/>
  <c r="U236" i="164"/>
  <c r="R236" i="164"/>
  <c r="G236" i="164"/>
  <c r="BA234" i="164"/>
  <c r="AY234" i="164"/>
  <c r="AW234" i="164"/>
  <c r="AT234" i="164"/>
  <c r="AR234" i="164"/>
  <c r="AP234" i="164"/>
  <c r="AM234" i="164"/>
  <c r="AK234" i="164"/>
  <c r="AI234" i="164"/>
  <c r="AF234" i="164"/>
  <c r="AD234" i="164"/>
  <c r="AB234" i="164"/>
  <c r="Y234" i="164"/>
  <c r="W234" i="164"/>
  <c r="U234" i="164"/>
  <c r="R234" i="164"/>
  <c r="P234" i="164"/>
  <c r="N234" i="164"/>
  <c r="K234" i="164"/>
  <c r="I234" i="164"/>
  <c r="G234" i="164"/>
  <c r="BA232" i="164"/>
  <c r="AY232" i="164"/>
  <c r="AW232" i="164"/>
  <c r="AT232" i="164"/>
  <c r="AR232" i="164"/>
  <c r="AP232" i="164"/>
  <c r="AM232" i="164"/>
  <c r="AK232" i="164"/>
  <c r="AI232" i="164"/>
  <c r="AF232" i="164"/>
  <c r="AD232" i="164"/>
  <c r="AB232" i="164"/>
  <c r="Y232" i="164"/>
  <c r="W232" i="164"/>
  <c r="U232" i="164"/>
  <c r="R232" i="164"/>
  <c r="P232" i="164"/>
  <c r="N232" i="164"/>
  <c r="K232" i="164"/>
  <c r="I232" i="164"/>
  <c r="G232" i="164"/>
  <c r="AW231" i="164"/>
  <c r="AY231" i="164"/>
  <c r="AR231" i="164"/>
  <c r="AK231" i="164"/>
  <c r="Y231" i="164"/>
  <c r="U231" i="164"/>
  <c r="N231" i="164"/>
  <c r="K231" i="164"/>
  <c r="I231" i="164"/>
  <c r="G231" i="164"/>
  <c r="BA229" i="164"/>
  <c r="AY229" i="164"/>
  <c r="AW229" i="164"/>
  <c r="AT229" i="164"/>
  <c r="AR229" i="164"/>
  <c r="AP229" i="164"/>
  <c r="AK229" i="164"/>
  <c r="AI229" i="164"/>
  <c r="AF229" i="164"/>
  <c r="AD229" i="164"/>
  <c r="AB229" i="164"/>
  <c r="Y229" i="164"/>
  <c r="W229" i="164"/>
  <c r="U229" i="164"/>
  <c r="R229" i="164"/>
  <c r="P229" i="164"/>
  <c r="N229" i="164"/>
  <c r="K229" i="164"/>
  <c r="I229" i="164"/>
  <c r="G229" i="164"/>
  <c r="BA227" i="164"/>
  <c r="AY227" i="164"/>
  <c r="AW227" i="164"/>
  <c r="AT227" i="164"/>
  <c r="AR227" i="164"/>
  <c r="AP227" i="164"/>
  <c r="AM227" i="164"/>
  <c r="AK227" i="164"/>
  <c r="AI227" i="164"/>
  <c r="AF227" i="164"/>
  <c r="AD227" i="164"/>
  <c r="AB227" i="164"/>
  <c r="Y227" i="164"/>
  <c r="W227" i="164"/>
  <c r="U227" i="164"/>
  <c r="R227" i="164"/>
  <c r="P227" i="164"/>
  <c r="N227" i="164"/>
  <c r="K227" i="164"/>
  <c r="I227" i="164"/>
  <c r="G227" i="164"/>
  <c r="AM376" i="164"/>
  <c r="AI376" i="164"/>
  <c r="U376" i="164"/>
  <c r="W376" i="164"/>
  <c r="P376" i="164"/>
  <c r="BA374" i="164"/>
  <c r="AY374" i="164"/>
  <c r="AW374" i="164"/>
  <c r="AT374" i="164"/>
  <c r="AR374" i="164"/>
  <c r="AP374" i="164"/>
  <c r="AM374" i="164"/>
  <c r="AK374" i="164"/>
  <c r="AI374" i="164"/>
  <c r="AF374" i="164"/>
  <c r="AD374" i="164"/>
  <c r="AB374" i="164"/>
  <c r="Y374" i="164"/>
  <c r="W374" i="164"/>
  <c r="U374" i="164"/>
  <c r="R374" i="164"/>
  <c r="P374" i="164"/>
  <c r="N374" i="164"/>
  <c r="K374" i="164"/>
  <c r="I374" i="164"/>
  <c r="G374" i="164"/>
  <c r="BA372" i="164"/>
  <c r="AY372" i="164"/>
  <c r="AW372" i="164"/>
  <c r="AT372" i="164"/>
  <c r="AR372" i="164"/>
  <c r="AP372" i="164"/>
  <c r="AM372" i="164"/>
  <c r="AK372" i="164"/>
  <c r="AI372" i="164"/>
  <c r="AF372" i="164"/>
  <c r="AD372" i="164"/>
  <c r="AB372" i="164"/>
  <c r="Y372" i="164"/>
  <c r="W372" i="164"/>
  <c r="U372" i="164"/>
  <c r="R372" i="164"/>
  <c r="P372" i="164"/>
  <c r="N372" i="164"/>
  <c r="K372" i="164"/>
  <c r="I372" i="164"/>
  <c r="G372" i="164"/>
  <c r="AT371" i="164"/>
  <c r="AI371" i="164"/>
  <c r="AB371" i="164"/>
  <c r="W371" i="164"/>
  <c r="P371" i="164"/>
  <c r="K371" i="164"/>
  <c r="BA369" i="164"/>
  <c r="AY369" i="164"/>
  <c r="AW369" i="164"/>
  <c r="AT369" i="164"/>
  <c r="AR369" i="164"/>
  <c r="AP369" i="164"/>
  <c r="AM369" i="164"/>
  <c r="AK369" i="164"/>
  <c r="AI369" i="164"/>
  <c r="AF369" i="164"/>
  <c r="AD369" i="164"/>
  <c r="AB369" i="164"/>
  <c r="Y369" i="164"/>
  <c r="W369" i="164"/>
  <c r="U369" i="164"/>
  <c r="R369" i="164"/>
  <c r="P369" i="164"/>
  <c r="N369" i="164"/>
  <c r="K369" i="164"/>
  <c r="I369" i="164"/>
  <c r="G369" i="164"/>
  <c r="BA367" i="164"/>
  <c r="AY367" i="164"/>
  <c r="AW367" i="164"/>
  <c r="AT367" i="164"/>
  <c r="AR367" i="164"/>
  <c r="AP367" i="164"/>
  <c r="AM367" i="164"/>
  <c r="AK367" i="164"/>
  <c r="AI367" i="164"/>
  <c r="AF367" i="164"/>
  <c r="AD367" i="164"/>
  <c r="AB367" i="164"/>
  <c r="Y367" i="164"/>
  <c r="W367" i="164"/>
  <c r="U367" i="164"/>
  <c r="R367" i="164"/>
  <c r="P367" i="164"/>
  <c r="N367" i="164"/>
  <c r="K367" i="164"/>
  <c r="I367" i="164"/>
  <c r="G367" i="164"/>
  <c r="AW356" i="164"/>
  <c r="AT356" i="164"/>
  <c r="AI356" i="164"/>
  <c r="K356" i="164"/>
  <c r="BA354" i="164"/>
  <c r="AY354" i="164"/>
  <c r="AW354" i="164"/>
  <c r="AT354" i="164"/>
  <c r="AR354" i="164"/>
  <c r="AP354" i="164"/>
  <c r="AM354" i="164"/>
  <c r="AK354" i="164"/>
  <c r="AI354" i="164"/>
  <c r="AF354" i="164"/>
  <c r="AD354" i="164"/>
  <c r="AB354" i="164"/>
  <c r="Y354" i="164"/>
  <c r="W354" i="164"/>
  <c r="U354" i="164"/>
  <c r="R354" i="164"/>
  <c r="P354" i="164"/>
  <c r="N354" i="164"/>
  <c r="K354" i="164"/>
  <c r="I354" i="164"/>
  <c r="G354" i="164"/>
  <c r="BA352" i="164"/>
  <c r="AY352" i="164"/>
  <c r="AW352" i="164"/>
  <c r="AT352" i="164"/>
  <c r="AR352" i="164"/>
  <c r="AP352" i="164"/>
  <c r="AM352" i="164"/>
  <c r="AK352" i="164"/>
  <c r="AI352" i="164"/>
  <c r="AF352" i="164"/>
  <c r="AD352" i="164"/>
  <c r="AB352" i="164"/>
  <c r="Y352" i="164"/>
  <c r="W352" i="164"/>
  <c r="U352" i="164"/>
  <c r="R352" i="164"/>
  <c r="P352" i="164"/>
  <c r="N352" i="164"/>
  <c r="K352" i="164"/>
  <c r="I352" i="164"/>
  <c r="G352" i="164"/>
  <c r="AW351" i="164"/>
  <c r="AD351" i="164"/>
  <c r="Y351" i="164"/>
  <c r="U351" i="164"/>
  <c r="N351" i="164"/>
  <c r="K351" i="164"/>
  <c r="BA349" i="164"/>
  <c r="AY349" i="164"/>
  <c r="AW349" i="164"/>
  <c r="AT349" i="164"/>
  <c r="AR349" i="164"/>
  <c r="AP349" i="164"/>
  <c r="AM349" i="164"/>
  <c r="AK349" i="164"/>
  <c r="AI349" i="164"/>
  <c r="AF349" i="164"/>
  <c r="AD349" i="164"/>
  <c r="AB349" i="164"/>
  <c r="Y349" i="164"/>
  <c r="W349" i="164"/>
  <c r="U349" i="164"/>
  <c r="R349" i="164"/>
  <c r="P349" i="164"/>
  <c r="N349" i="164"/>
  <c r="K349" i="164"/>
  <c r="I349" i="164"/>
  <c r="G349" i="164"/>
  <c r="BA347" i="164"/>
  <c r="AY347" i="164"/>
  <c r="AW347" i="164"/>
  <c r="AT347" i="164"/>
  <c r="AR347" i="164"/>
  <c r="AP347" i="164"/>
  <c r="AM347" i="164"/>
  <c r="AK347" i="164"/>
  <c r="AI347" i="164"/>
  <c r="AF347" i="164"/>
  <c r="AD347" i="164"/>
  <c r="AB347" i="164"/>
  <c r="Y347" i="164"/>
  <c r="W347" i="164"/>
  <c r="U347" i="164"/>
  <c r="R347" i="164"/>
  <c r="P347" i="164"/>
  <c r="N347" i="164"/>
  <c r="K347" i="164"/>
  <c r="I347" i="164"/>
  <c r="G347" i="164"/>
  <c r="AY346" i="164"/>
  <c r="AW346" i="164"/>
  <c r="AR346" i="164"/>
  <c r="AM346" i="164"/>
  <c r="AF346" i="164"/>
  <c r="AD346" i="164"/>
  <c r="AB346" i="164"/>
  <c r="R346" i="164"/>
  <c r="P346" i="164"/>
  <c r="K346" i="164"/>
  <c r="I346" i="164"/>
  <c r="G346" i="164"/>
  <c r="BA344" i="164"/>
  <c r="AY344" i="164"/>
  <c r="AW344" i="164"/>
  <c r="AR344" i="164"/>
  <c r="AP344" i="164"/>
  <c r="AM344" i="164"/>
  <c r="AK344" i="164"/>
  <c r="AI344" i="164"/>
  <c r="AF344" i="164"/>
  <c r="AD344" i="164"/>
  <c r="AB344" i="164"/>
  <c r="Y344" i="164"/>
  <c r="W344" i="164"/>
  <c r="U344" i="164"/>
  <c r="R344" i="164"/>
  <c r="P344" i="164"/>
  <c r="N344" i="164"/>
  <c r="K344" i="164"/>
  <c r="I344" i="164"/>
  <c r="G344" i="164"/>
  <c r="BA342" i="164"/>
  <c r="AY342" i="164"/>
  <c r="AW342" i="164"/>
  <c r="AT342" i="164"/>
  <c r="AR342" i="164"/>
  <c r="AP342" i="164"/>
  <c r="AM342" i="164"/>
  <c r="AK342" i="164"/>
  <c r="AI342" i="164"/>
  <c r="AF342" i="164"/>
  <c r="AD342" i="164"/>
  <c r="AB342" i="164"/>
  <c r="Y342" i="164"/>
  <c r="W342" i="164"/>
  <c r="U342" i="164"/>
  <c r="R342" i="164"/>
  <c r="P342" i="164"/>
  <c r="N342" i="164"/>
  <c r="K342" i="164"/>
  <c r="I342" i="164"/>
  <c r="G342" i="164"/>
  <c r="BA341" i="164"/>
  <c r="AY341" i="164"/>
  <c r="AP341" i="164"/>
  <c r="AT341" i="164"/>
  <c r="AK341" i="164"/>
  <c r="AI341" i="164"/>
  <c r="R341" i="164"/>
  <c r="P341" i="164"/>
  <c r="K341" i="164"/>
  <c r="BA339" i="164"/>
  <c r="AY339" i="164"/>
  <c r="AW339" i="164"/>
  <c r="AT339" i="164"/>
  <c r="AR339" i="164"/>
  <c r="AP339" i="164"/>
  <c r="AM339" i="164"/>
  <c r="AK339" i="164"/>
  <c r="AI339" i="164"/>
  <c r="AF339" i="164"/>
  <c r="AD339" i="164"/>
  <c r="AB339" i="164"/>
  <c r="Y339" i="164"/>
  <c r="W339" i="164"/>
  <c r="U339" i="164"/>
  <c r="R339" i="164"/>
  <c r="P339" i="164"/>
  <c r="N339" i="164"/>
  <c r="K339" i="164"/>
  <c r="I339" i="164"/>
  <c r="G339" i="164"/>
  <c r="BA337" i="164"/>
  <c r="AY337" i="164"/>
  <c r="AW337" i="164"/>
  <c r="AT337" i="164"/>
  <c r="AR337" i="164"/>
  <c r="AP337" i="164"/>
  <c r="AM337" i="164"/>
  <c r="AK337" i="164"/>
  <c r="AI337" i="164"/>
  <c r="AF337" i="164"/>
  <c r="AD337" i="164"/>
  <c r="AB337" i="164"/>
  <c r="Y337" i="164"/>
  <c r="W337" i="164"/>
  <c r="U337" i="164"/>
  <c r="R337" i="164"/>
  <c r="P337" i="164"/>
  <c r="N337" i="164"/>
  <c r="K337" i="164"/>
  <c r="I337" i="164"/>
  <c r="G337" i="164"/>
  <c r="W336" i="164"/>
  <c r="R336" i="164"/>
  <c r="G336" i="164"/>
  <c r="BA334" i="164"/>
  <c r="AY334" i="164"/>
  <c r="AW334" i="164"/>
  <c r="AT334" i="164"/>
  <c r="AR334" i="164"/>
  <c r="AP334" i="164"/>
  <c r="AM334" i="164"/>
  <c r="AK334" i="164"/>
  <c r="AI334" i="164"/>
  <c r="AF334" i="164"/>
  <c r="AD334" i="164"/>
  <c r="AB334" i="164"/>
  <c r="Y334" i="164"/>
  <c r="W334" i="164"/>
  <c r="U334" i="164"/>
  <c r="R334" i="164"/>
  <c r="N334" i="164"/>
  <c r="K334" i="164"/>
  <c r="I334" i="164"/>
  <c r="G334" i="164"/>
  <c r="BA332" i="164"/>
  <c r="AY332" i="164"/>
  <c r="AW332" i="164"/>
  <c r="AT332" i="164"/>
  <c r="AR332" i="164"/>
  <c r="AP332" i="164"/>
  <c r="AM332" i="164"/>
  <c r="AK332" i="164"/>
  <c r="AI332" i="164"/>
  <c r="AF332" i="164"/>
  <c r="AD332" i="164"/>
  <c r="AB332" i="164"/>
  <c r="Y332" i="164"/>
  <c r="W332" i="164"/>
  <c r="U332" i="164"/>
  <c r="R332" i="164"/>
  <c r="P332" i="164"/>
  <c r="N332" i="164"/>
  <c r="K332" i="164"/>
  <c r="I332" i="164"/>
  <c r="G332" i="164"/>
  <c r="AY156" i="164"/>
  <c r="AW156" i="164"/>
  <c r="AT156" i="164"/>
  <c r="AM156" i="164"/>
  <c r="Y156" i="164"/>
  <c r="P156" i="164"/>
  <c r="N156" i="164"/>
  <c r="BA154" i="164"/>
  <c r="AY154" i="164"/>
  <c r="AW154" i="164"/>
  <c r="AT154" i="164"/>
  <c r="AR154" i="164"/>
  <c r="AP154" i="164"/>
  <c r="AM154" i="164"/>
  <c r="AK154" i="164"/>
  <c r="AI154" i="164"/>
  <c r="AF154" i="164"/>
  <c r="AD154" i="164"/>
  <c r="AB154" i="164"/>
  <c r="Y154" i="164"/>
  <c r="W154" i="164"/>
  <c r="U154" i="164"/>
  <c r="R154" i="164"/>
  <c r="P154" i="164"/>
  <c r="N154" i="164"/>
  <c r="K154" i="164"/>
  <c r="I154" i="164"/>
  <c r="G154" i="164"/>
  <c r="BA152" i="164"/>
  <c r="AY152" i="164"/>
  <c r="AW152" i="164"/>
  <c r="AT152" i="164"/>
  <c r="AR152" i="164"/>
  <c r="AP152" i="164"/>
  <c r="AM152" i="164"/>
  <c r="AK152" i="164"/>
  <c r="AI152" i="164"/>
  <c r="AF152" i="164"/>
  <c r="AD152" i="164"/>
  <c r="AB152" i="164"/>
  <c r="Y152" i="164"/>
  <c r="W152" i="164"/>
  <c r="U152" i="164"/>
  <c r="R152" i="164"/>
  <c r="P152" i="164"/>
  <c r="N152" i="164"/>
  <c r="K152" i="164"/>
  <c r="I152" i="164"/>
  <c r="G152" i="164"/>
  <c r="BW9" i="164" l="1"/>
  <c r="BW179" i="164"/>
  <c r="BW184" i="164"/>
  <c r="BW189" i="164"/>
  <c r="BW199" i="164"/>
  <c r="BW202" i="164"/>
  <c r="BW209" i="164"/>
  <c r="BW212" i="164"/>
  <c r="BW29" i="164"/>
  <c r="CT11" i="164" s="1"/>
  <c r="BW34" i="164"/>
  <c r="CT12" i="164" s="1"/>
  <c r="BW39" i="164"/>
  <c r="CT13" i="164" s="1"/>
  <c r="BW42" i="164"/>
  <c r="CL14" i="164" s="1"/>
  <c r="BW47" i="164"/>
  <c r="CL15" i="164" s="1"/>
  <c r="BW67" i="164"/>
  <c r="CL19" i="164" s="1"/>
  <c r="BW72" i="164"/>
  <c r="CL20" i="164" s="1"/>
  <c r="BW79" i="164"/>
  <c r="BW82" i="164"/>
  <c r="BW102" i="164"/>
  <c r="BW107" i="164"/>
  <c r="BW119" i="164"/>
  <c r="BW122" i="164"/>
  <c r="BW129" i="164"/>
  <c r="BW139" i="164"/>
  <c r="BW237" i="164"/>
  <c r="BW254" i="164"/>
  <c r="BW339" i="164"/>
  <c r="BW369" i="164"/>
  <c r="BW374" i="164"/>
  <c r="BW307" i="164"/>
  <c r="BW347" i="164"/>
  <c r="BW312" i="164"/>
  <c r="BW164" i="164"/>
  <c r="BW167" i="164"/>
  <c r="BW282" i="164"/>
  <c r="BW292" i="164"/>
  <c r="BW302" i="164"/>
  <c r="BW152" i="164"/>
  <c r="BW349" i="164"/>
  <c r="BW352" i="164"/>
  <c r="BW309" i="164"/>
  <c r="BW314" i="164"/>
  <c r="BW317" i="164"/>
  <c r="BW322" i="164"/>
  <c r="BW327" i="164"/>
  <c r="BW157" i="164"/>
  <c r="BW169" i="164"/>
  <c r="BW172" i="164"/>
  <c r="BW204" i="164"/>
  <c r="BW214" i="164"/>
  <c r="BW17" i="164"/>
  <c r="CL9" i="164" s="1"/>
  <c r="BW22" i="164"/>
  <c r="CL10" i="164" s="1"/>
  <c r="BW44" i="164"/>
  <c r="CT14" i="164" s="1"/>
  <c r="BW49" i="164"/>
  <c r="CT15" i="164" s="1"/>
  <c r="BW52" i="164"/>
  <c r="CL16" i="164" s="1"/>
  <c r="BW57" i="164"/>
  <c r="CL17" i="164" s="1"/>
  <c r="BW69" i="164"/>
  <c r="CT19" i="164" s="1"/>
  <c r="BW74" i="164"/>
  <c r="CT20" i="164" s="1"/>
  <c r="BW84" i="164"/>
  <c r="BW87" i="164"/>
  <c r="BW104" i="164"/>
  <c r="BW109" i="164"/>
  <c r="BW112" i="164"/>
  <c r="BW124" i="164"/>
  <c r="BW132" i="164"/>
  <c r="BW142" i="164"/>
  <c r="BW147" i="164"/>
  <c r="BW357" i="164"/>
  <c r="BW362" i="164"/>
  <c r="BW239" i="164"/>
  <c r="BW247" i="164"/>
  <c r="BW257" i="164"/>
  <c r="BW277" i="164"/>
  <c r="BW284" i="164"/>
  <c r="BW287" i="164"/>
  <c r="BW294" i="164"/>
  <c r="BW304" i="164"/>
  <c r="BW154" i="164"/>
  <c r="BW332" i="164"/>
  <c r="BW342" i="164"/>
  <c r="BW354" i="164"/>
  <c r="BW227" i="164"/>
  <c r="BW232" i="164"/>
  <c r="BW319" i="164"/>
  <c r="BW324" i="164"/>
  <c r="BW329" i="164"/>
  <c r="BW159" i="164"/>
  <c r="BW174" i="164"/>
  <c r="BW192" i="164"/>
  <c r="BW217" i="164"/>
  <c r="BW222" i="164"/>
  <c r="BW12" i="164"/>
  <c r="CL8" i="164" s="1"/>
  <c r="BW19" i="164"/>
  <c r="CT9" i="164" s="1"/>
  <c r="BW24" i="164"/>
  <c r="CT10" i="164" s="1"/>
  <c r="BW54" i="164"/>
  <c r="CT16" i="164" s="1"/>
  <c r="BW59" i="164"/>
  <c r="CT17" i="164" s="1"/>
  <c r="BW62" i="164"/>
  <c r="CL18" i="164" s="1"/>
  <c r="BW89" i="164"/>
  <c r="BW92" i="164"/>
  <c r="BW97" i="164"/>
  <c r="BW114" i="164"/>
  <c r="BW134" i="164"/>
  <c r="BW144" i="164"/>
  <c r="BW149" i="164"/>
  <c r="BW359" i="164"/>
  <c r="BW364" i="164"/>
  <c r="BW242" i="164"/>
  <c r="BW249" i="164"/>
  <c r="BW259" i="164"/>
  <c r="BW262" i="164"/>
  <c r="BW267" i="164"/>
  <c r="BW272" i="164"/>
  <c r="BW279" i="164"/>
  <c r="BW289" i="164"/>
  <c r="BW297" i="164"/>
  <c r="BW334" i="164"/>
  <c r="BW337" i="164"/>
  <c r="BW344" i="164"/>
  <c r="BW367" i="164"/>
  <c r="BW372" i="164"/>
  <c r="BW229" i="164"/>
  <c r="BW234" i="164"/>
  <c r="BW162" i="164"/>
  <c r="BW177" i="164"/>
  <c r="BW182" i="164"/>
  <c r="BW187" i="164"/>
  <c r="BW194" i="164"/>
  <c r="BW197" i="164"/>
  <c r="BW207" i="164"/>
  <c r="BW219" i="164"/>
  <c r="BW224" i="164"/>
  <c r="CT7" i="164"/>
  <c r="DT7" i="164" s="1"/>
  <c r="BW14" i="164"/>
  <c r="CT8" i="164" s="1"/>
  <c r="BW27" i="164"/>
  <c r="CL11" i="164" s="1"/>
  <c r="BW32" i="164"/>
  <c r="CL12" i="164" s="1"/>
  <c r="BW37" i="164"/>
  <c r="CL13" i="164" s="1"/>
  <c r="BW64" i="164"/>
  <c r="CT18" i="164" s="1"/>
  <c r="BW77" i="164"/>
  <c r="CL21" i="164" s="1"/>
  <c r="BW94" i="164"/>
  <c r="BW99" i="164"/>
  <c r="BW117" i="164"/>
  <c r="BW127" i="164"/>
  <c r="BW137" i="164"/>
  <c r="BW244" i="164"/>
  <c r="BW252" i="164"/>
  <c r="BW264" i="164"/>
  <c r="BW269" i="164"/>
  <c r="BW274" i="164"/>
  <c r="BW299" i="164"/>
  <c r="BD127" i="164"/>
  <c r="CI31" i="164" s="1"/>
  <c r="BD202" i="164"/>
  <c r="CI46" i="164" s="1"/>
  <c r="DI15" i="164" s="1"/>
  <c r="BF222" i="164"/>
  <c r="CJ50" i="164" s="1"/>
  <c r="DJ19" i="164" s="1"/>
  <c r="BD27" i="164"/>
  <c r="CI11" i="164" s="1"/>
  <c r="BD284" i="164"/>
  <c r="CQ62" i="164" s="1"/>
  <c r="DQ31" i="164" s="1"/>
  <c r="BH202" i="164"/>
  <c r="CK46" i="164" s="1"/>
  <c r="DK15" i="164" s="1"/>
  <c r="BD269" i="164"/>
  <c r="CQ59" i="164" s="1"/>
  <c r="DQ28" i="164" s="1"/>
  <c r="BH297" i="164"/>
  <c r="CK65" i="164" s="1"/>
  <c r="DK34" i="164" s="1"/>
  <c r="BF309" i="164"/>
  <c r="CR67" i="164" s="1"/>
  <c r="DR36" i="164" s="1"/>
  <c r="BF269" i="164"/>
  <c r="CR59" i="164" s="1"/>
  <c r="DR28" i="164" s="1"/>
  <c r="BF237" i="164"/>
  <c r="CJ53" i="164" s="1"/>
  <c r="DJ22" i="164" s="1"/>
  <c r="BF264" i="164"/>
  <c r="CR58" i="164" s="1"/>
  <c r="DR27" i="164" s="1"/>
  <c r="BD277" i="164"/>
  <c r="CI61" i="164" s="1"/>
  <c r="DI30" i="164" s="1"/>
  <c r="BH44" i="164"/>
  <c r="CS14" i="164" s="1"/>
  <c r="BH237" i="164"/>
  <c r="CK53" i="164" s="1"/>
  <c r="DK22" i="164" s="1"/>
  <c r="BF239" i="164"/>
  <c r="CR53" i="164" s="1"/>
  <c r="DR22" i="164" s="1"/>
  <c r="BH9" i="164"/>
  <c r="CS7" i="164" s="1"/>
  <c r="DS7" i="164" s="1"/>
  <c r="BD239" i="164"/>
  <c r="CQ53" i="164" s="1"/>
  <c r="DQ22" i="164" s="1"/>
  <c r="BH167" i="164"/>
  <c r="CK39" i="164" s="1"/>
  <c r="BH52" i="164"/>
  <c r="CK16" i="164" s="1"/>
  <c r="BD357" i="164"/>
  <c r="CI77" i="164" s="1"/>
  <c r="DI46" i="164" s="1"/>
  <c r="BF227" i="164"/>
  <c r="CJ51" i="164" s="1"/>
  <c r="DJ20" i="164" s="1"/>
  <c r="BH309" i="164"/>
  <c r="CS67" i="164" s="1"/>
  <c r="DS36" i="164" s="1"/>
  <c r="BF362" i="164"/>
  <c r="CJ78" i="164" s="1"/>
  <c r="DJ47" i="164" s="1"/>
  <c r="BD359" i="164"/>
  <c r="CQ77" i="164" s="1"/>
  <c r="DQ46" i="164" s="1"/>
  <c r="BD327" i="164"/>
  <c r="CI71" i="164" s="1"/>
  <c r="DI40" i="164" s="1"/>
  <c r="BD244" i="164"/>
  <c r="CQ54" i="164" s="1"/>
  <c r="DQ23" i="164" s="1"/>
  <c r="BD259" i="164"/>
  <c r="CQ57" i="164" s="1"/>
  <c r="DQ26" i="164" s="1"/>
  <c r="BD274" i="164"/>
  <c r="CQ60" i="164" s="1"/>
  <c r="DQ29" i="164" s="1"/>
  <c r="BD309" i="164"/>
  <c r="CQ67" i="164" s="1"/>
  <c r="DQ36" i="164" s="1"/>
  <c r="BF327" i="164"/>
  <c r="CJ71" i="164" s="1"/>
  <c r="DJ40" i="164" s="1"/>
  <c r="BD24" i="164"/>
  <c r="CQ10" i="164" s="1"/>
  <c r="BH62" i="164"/>
  <c r="CK18" i="164" s="1"/>
  <c r="BD237" i="164"/>
  <c r="CI53" i="164" s="1"/>
  <c r="DI22" i="164" s="1"/>
  <c r="BF244" i="164"/>
  <c r="CR54" i="164" s="1"/>
  <c r="DR23" i="164" s="1"/>
  <c r="BF274" i="164"/>
  <c r="CR60" i="164" s="1"/>
  <c r="DR29" i="164" s="1"/>
  <c r="BF284" i="164"/>
  <c r="CR62" i="164" s="1"/>
  <c r="DR31" i="164" s="1"/>
  <c r="BD302" i="164"/>
  <c r="CI66" i="164" s="1"/>
  <c r="DI35" i="164" s="1"/>
  <c r="BH327" i="164"/>
  <c r="CK71" i="164" s="1"/>
  <c r="DK40" i="164" s="1"/>
  <c r="BH64" i="164"/>
  <c r="CS18" i="164" s="1"/>
  <c r="BH119" i="164"/>
  <c r="CS29" i="164" s="1"/>
  <c r="BH244" i="164"/>
  <c r="CS54" i="164" s="1"/>
  <c r="DS23" i="164" s="1"/>
  <c r="BH259" i="164"/>
  <c r="CS57" i="164" s="1"/>
  <c r="DS26" i="164" s="1"/>
  <c r="BH284" i="164"/>
  <c r="CS62" i="164" s="1"/>
  <c r="DS31" i="164" s="1"/>
  <c r="BF302" i="164"/>
  <c r="CJ66" i="164" s="1"/>
  <c r="DJ35" i="164" s="1"/>
  <c r="BD304" i="164"/>
  <c r="CQ66" i="164" s="1"/>
  <c r="DQ35" i="164" s="1"/>
  <c r="BD167" i="164"/>
  <c r="CI39" i="164" s="1"/>
  <c r="BF127" i="164"/>
  <c r="CJ31" i="164" s="1"/>
  <c r="BH127" i="164"/>
  <c r="CK31" i="164" s="1"/>
  <c r="BD264" i="164"/>
  <c r="CQ58" i="164" s="1"/>
  <c r="DQ27" i="164" s="1"/>
  <c r="BF292" i="164"/>
  <c r="CJ64" i="164" s="1"/>
  <c r="DJ33" i="164" s="1"/>
  <c r="AF156" i="164"/>
  <c r="AR341" i="164"/>
  <c r="I351" i="164"/>
  <c r="AF351" i="164"/>
  <c r="AP371" i="164"/>
  <c r="W231" i="164"/>
  <c r="P311" i="164"/>
  <c r="AT311" i="164"/>
  <c r="Y316" i="164"/>
  <c r="AI316" i="164"/>
  <c r="AW316" i="164"/>
  <c r="AI321" i="164"/>
  <c r="AY191" i="164"/>
  <c r="AP211" i="164"/>
  <c r="AB51" i="164"/>
  <c r="AT81" i="164"/>
  <c r="I336" i="164"/>
  <c r="U336" i="164"/>
  <c r="AW336" i="164"/>
  <c r="U356" i="164"/>
  <c r="AB316" i="164"/>
  <c r="AM316" i="164"/>
  <c r="AW176" i="164"/>
  <c r="BA186" i="164"/>
  <c r="AP206" i="164"/>
  <c r="AT211" i="164"/>
  <c r="G106" i="164"/>
  <c r="I106" i="164"/>
  <c r="AY336" i="164"/>
  <c r="AK351" i="164"/>
  <c r="U371" i="164"/>
  <c r="AY371" i="164"/>
  <c r="AD231" i="164"/>
  <c r="BA231" i="164"/>
  <c r="P236" i="164"/>
  <c r="AM351" i="164"/>
  <c r="AY351" i="164"/>
  <c r="AK356" i="164"/>
  <c r="BA376" i="164"/>
  <c r="BH232" i="164"/>
  <c r="CK52" i="164" s="1"/>
  <c r="DK21" i="164" s="1"/>
  <c r="AF236" i="164"/>
  <c r="BA236" i="164"/>
  <c r="AY311" i="164"/>
  <c r="K316" i="164"/>
  <c r="BH262" i="164"/>
  <c r="CK58" i="164" s="1"/>
  <c r="DK27" i="164" s="1"/>
  <c r="N336" i="164"/>
  <c r="AR336" i="164"/>
  <c r="N341" i="164"/>
  <c r="AB341" i="164"/>
  <c r="AT346" i="164"/>
  <c r="AB351" i="164"/>
  <c r="BA351" i="164"/>
  <c r="P356" i="164"/>
  <c r="AD356" i="164"/>
  <c r="AK376" i="164"/>
  <c r="BH307" i="164"/>
  <c r="CK67" i="164" s="1"/>
  <c r="DK36" i="164" s="1"/>
  <c r="K311" i="164"/>
  <c r="AI311" i="164"/>
  <c r="Y336" i="164"/>
  <c r="AB156" i="164"/>
  <c r="R156" i="164"/>
  <c r="AD156" i="164"/>
  <c r="AP336" i="164"/>
  <c r="AI346" i="164"/>
  <c r="P351" i="164"/>
  <c r="AP351" i="164"/>
  <c r="N356" i="164"/>
  <c r="AF371" i="164"/>
  <c r="BA371" i="164"/>
  <c r="N376" i="164"/>
  <c r="AF376" i="164"/>
  <c r="AT231" i="164"/>
  <c r="AP236" i="164"/>
  <c r="N56" i="164"/>
  <c r="K71" i="164"/>
  <c r="BH257" i="164"/>
  <c r="CK57" i="164" s="1"/>
  <c r="DK26" i="164" s="1"/>
  <c r="I156" i="164"/>
  <c r="AD326" i="164"/>
  <c r="P331" i="164"/>
  <c r="I171" i="164"/>
  <c r="W171" i="164"/>
  <c r="AI176" i="164"/>
  <c r="AT176" i="164"/>
  <c r="I186" i="164"/>
  <c r="I191" i="164"/>
  <c r="N211" i="164"/>
  <c r="AD211" i="164"/>
  <c r="AM211" i="164"/>
  <c r="R216" i="164"/>
  <c r="AD216" i="164"/>
  <c r="W221" i="164"/>
  <c r="U226" i="164"/>
  <c r="G11" i="164"/>
  <c r="AI11" i="164"/>
  <c r="W16" i="164"/>
  <c r="AK16" i="164"/>
  <c r="AY16" i="164"/>
  <c r="AP31" i="164"/>
  <c r="AP41" i="164"/>
  <c r="R46" i="164"/>
  <c r="AK51" i="164"/>
  <c r="AB66" i="164"/>
  <c r="AP66" i="164"/>
  <c r="AB76" i="164"/>
  <c r="P86" i="164"/>
  <c r="P91" i="164"/>
  <c r="G96" i="164"/>
  <c r="U96" i="164"/>
  <c r="AF96" i="164"/>
  <c r="AP111" i="164"/>
  <c r="N121" i="164"/>
  <c r="AB121" i="164"/>
  <c r="AY136" i="164"/>
  <c r="W141" i="164"/>
  <c r="AT141" i="164"/>
  <c r="AF151" i="164"/>
  <c r="BH359" i="164"/>
  <c r="CS77" i="164" s="1"/>
  <c r="DS46" i="164" s="1"/>
  <c r="BH364" i="164"/>
  <c r="CS78" i="164" s="1"/>
  <c r="DS47" i="164" s="1"/>
  <c r="W251" i="164"/>
  <c r="AM286" i="164"/>
  <c r="AI286" i="164"/>
  <c r="BD12" i="164"/>
  <c r="CI8" i="164" s="1"/>
  <c r="AW21" i="164"/>
  <c r="U26" i="164"/>
  <c r="AI26" i="164"/>
  <c r="AB46" i="164"/>
  <c r="N61" i="164"/>
  <c r="AP61" i="164"/>
  <c r="AP81" i="164"/>
  <c r="AI96" i="164"/>
  <c r="AP126" i="164"/>
  <c r="AB136" i="164"/>
  <c r="G361" i="164"/>
  <c r="U361" i="164"/>
  <c r="AI361" i="164"/>
  <c r="AW251" i="164"/>
  <c r="BD257" i="164"/>
  <c r="CI57" i="164" s="1"/>
  <c r="DI26" i="164" s="1"/>
  <c r="BD262" i="164"/>
  <c r="CI58" i="164" s="1"/>
  <c r="DI27" i="164" s="1"/>
  <c r="N321" i="164"/>
  <c r="AB321" i="164"/>
  <c r="AP321" i="164"/>
  <c r="R326" i="164"/>
  <c r="AF326" i="164"/>
  <c r="G331" i="164"/>
  <c r="AT331" i="164"/>
  <c r="AI161" i="164"/>
  <c r="U166" i="164"/>
  <c r="N171" i="164"/>
  <c r="K181" i="164"/>
  <c r="AW181" i="164"/>
  <c r="AY186" i="164"/>
  <c r="AK191" i="164"/>
  <c r="AD206" i="164"/>
  <c r="AR211" i="164"/>
  <c r="AB16" i="164"/>
  <c r="AY21" i="164"/>
  <c r="AY26" i="164"/>
  <c r="Y31" i="164"/>
  <c r="AI31" i="164"/>
  <c r="AD46" i="164"/>
  <c r="Y66" i="164"/>
  <c r="AI66" i="164"/>
  <c r="I71" i="164"/>
  <c r="AI71" i="164"/>
  <c r="AY71" i="164"/>
  <c r="AR81" i="164"/>
  <c r="AF86" i="164"/>
  <c r="U91" i="164"/>
  <c r="AW91" i="164"/>
  <c r="U106" i="164"/>
  <c r="AT106" i="164"/>
  <c r="BA111" i="164"/>
  <c r="AW116" i="164"/>
  <c r="AD126" i="164"/>
  <c r="AR126" i="164"/>
  <c r="BD147" i="164"/>
  <c r="CI35" i="164" s="1"/>
  <c r="W361" i="164"/>
  <c r="AK361" i="164"/>
  <c r="N246" i="164"/>
  <c r="AK251" i="164"/>
  <c r="BD252" i="164"/>
  <c r="CI56" i="164" s="1"/>
  <c r="DI25" i="164" s="1"/>
  <c r="AB256" i="164"/>
  <c r="BF257" i="164"/>
  <c r="CJ57" i="164" s="1"/>
  <c r="DJ26" i="164" s="1"/>
  <c r="BF262" i="164"/>
  <c r="CJ58" i="164" s="1"/>
  <c r="DJ27" i="164" s="1"/>
  <c r="K266" i="164"/>
  <c r="W166" i="164"/>
  <c r="AR196" i="164"/>
  <c r="AF201" i="164"/>
  <c r="AD16" i="164"/>
  <c r="AR16" i="164"/>
  <c r="Y26" i="164"/>
  <c r="G46" i="164"/>
  <c r="AD51" i="164"/>
  <c r="P56" i="164"/>
  <c r="R61" i="164"/>
  <c r="AK91" i="164"/>
  <c r="AF126" i="164"/>
  <c r="AT126" i="164"/>
  <c r="Y361" i="164"/>
  <c r="AM361" i="164"/>
  <c r="P246" i="164"/>
  <c r="AM251" i="164"/>
  <c r="BA251" i="164"/>
  <c r="BF252" i="164"/>
  <c r="CJ56" i="164" s="1"/>
  <c r="DJ25" i="164" s="1"/>
  <c r="P271" i="164"/>
  <c r="R321" i="164"/>
  <c r="AF321" i="164"/>
  <c r="AW326" i="164"/>
  <c r="R171" i="164"/>
  <c r="AT171" i="164"/>
  <c r="AD176" i="164"/>
  <c r="BA176" i="164"/>
  <c r="BA181" i="164"/>
  <c r="N186" i="164"/>
  <c r="AB186" i="164"/>
  <c r="N191" i="164"/>
  <c r="AP191" i="164"/>
  <c r="G201" i="164"/>
  <c r="Y201" i="164"/>
  <c r="AI211" i="164"/>
  <c r="G216" i="164"/>
  <c r="AB226" i="164"/>
  <c r="AP226" i="164"/>
  <c r="AD11" i="164"/>
  <c r="AT16" i="164"/>
  <c r="G21" i="164"/>
  <c r="AR21" i="164"/>
  <c r="AM26" i="164"/>
  <c r="AW36" i="164"/>
  <c r="BH41" i="164"/>
  <c r="CE13" i="164" s="1"/>
  <c r="AK41" i="164"/>
  <c r="AW41" i="164"/>
  <c r="W51" i="164"/>
  <c r="AF51" i="164"/>
  <c r="W61" i="164"/>
  <c r="AW61" i="164"/>
  <c r="W76" i="164"/>
  <c r="U81" i="164"/>
  <c r="U86" i="164"/>
  <c r="AW86" i="164"/>
  <c r="BD94" i="164"/>
  <c r="CQ24" i="164" s="1"/>
  <c r="N96" i="164"/>
  <c r="K106" i="164"/>
  <c r="BD112" i="164"/>
  <c r="CI28" i="164" s="1"/>
  <c r="AK116" i="164"/>
  <c r="W121" i="164"/>
  <c r="I126" i="164"/>
  <c r="I131" i="164"/>
  <c r="AI131" i="164"/>
  <c r="AF136" i="164"/>
  <c r="AB151" i="164"/>
  <c r="R246" i="164"/>
  <c r="BF259" i="164"/>
  <c r="CR57" i="164" s="1"/>
  <c r="DR26" i="164" s="1"/>
  <c r="AP266" i="164"/>
  <c r="BH269" i="164"/>
  <c r="CS59" i="164" s="1"/>
  <c r="DS28" i="164" s="1"/>
  <c r="AK331" i="164"/>
  <c r="AR181" i="164"/>
  <c r="P186" i="164"/>
  <c r="I206" i="164"/>
  <c r="AF221" i="164"/>
  <c r="R226" i="164"/>
  <c r="AD226" i="164"/>
  <c r="AR226" i="164"/>
  <c r="AM41" i="164"/>
  <c r="AY41" i="164"/>
  <c r="Y76" i="164"/>
  <c r="W86" i="164"/>
  <c r="AM116" i="164"/>
  <c r="BH144" i="164"/>
  <c r="CS34" i="164" s="1"/>
  <c r="BH357" i="164"/>
  <c r="CK77" i="164" s="1"/>
  <c r="DK46" i="164" s="1"/>
  <c r="BD364" i="164"/>
  <c r="CQ78" i="164" s="1"/>
  <c r="DQ47" i="164" s="1"/>
  <c r="Y366" i="164"/>
  <c r="AM366" i="164"/>
  <c r="K246" i="164"/>
  <c r="AB251" i="164"/>
  <c r="AR266" i="164"/>
  <c r="AM331" i="164"/>
  <c r="BA331" i="164"/>
  <c r="AR161" i="164"/>
  <c r="AB166" i="164"/>
  <c r="AD181" i="164"/>
  <c r="R191" i="164"/>
  <c r="K216" i="164"/>
  <c r="Y216" i="164"/>
  <c r="AM221" i="164"/>
  <c r="W11" i="164"/>
  <c r="BA36" i="164"/>
  <c r="BA41" i="164"/>
  <c r="W46" i="164"/>
  <c r="BA46" i="164"/>
  <c r="AD66" i="164"/>
  <c r="P81" i="164"/>
  <c r="Y86" i="164"/>
  <c r="AM86" i="164"/>
  <c r="N91" i="164"/>
  <c r="AP91" i="164"/>
  <c r="R96" i="164"/>
  <c r="AR101" i="164"/>
  <c r="AR111" i="164"/>
  <c r="P121" i="164"/>
  <c r="AM131" i="164"/>
  <c r="BH132" i="164"/>
  <c r="CK32" i="164" s="1"/>
  <c r="DK8" i="164" s="1"/>
  <c r="I136" i="164"/>
  <c r="W136" i="164"/>
  <c r="U141" i="164"/>
  <c r="P361" i="164"/>
  <c r="AD361" i="164"/>
  <c r="AB366" i="164"/>
  <c r="R251" i="164"/>
  <c r="AD251" i="164"/>
  <c r="AT256" i="164"/>
  <c r="BH264" i="164"/>
  <c r="CS58" i="164" s="1"/>
  <c r="DS27" i="164" s="1"/>
  <c r="AT266" i="164"/>
  <c r="W276" i="164"/>
  <c r="AR281" i="164"/>
  <c r="R286" i="164"/>
  <c r="BD292" i="164"/>
  <c r="CI64" i="164" s="1"/>
  <c r="DI33" i="164" s="1"/>
  <c r="AI296" i="164"/>
  <c r="AT296" i="164"/>
  <c r="BH302" i="164"/>
  <c r="CK66" i="164" s="1"/>
  <c r="DK35" i="164" s="1"/>
  <c r="AP306" i="164"/>
  <c r="BH267" i="164"/>
  <c r="CK59" i="164" s="1"/>
  <c r="DK28" i="164" s="1"/>
  <c r="P276" i="164"/>
  <c r="W281" i="164"/>
  <c r="BA281" i="164"/>
  <c r="G286" i="164"/>
  <c r="BA286" i="164"/>
  <c r="R271" i="164"/>
  <c r="AP276" i="164"/>
  <c r="BF277" i="164"/>
  <c r="CJ61" i="164" s="1"/>
  <c r="DJ30" i="164" s="1"/>
  <c r="AF281" i="164"/>
  <c r="Y286" i="164"/>
  <c r="AW286" i="164"/>
  <c r="U291" i="164"/>
  <c r="BD297" i="164"/>
  <c r="CI65" i="164" s="1"/>
  <c r="DI34" i="164" s="1"/>
  <c r="W301" i="164"/>
  <c r="AK301" i="164"/>
  <c r="AW301" i="164"/>
  <c r="AR276" i="164"/>
  <c r="BH277" i="164"/>
  <c r="CK61" i="164" s="1"/>
  <c r="DK30" i="164" s="1"/>
  <c r="Y301" i="164"/>
  <c r="W306" i="164"/>
  <c r="Y276" i="164"/>
  <c r="AY286" i="164"/>
  <c r="AI291" i="164"/>
  <c r="N301" i="164"/>
  <c r="AM306" i="164"/>
  <c r="AD306" i="164"/>
  <c r="BF179" i="164"/>
  <c r="CR41" i="164" s="1"/>
  <c r="DR10" i="164" s="1"/>
  <c r="BH187" i="164"/>
  <c r="CK43" i="164" s="1"/>
  <c r="DK12" i="164" s="1"/>
  <c r="BH189" i="164"/>
  <c r="CS43" i="164" s="1"/>
  <c r="DS12" i="164" s="1"/>
  <c r="AB336" i="164"/>
  <c r="W161" i="164"/>
  <c r="U161" i="164"/>
  <c r="I181" i="164"/>
  <c r="BD152" i="164"/>
  <c r="CI36" i="164" s="1"/>
  <c r="AP156" i="164"/>
  <c r="BA156" i="164"/>
  <c r="AD336" i="164"/>
  <c r="W341" i="164"/>
  <c r="BF344" i="164"/>
  <c r="CR74" i="164" s="1"/>
  <c r="DR43" i="164" s="1"/>
  <c r="BF349" i="164"/>
  <c r="CR75" i="164" s="1"/>
  <c r="DR44" i="164" s="1"/>
  <c r="W351" i="164"/>
  <c r="R371" i="164"/>
  <c r="G326" i="164"/>
  <c r="AD171" i="164"/>
  <c r="BF152" i="164"/>
  <c r="CJ36" i="164" s="1"/>
  <c r="K156" i="164"/>
  <c r="U156" i="164"/>
  <c r="AR156" i="164"/>
  <c r="BF332" i="164"/>
  <c r="CJ72" i="164" s="1"/>
  <c r="DJ41" i="164" s="1"/>
  <c r="AF336" i="164"/>
  <c r="Y341" i="164"/>
  <c r="AY356" i="164"/>
  <c r="G376" i="164"/>
  <c r="AF231" i="164"/>
  <c r="AR186" i="164"/>
  <c r="AT186" i="164"/>
  <c r="K196" i="164"/>
  <c r="W156" i="164"/>
  <c r="AM336" i="164"/>
  <c r="AT336" i="164"/>
  <c r="AF341" i="164"/>
  <c r="AW341" i="164"/>
  <c r="AP356" i="164"/>
  <c r="P231" i="164"/>
  <c r="BA336" i="164"/>
  <c r="AM341" i="164"/>
  <c r="Y356" i="164"/>
  <c r="AF356" i="164"/>
  <c r="BA356" i="164"/>
  <c r="P316" i="164"/>
  <c r="N316" i="164"/>
  <c r="AY221" i="164"/>
  <c r="AW221" i="164"/>
  <c r="P281" i="164"/>
  <c r="R281" i="164"/>
  <c r="BD282" i="164"/>
  <c r="CI62" i="164" s="1"/>
  <c r="DI31" i="164" s="1"/>
  <c r="G291" i="164"/>
  <c r="G306" i="164"/>
  <c r="I306" i="164"/>
  <c r="K306" i="164"/>
  <c r="AT326" i="164"/>
  <c r="AP326" i="164"/>
  <c r="W181" i="164"/>
  <c r="Y181" i="164"/>
  <c r="AK156" i="164"/>
  <c r="Y346" i="164"/>
  <c r="AP346" i="164"/>
  <c r="N371" i="164"/>
  <c r="AT376" i="164"/>
  <c r="BA321" i="164"/>
  <c r="AR166" i="164"/>
  <c r="AT166" i="164"/>
  <c r="AW226" i="164"/>
  <c r="I116" i="164"/>
  <c r="K116" i="164"/>
  <c r="AB356" i="164"/>
  <c r="BH369" i="164"/>
  <c r="CS79" i="164" s="1"/>
  <c r="DS48" i="164" s="1"/>
  <c r="Y371" i="164"/>
  <c r="AK371" i="164"/>
  <c r="AW371" i="164"/>
  <c r="R376" i="164"/>
  <c r="AB376" i="164"/>
  <c r="AB231" i="164"/>
  <c r="BD232" i="164"/>
  <c r="CI52" i="164" s="1"/>
  <c r="DI21" i="164" s="1"/>
  <c r="W311" i="164"/>
  <c r="AK311" i="164"/>
  <c r="W316" i="164"/>
  <c r="AR316" i="164"/>
  <c r="BF319" i="164"/>
  <c r="CR69" i="164" s="1"/>
  <c r="DR38" i="164" s="1"/>
  <c r="P321" i="164"/>
  <c r="BD329" i="164"/>
  <c r="CQ71" i="164" s="1"/>
  <c r="DQ40" i="164" s="1"/>
  <c r="AY331" i="164"/>
  <c r="AP166" i="164"/>
  <c r="AB171" i="164"/>
  <c r="AP176" i="164"/>
  <c r="U181" i="164"/>
  <c r="AP186" i="164"/>
  <c r="BD187" i="164"/>
  <c r="CI43" i="164" s="1"/>
  <c r="DI12" i="164" s="1"/>
  <c r="AF191" i="164"/>
  <c r="AY196" i="164"/>
  <c r="N11" i="164"/>
  <c r="K16" i="164"/>
  <c r="K36" i="164"/>
  <c r="N46" i="164"/>
  <c r="R356" i="164"/>
  <c r="AM371" i="164"/>
  <c r="AD376" i="164"/>
  <c r="BF314" i="164"/>
  <c r="CR68" i="164" s="1"/>
  <c r="DR37" i="164" s="1"/>
  <c r="BF329" i="164"/>
  <c r="CR71" i="164" s="1"/>
  <c r="DR40" i="164" s="1"/>
  <c r="BF214" i="164"/>
  <c r="CR48" i="164" s="1"/>
  <c r="DR17" i="164" s="1"/>
  <c r="AK221" i="164"/>
  <c r="AB91" i="164"/>
  <c r="AD91" i="164"/>
  <c r="I146" i="164"/>
  <c r="U326" i="164"/>
  <c r="AR326" i="164"/>
  <c r="AP161" i="164"/>
  <c r="BH162" i="164"/>
  <c r="CK38" i="164" s="1"/>
  <c r="K191" i="164"/>
  <c r="AR191" i="164"/>
  <c r="I201" i="164"/>
  <c r="U201" i="164"/>
  <c r="AD201" i="164"/>
  <c r="AP201" i="164"/>
  <c r="AK206" i="164"/>
  <c r="AT206" i="164"/>
  <c r="BH214" i="164"/>
  <c r="CS48" i="164" s="1"/>
  <c r="DS17" i="164" s="1"/>
  <c r="AW216" i="164"/>
  <c r="R11" i="164"/>
  <c r="BD14" i="164"/>
  <c r="CQ8" i="164" s="1"/>
  <c r="N16" i="164"/>
  <c r="AP21" i="164"/>
  <c r="W36" i="164"/>
  <c r="AW111" i="164"/>
  <c r="BD139" i="164"/>
  <c r="CQ33" i="164" s="1"/>
  <c r="AD141" i="164"/>
  <c r="AB141" i="164"/>
  <c r="N236" i="164"/>
  <c r="Y321" i="164"/>
  <c r="K331" i="164"/>
  <c r="BF169" i="164"/>
  <c r="CR39" i="164" s="1"/>
  <c r="AF171" i="164"/>
  <c r="BA221" i="164"/>
  <c r="BD102" i="164"/>
  <c r="CI26" i="164" s="1"/>
  <c r="BD104" i="164"/>
  <c r="CQ26" i="164" s="1"/>
  <c r="BD249" i="164"/>
  <c r="CQ55" i="164" s="1"/>
  <c r="DQ24" i="164" s="1"/>
  <c r="AT351" i="164"/>
  <c r="AR356" i="164"/>
  <c r="AP376" i="164"/>
  <c r="AM231" i="164"/>
  <c r="BH234" i="164"/>
  <c r="CS52" i="164" s="1"/>
  <c r="DS21" i="164" s="1"/>
  <c r="AW236" i="164"/>
  <c r="AM311" i="164"/>
  <c r="R316" i="164"/>
  <c r="AM321" i="164"/>
  <c r="N326" i="164"/>
  <c r="AK326" i="164"/>
  <c r="AD331" i="164"/>
  <c r="AP331" i="164"/>
  <c r="Y161" i="164"/>
  <c r="AT161" i="164"/>
  <c r="AR171" i="164"/>
  <c r="AI186" i="164"/>
  <c r="BF192" i="164"/>
  <c r="CJ44" i="164" s="1"/>
  <c r="DJ13" i="164" s="1"/>
  <c r="BD194" i="164"/>
  <c r="CQ44" i="164" s="1"/>
  <c r="DQ13" i="164" s="1"/>
  <c r="U196" i="164"/>
  <c r="AT196" i="164"/>
  <c r="AT201" i="164"/>
  <c r="AB211" i="164"/>
  <c r="BD217" i="164"/>
  <c r="CI49" i="164" s="1"/>
  <c r="DI18" i="164" s="1"/>
  <c r="BH219" i="164"/>
  <c r="CS49" i="164" s="1"/>
  <c r="DS18" i="164" s="1"/>
  <c r="I221" i="164"/>
  <c r="U221" i="164"/>
  <c r="AD221" i="164"/>
  <c r="AP221" i="164"/>
  <c r="P16" i="164"/>
  <c r="AF91" i="164"/>
  <c r="AY106" i="164"/>
  <c r="AR371" i="164"/>
  <c r="AR376" i="164"/>
  <c r="AY236" i="164"/>
  <c r="U321" i="164"/>
  <c r="Y326" i="164"/>
  <c r="U331" i="164"/>
  <c r="AF331" i="164"/>
  <c r="AY161" i="164"/>
  <c r="R166" i="164"/>
  <c r="AI171" i="164"/>
  <c r="BH174" i="164"/>
  <c r="CS40" i="164" s="1"/>
  <c r="DS9" i="164" s="1"/>
  <c r="AK176" i="164"/>
  <c r="G181" i="164"/>
  <c r="R186" i="164"/>
  <c r="AD191" i="164"/>
  <c r="BF194" i="164"/>
  <c r="CR44" i="164" s="1"/>
  <c r="DR13" i="164" s="1"/>
  <c r="AM201" i="164"/>
  <c r="AY201" i="164"/>
  <c r="AM206" i="164"/>
  <c r="W216" i="164"/>
  <c r="AF216" i="164"/>
  <c r="BD219" i="164"/>
  <c r="CQ49" i="164" s="1"/>
  <c r="DQ18" i="164" s="1"/>
  <c r="P226" i="164"/>
  <c r="AF226" i="164"/>
  <c r="AP16" i="164"/>
  <c r="AT21" i="164"/>
  <c r="K26" i="164"/>
  <c r="BA26" i="164"/>
  <c r="AF56" i="164"/>
  <c r="U71" i="164"/>
  <c r="AP101" i="164"/>
  <c r="AB111" i="164"/>
  <c r="AD111" i="164"/>
  <c r="N261" i="164"/>
  <c r="AT321" i="164"/>
  <c r="AI331" i="164"/>
  <c r="BH159" i="164"/>
  <c r="CS37" i="164" s="1"/>
  <c r="AM166" i="164"/>
  <c r="AM186" i="164"/>
  <c r="AB191" i="164"/>
  <c r="AM191" i="164"/>
  <c r="BH194" i="164"/>
  <c r="CS44" i="164" s="1"/>
  <c r="DS13" i="164" s="1"/>
  <c r="AF206" i="164"/>
  <c r="AR206" i="164"/>
  <c r="U211" i="164"/>
  <c r="AY211" i="164"/>
  <c r="BD212" i="164"/>
  <c r="CI48" i="164" s="1"/>
  <c r="DI17" i="164" s="1"/>
  <c r="BH217" i="164"/>
  <c r="CK49" i="164" s="1"/>
  <c r="DK18" i="164" s="1"/>
  <c r="AT221" i="164"/>
  <c r="BH222" i="164"/>
  <c r="CK50" i="164" s="1"/>
  <c r="DK19" i="164" s="1"/>
  <c r="AK226" i="164"/>
  <c r="AT226" i="164"/>
  <c r="BH17" i="164"/>
  <c r="CK9" i="164" s="1"/>
  <c r="BF69" i="164"/>
  <c r="CR19" i="164" s="1"/>
  <c r="AI86" i="164"/>
  <c r="AK86" i="164"/>
  <c r="I96" i="164"/>
  <c r="AP116" i="164"/>
  <c r="AR41" i="164"/>
  <c r="AR46" i="164"/>
  <c r="W56" i="164"/>
  <c r="AI56" i="164"/>
  <c r="P61" i="164"/>
  <c r="AB61" i="164"/>
  <c r="AR61" i="164"/>
  <c r="AW66" i="164"/>
  <c r="AR71" i="164"/>
  <c r="AD86" i="164"/>
  <c r="AR86" i="164"/>
  <c r="BF89" i="164"/>
  <c r="CR23" i="164" s="1"/>
  <c r="Y91" i="164"/>
  <c r="AI91" i="164"/>
  <c r="BF94" i="164"/>
  <c r="CR24" i="164" s="1"/>
  <c r="AM101" i="164"/>
  <c r="W106" i="164"/>
  <c r="W111" i="164"/>
  <c r="AK111" i="164"/>
  <c r="AT111" i="164"/>
  <c r="BH114" i="164"/>
  <c r="CS28" i="164" s="1"/>
  <c r="AD121" i="164"/>
  <c r="G146" i="164"/>
  <c r="K146" i="164"/>
  <c r="W146" i="164"/>
  <c r="Y146" i="164"/>
  <c r="AD246" i="164"/>
  <c r="BF247" i="164"/>
  <c r="CJ55" i="164" s="1"/>
  <c r="DJ24" i="164" s="1"/>
  <c r="AT246" i="164"/>
  <c r="AP246" i="164"/>
  <c r="BD279" i="164"/>
  <c r="CQ61" i="164" s="1"/>
  <c r="DQ30" i="164" s="1"/>
  <c r="N281" i="164"/>
  <c r="AY226" i="164"/>
  <c r="P11" i="164"/>
  <c r="AB11" i="164"/>
  <c r="U16" i="164"/>
  <c r="AF26" i="164"/>
  <c r="AP26" i="164"/>
  <c r="I31" i="164"/>
  <c r="P46" i="164"/>
  <c r="AF46" i="164"/>
  <c r="AW46" i="164"/>
  <c r="K56" i="164"/>
  <c r="AB56" i="164"/>
  <c r="U61" i="164"/>
  <c r="I66" i="164"/>
  <c r="W71" i="164"/>
  <c r="AW71" i="164"/>
  <c r="I76" i="164"/>
  <c r="AR76" i="164"/>
  <c r="BH79" i="164"/>
  <c r="CS21" i="164" s="1"/>
  <c r="AT86" i="164"/>
  <c r="R91" i="164"/>
  <c r="AM91" i="164"/>
  <c r="AY91" i="164"/>
  <c r="U101" i="164"/>
  <c r="BF102" i="164"/>
  <c r="CJ26" i="164" s="1"/>
  <c r="AM111" i="164"/>
  <c r="AY111" i="164"/>
  <c r="AY126" i="164"/>
  <c r="AP136" i="164"/>
  <c r="BF139" i="164"/>
  <c r="CR33" i="164" s="1"/>
  <c r="AW141" i="164"/>
  <c r="U151" i="164"/>
  <c r="AI151" i="164"/>
  <c r="R361" i="164"/>
  <c r="AY256" i="164"/>
  <c r="BA256" i="164"/>
  <c r="AP261" i="164"/>
  <c r="AR261" i="164"/>
  <c r="G271" i="164"/>
  <c r="K31" i="164"/>
  <c r="AI36" i="164"/>
  <c r="AT36" i="164"/>
  <c r="AY46" i="164"/>
  <c r="BF59" i="164"/>
  <c r="CR17" i="164" s="1"/>
  <c r="AT61" i="164"/>
  <c r="AT76" i="164"/>
  <c r="AD81" i="164"/>
  <c r="AY81" i="164"/>
  <c r="W101" i="164"/>
  <c r="BH102" i="164"/>
  <c r="CK26" i="164" s="1"/>
  <c r="AR116" i="164"/>
  <c r="P126" i="164"/>
  <c r="U136" i="164"/>
  <c r="Y136" i="164"/>
  <c r="AR136" i="164"/>
  <c r="BH139" i="164"/>
  <c r="CS33" i="164" s="1"/>
  <c r="W151" i="164"/>
  <c r="AF66" i="164"/>
  <c r="BH87" i="164"/>
  <c r="CK23" i="164" s="1"/>
  <c r="Y101" i="164"/>
  <c r="AT116" i="164"/>
  <c r="AT136" i="164"/>
  <c r="Y151" i="164"/>
  <c r="I366" i="164"/>
  <c r="G246" i="164"/>
  <c r="BF254" i="164"/>
  <c r="CR56" i="164" s="1"/>
  <c r="DR25" i="164" s="1"/>
  <c r="AW276" i="164"/>
  <c r="AY276" i="164"/>
  <c r="AD286" i="164"/>
  <c r="BD289" i="164"/>
  <c r="CQ63" i="164" s="1"/>
  <c r="DQ32" i="164" s="1"/>
  <c r="BF299" i="164"/>
  <c r="CR65" i="164" s="1"/>
  <c r="DR34" i="164" s="1"/>
  <c r="AB21" i="164"/>
  <c r="N26" i="164"/>
  <c r="AM31" i="164"/>
  <c r="Y36" i="164"/>
  <c r="AY51" i="164"/>
  <c r="AK61" i="164"/>
  <c r="BH69" i="164"/>
  <c r="CS19" i="164" s="1"/>
  <c r="AB71" i="164"/>
  <c r="AT71" i="164"/>
  <c r="BA71" i="164"/>
  <c r="AW76" i="164"/>
  <c r="BF84" i="164"/>
  <c r="CR22" i="164" s="1"/>
  <c r="AP96" i="164"/>
  <c r="BD99" i="164"/>
  <c r="CQ25" i="164" s="1"/>
  <c r="AB106" i="164"/>
  <c r="BH107" i="164"/>
  <c r="CK27" i="164" s="1"/>
  <c r="BF112" i="164"/>
  <c r="CJ28" i="164" s="1"/>
  <c r="BD114" i="164"/>
  <c r="CQ28" i="164" s="1"/>
  <c r="BF134" i="164"/>
  <c r="CR32" i="164" s="1"/>
  <c r="DR8" i="164" s="1"/>
  <c r="AM136" i="164"/>
  <c r="AD146" i="164"/>
  <c r="AR146" i="164"/>
  <c r="BF147" i="164"/>
  <c r="CJ35" i="164" s="1"/>
  <c r="N151" i="164"/>
  <c r="G366" i="164"/>
  <c r="BD242" i="164"/>
  <c r="CI54" i="164" s="1"/>
  <c r="DI23" i="164" s="1"/>
  <c r="BD254" i="164"/>
  <c r="CQ56" i="164" s="1"/>
  <c r="DQ25" i="164" s="1"/>
  <c r="N266" i="164"/>
  <c r="AM11" i="164"/>
  <c r="BF14" i="164"/>
  <c r="CR8" i="164" s="1"/>
  <c r="AF16" i="164"/>
  <c r="AW16" i="164"/>
  <c r="AT31" i="164"/>
  <c r="N36" i="164"/>
  <c r="U41" i="164"/>
  <c r="AK46" i="164"/>
  <c r="BH49" i="164"/>
  <c r="CS15" i="164" s="1"/>
  <c r="AT56" i="164"/>
  <c r="AM61" i="164"/>
  <c r="AP71" i="164"/>
  <c r="BH84" i="164"/>
  <c r="CS22" i="164" s="1"/>
  <c r="R86" i="164"/>
  <c r="W91" i="164"/>
  <c r="AR96" i="164"/>
  <c r="BF99" i="164"/>
  <c r="CR25" i="164" s="1"/>
  <c r="AK101" i="164"/>
  <c r="AD106" i="164"/>
  <c r="AP106" i="164"/>
  <c r="BA106" i="164"/>
  <c r="N116" i="164"/>
  <c r="Y121" i="164"/>
  <c r="AK121" i="164"/>
  <c r="AW121" i="164"/>
  <c r="U126" i="164"/>
  <c r="AF146" i="164"/>
  <c r="AW361" i="164"/>
  <c r="AT261" i="164"/>
  <c r="K286" i="164"/>
  <c r="AW296" i="164"/>
  <c r="AY296" i="164"/>
  <c r="N306" i="164"/>
  <c r="R136" i="164"/>
  <c r="BH137" i="164"/>
  <c r="CK33" i="164" s="1"/>
  <c r="P146" i="164"/>
  <c r="R151" i="164"/>
  <c r="BH362" i="164"/>
  <c r="CK78" i="164" s="1"/>
  <c r="DK47" i="164" s="1"/>
  <c r="AF366" i="164"/>
  <c r="BH249" i="164"/>
  <c r="CS55" i="164" s="1"/>
  <c r="DS24" i="164" s="1"/>
  <c r="AY251" i="164"/>
  <c r="AF256" i="164"/>
  <c r="Y266" i="164"/>
  <c r="AI271" i="164"/>
  <c r="R276" i="164"/>
  <c r="BH282" i="164"/>
  <c r="CK62" i="164" s="1"/>
  <c r="DK31" i="164" s="1"/>
  <c r="AT286" i="164"/>
  <c r="BH289" i="164"/>
  <c r="CS63" i="164" s="1"/>
  <c r="DS32" i="164" s="1"/>
  <c r="R301" i="164"/>
  <c r="U306" i="164"/>
  <c r="AF306" i="164"/>
  <c r="AK366" i="164"/>
  <c r="AI256" i="164"/>
  <c r="N271" i="164"/>
  <c r="AY271" i="164"/>
  <c r="AK306" i="164"/>
  <c r="BD299" i="164"/>
  <c r="CQ65" i="164" s="1"/>
  <c r="DQ34" i="164" s="1"/>
  <c r="AI301" i="164"/>
  <c r="AB126" i="164"/>
  <c r="U131" i="164"/>
  <c r="AI136" i="164"/>
  <c r="U146" i="164"/>
  <c r="AT146" i="164"/>
  <c r="AK151" i="164"/>
  <c r="AF361" i="164"/>
  <c r="AY361" i="164"/>
  <c r="BD362" i="164"/>
  <c r="CI78" i="164" s="1"/>
  <c r="DI47" i="164" s="1"/>
  <c r="AY366" i="164"/>
  <c r="AF246" i="164"/>
  <c r="BA246" i="164"/>
  <c r="AP251" i="164"/>
  <c r="BH252" i="164"/>
  <c r="CK56" i="164" s="1"/>
  <c r="DK25" i="164" s="1"/>
  <c r="P261" i="164"/>
  <c r="AB266" i="164"/>
  <c r="AM266" i="164"/>
  <c r="N276" i="164"/>
  <c r="BH279" i="164"/>
  <c r="CS61" i="164" s="1"/>
  <c r="DS30" i="164" s="1"/>
  <c r="AB281" i="164"/>
  <c r="AF291" i="164"/>
  <c r="BH292" i="164"/>
  <c r="CK64" i="164" s="1"/>
  <c r="DK33" i="164" s="1"/>
  <c r="AM301" i="164"/>
  <c r="AB306" i="164"/>
  <c r="BA126" i="164"/>
  <c r="BF129" i="164"/>
  <c r="CR31" i="164" s="1"/>
  <c r="W131" i="164"/>
  <c r="AT131" i="164"/>
  <c r="AM151" i="164"/>
  <c r="AR361" i="164"/>
  <c r="BA361" i="164"/>
  <c r="W246" i="164"/>
  <c r="N251" i="164"/>
  <c r="R256" i="164"/>
  <c r="R261" i="164"/>
  <c r="AY261" i="164"/>
  <c r="I266" i="164"/>
  <c r="P266" i="164"/>
  <c r="BA266" i="164"/>
  <c r="BF267" i="164"/>
  <c r="CJ59" i="164" s="1"/>
  <c r="DJ28" i="164" s="1"/>
  <c r="U271" i="164"/>
  <c r="AD281" i="164"/>
  <c r="AK286" i="164"/>
  <c r="BH287" i="164"/>
  <c r="CK63" i="164" s="1"/>
  <c r="DK32" i="164" s="1"/>
  <c r="N291" i="164"/>
  <c r="BH299" i="164"/>
  <c r="CS65" i="164" s="1"/>
  <c r="DS34" i="164" s="1"/>
  <c r="AR301" i="164"/>
  <c r="AY301" i="164"/>
  <c r="P131" i="164"/>
  <c r="BA141" i="164"/>
  <c r="K151" i="164"/>
  <c r="P151" i="164"/>
  <c r="BA151" i="164"/>
  <c r="AD366" i="164"/>
  <c r="BH242" i="164"/>
  <c r="CK54" i="164" s="1"/>
  <c r="DK23" i="164" s="1"/>
  <c r="AR246" i="164"/>
  <c r="Y251" i="164"/>
  <c r="AI251" i="164"/>
  <c r="BA261" i="164"/>
  <c r="R266" i="164"/>
  <c r="AF271" i="164"/>
  <c r="BH274" i="164"/>
  <c r="CS60" i="164" s="1"/>
  <c r="DS29" i="164" s="1"/>
  <c r="AR286" i="164"/>
  <c r="Y291" i="164"/>
  <c r="AY291" i="164"/>
  <c r="W296" i="164"/>
  <c r="P301" i="164"/>
  <c r="BA301" i="164"/>
  <c r="R306" i="164"/>
  <c r="BH294" i="164"/>
  <c r="CS64" i="164" s="1"/>
  <c r="DS33" i="164" s="1"/>
  <c r="BF294" i="164"/>
  <c r="CR64" i="164" s="1"/>
  <c r="DR33" i="164" s="1"/>
  <c r="BD294" i="164"/>
  <c r="CQ64" i="164" s="1"/>
  <c r="DQ33" i="164" s="1"/>
  <c r="I276" i="164"/>
  <c r="BD374" i="164"/>
  <c r="CQ80" i="164" s="1"/>
  <c r="DQ49" i="164" s="1"/>
  <c r="BD322" i="164"/>
  <c r="CI70" i="164" s="1"/>
  <c r="DI39" i="164" s="1"/>
  <c r="BH172" i="164"/>
  <c r="CK40" i="164" s="1"/>
  <c r="DK9" i="164" s="1"/>
  <c r="BF174" i="164"/>
  <c r="CR40" i="164" s="1"/>
  <c r="DR9" i="164" s="1"/>
  <c r="BD214" i="164"/>
  <c r="CQ48" i="164" s="1"/>
  <c r="DQ17" i="164" s="1"/>
  <c r="BD19" i="164"/>
  <c r="CQ9" i="164" s="1"/>
  <c r="BD22" i="164"/>
  <c r="CI10" i="164" s="1"/>
  <c r="BH239" i="164"/>
  <c r="CS53" i="164" s="1"/>
  <c r="DS22" i="164" s="1"/>
  <c r="U246" i="164"/>
  <c r="I251" i="164"/>
  <c r="AT251" i="164"/>
  <c r="AR251" i="164"/>
  <c r="AM261" i="164"/>
  <c r="BF272" i="164"/>
  <c r="CJ60" i="164" s="1"/>
  <c r="DJ29" i="164" s="1"/>
  <c r="AT276" i="164"/>
  <c r="BF289" i="164"/>
  <c r="CR63" i="164" s="1"/>
  <c r="DR32" i="164" s="1"/>
  <c r="N296" i="164"/>
  <c r="BA306" i="164"/>
  <c r="AY306" i="164"/>
  <c r="AW306" i="164"/>
  <c r="BD134" i="164"/>
  <c r="CQ32" i="164" s="1"/>
  <c r="DQ8" i="164" s="1"/>
  <c r="BF322" i="164"/>
  <c r="CJ70" i="164" s="1"/>
  <c r="DJ39" i="164" s="1"/>
  <c r="BD324" i="164"/>
  <c r="CQ70" i="164" s="1"/>
  <c r="DQ39" i="164" s="1"/>
  <c r="BH184" i="164"/>
  <c r="CS42" i="164" s="1"/>
  <c r="DS11" i="164" s="1"/>
  <c r="BH247" i="164"/>
  <c r="CK55" i="164" s="1"/>
  <c r="DK24" i="164" s="1"/>
  <c r="AD261" i="164"/>
  <c r="AB261" i="164"/>
  <c r="BA271" i="164"/>
  <c r="BH272" i="164"/>
  <c r="CK60" i="164" s="1"/>
  <c r="DK29" i="164" s="1"/>
  <c r="AK276" i="164"/>
  <c r="AI276" i="164"/>
  <c r="AB286" i="164"/>
  <c r="P296" i="164"/>
  <c r="AF301" i="164"/>
  <c r="BD272" i="164"/>
  <c r="CI60" i="164" s="1"/>
  <c r="DI29" i="164" s="1"/>
  <c r="BF187" i="164"/>
  <c r="CJ43" i="164" s="1"/>
  <c r="DJ12" i="164" s="1"/>
  <c r="BH207" i="164"/>
  <c r="CK47" i="164" s="1"/>
  <c r="DK16" i="164" s="1"/>
  <c r="BH19" i="164"/>
  <c r="CS9" i="164" s="1"/>
  <c r="Y246" i="164"/>
  <c r="AY266" i="164"/>
  <c r="AW266" i="164"/>
  <c r="I271" i="164"/>
  <c r="AT271" i="164"/>
  <c r="AR271" i="164"/>
  <c r="K301" i="164"/>
  <c r="P306" i="164"/>
  <c r="K256" i="164"/>
  <c r="I256" i="164"/>
  <c r="BD122" i="164"/>
  <c r="CI30" i="164" s="1"/>
  <c r="BD247" i="164"/>
  <c r="CI55" i="164" s="1"/>
  <c r="DI24" i="164" s="1"/>
  <c r="BH312" i="164"/>
  <c r="CK68" i="164" s="1"/>
  <c r="DK37" i="164" s="1"/>
  <c r="BD317" i="164"/>
  <c r="CI69" i="164" s="1"/>
  <c r="DI38" i="164" s="1"/>
  <c r="BH319" i="164"/>
  <c r="CS69" i="164" s="1"/>
  <c r="DS38" i="164" s="1"/>
  <c r="BH324" i="164"/>
  <c r="CS70" i="164" s="1"/>
  <c r="DS39" i="164" s="1"/>
  <c r="BF164" i="164"/>
  <c r="CR38" i="164" s="1"/>
  <c r="BH179" i="164"/>
  <c r="CS41" i="164" s="1"/>
  <c r="DS10" i="164" s="1"/>
  <c r="BF27" i="164"/>
  <c r="CJ11" i="164" s="1"/>
  <c r="BF34" i="164"/>
  <c r="CR12" i="164" s="1"/>
  <c r="BD57" i="164"/>
  <c r="CI17" i="164" s="1"/>
  <c r="BD97" i="164"/>
  <c r="CI25" i="164" s="1"/>
  <c r="BH97" i="164"/>
  <c r="CK25" i="164" s="1"/>
  <c r="BF249" i="164"/>
  <c r="CR55" i="164" s="1"/>
  <c r="DR24" i="164" s="1"/>
  <c r="N256" i="164"/>
  <c r="BD267" i="164"/>
  <c r="CI59" i="164" s="1"/>
  <c r="DI28" i="164" s="1"/>
  <c r="AP271" i="164"/>
  <c r="AF286" i="164"/>
  <c r="BF287" i="164"/>
  <c r="CJ63" i="164" s="1"/>
  <c r="DJ32" i="164" s="1"/>
  <c r="BD287" i="164"/>
  <c r="CI63" i="164" s="1"/>
  <c r="DI32" i="164" s="1"/>
  <c r="K296" i="164"/>
  <c r="I296" i="164"/>
  <c r="G296" i="164"/>
  <c r="AD301" i="164"/>
  <c r="AB301" i="164"/>
  <c r="BD174" i="164"/>
  <c r="CQ40" i="164" s="1"/>
  <c r="DQ9" i="164" s="1"/>
  <c r="BD77" i="164"/>
  <c r="CI21" i="164" s="1"/>
  <c r="AD256" i="164"/>
  <c r="AW271" i="164"/>
  <c r="BH227" i="164"/>
  <c r="CK51" i="164" s="1"/>
  <c r="DK20" i="164" s="1"/>
  <c r="BF204" i="164"/>
  <c r="CR46" i="164" s="1"/>
  <c r="DR15" i="164" s="1"/>
  <c r="BH14" i="164"/>
  <c r="CS8" i="164" s="1"/>
  <c r="BF144" i="164"/>
  <c r="CR34" i="164" s="1"/>
  <c r="AB246" i="164"/>
  <c r="BH254" i="164"/>
  <c r="CS56" i="164" s="1"/>
  <c r="DS25" i="164" s="1"/>
  <c r="P256" i="164"/>
  <c r="AF261" i="164"/>
  <c r="AM276" i="164"/>
  <c r="BF279" i="164"/>
  <c r="CR61" i="164" s="1"/>
  <c r="DR30" i="164" s="1"/>
  <c r="BF282" i="164"/>
  <c r="CJ62" i="164" s="1"/>
  <c r="DJ31" i="164" s="1"/>
  <c r="W286" i="164"/>
  <c r="U286" i="164"/>
  <c r="AD296" i="164"/>
  <c r="AF266" i="164"/>
  <c r="BF242" i="164"/>
  <c r="CJ54" i="164" s="1"/>
  <c r="DJ23" i="164" s="1"/>
  <c r="G281" i="164"/>
  <c r="BH154" i="164"/>
  <c r="CS36" i="164" s="1"/>
  <c r="BH317" i="164"/>
  <c r="CK69" i="164" s="1"/>
  <c r="DK38" i="164" s="1"/>
  <c r="BD169" i="164"/>
  <c r="CQ39" i="164" s="1"/>
  <c r="BF182" i="164"/>
  <c r="CJ42" i="164" s="1"/>
  <c r="DJ11" i="164" s="1"/>
  <c r="BH204" i="164"/>
  <c r="CS46" i="164" s="1"/>
  <c r="DS15" i="164" s="1"/>
  <c r="BF17" i="164"/>
  <c r="CJ9" i="164" s="1"/>
  <c r="BD37" i="164"/>
  <c r="CI13" i="164" s="1"/>
  <c r="BH57" i="164"/>
  <c r="CK17" i="164" s="1"/>
  <c r="BD87" i="164"/>
  <c r="CI23" i="164" s="1"/>
  <c r="K261" i="164"/>
  <c r="I291" i="164"/>
  <c r="AT291" i="164"/>
  <c r="AR291" i="164"/>
  <c r="BD39" i="164"/>
  <c r="CQ13" i="164" s="1"/>
  <c r="BD67" i="164"/>
  <c r="CI19" i="164" s="1"/>
  <c r="BF132" i="164"/>
  <c r="CJ32" i="164" s="1"/>
  <c r="DJ8" i="164" s="1"/>
  <c r="BF67" i="164"/>
  <c r="CJ19" i="164" s="1"/>
  <c r="BD69" i="164"/>
  <c r="CQ19" i="164" s="1"/>
  <c r="BF77" i="164"/>
  <c r="CJ21" i="164" s="1"/>
  <c r="BH92" i="164"/>
  <c r="CK24" i="164" s="1"/>
  <c r="BH149" i="164"/>
  <c r="CS35" i="164" s="1"/>
  <c r="G256" i="164"/>
  <c r="K276" i="164"/>
  <c r="R291" i="164"/>
  <c r="AM296" i="164"/>
  <c r="BF297" i="164"/>
  <c r="CJ65" i="164" s="1"/>
  <c r="DJ34" i="164" s="1"/>
  <c r="BF304" i="164"/>
  <c r="CR66" i="164" s="1"/>
  <c r="DR35" i="164" s="1"/>
  <c r="Y306" i="164"/>
  <c r="BH77" i="164"/>
  <c r="CK21" i="164" s="1"/>
  <c r="K251" i="164"/>
  <c r="K271" i="164"/>
  <c r="I281" i="164"/>
  <c r="K291" i="164"/>
  <c r="BH304" i="164"/>
  <c r="CS66" i="164" s="1"/>
  <c r="DS35" i="164" s="1"/>
  <c r="AI306" i="164"/>
  <c r="BF82" i="164"/>
  <c r="CJ22" i="164" s="1"/>
  <c r="BH94" i="164"/>
  <c r="CS24" i="164" s="1"/>
  <c r="BD129" i="164"/>
  <c r="CQ31" i="164" s="1"/>
  <c r="BH134" i="164"/>
  <c r="CS32" i="164" s="1"/>
  <c r="DS8" i="164" s="1"/>
  <c r="G261" i="164"/>
  <c r="K281" i="164"/>
  <c r="R296" i="164"/>
  <c r="G301" i="164"/>
  <c r="BF64" i="164"/>
  <c r="CR18" i="164" s="1"/>
  <c r="BF72" i="164"/>
  <c r="CJ20" i="164" s="1"/>
  <c r="I246" i="164"/>
  <c r="G276" i="164"/>
  <c r="I286" i="164"/>
  <c r="BF334" i="164"/>
  <c r="CR72" i="164" s="1"/>
  <c r="DR41" i="164" s="1"/>
  <c r="BD354" i="164"/>
  <c r="CQ76" i="164" s="1"/>
  <c r="DQ45" i="164" s="1"/>
  <c r="BF229" i="164"/>
  <c r="CR51" i="164" s="1"/>
  <c r="DR20" i="164" s="1"/>
  <c r="BF307" i="164"/>
  <c r="CJ67" i="164" s="1"/>
  <c r="DJ36" i="164" s="1"/>
  <c r="BH164" i="164"/>
  <c r="CS38" i="164" s="1"/>
  <c r="BD172" i="164"/>
  <c r="BH182" i="164"/>
  <c r="CK42" i="164" s="1"/>
  <c r="DK11" i="164" s="1"/>
  <c r="BH209" i="164"/>
  <c r="CS47" i="164" s="1"/>
  <c r="DS16" i="164" s="1"/>
  <c r="BD29" i="164"/>
  <c r="CQ11" i="164" s="1"/>
  <c r="BH37" i="164"/>
  <c r="CK13" i="164" s="1"/>
  <c r="BF39" i="164"/>
  <c r="CR13" i="164" s="1"/>
  <c r="BD49" i="164"/>
  <c r="CQ15" i="164" s="1"/>
  <c r="BH59" i="164"/>
  <c r="CS17" i="164" s="1"/>
  <c r="BD62" i="164"/>
  <c r="CI18" i="164" s="1"/>
  <c r="BD84" i="164"/>
  <c r="CQ22" i="164" s="1"/>
  <c r="BF87" i="164"/>
  <c r="CJ23" i="164" s="1"/>
  <c r="BD107" i="164"/>
  <c r="CI27" i="164" s="1"/>
  <c r="BF114" i="164"/>
  <c r="CR28" i="164" s="1"/>
  <c r="BD132" i="164"/>
  <c r="CI32" i="164" s="1"/>
  <c r="DI8" i="164" s="1"/>
  <c r="BF359" i="164"/>
  <c r="CR77" i="164" s="1"/>
  <c r="DR46" i="164" s="1"/>
  <c r="I361" i="164"/>
  <c r="BH322" i="164"/>
  <c r="CK70" i="164" s="1"/>
  <c r="DK39" i="164" s="1"/>
  <c r="BH329" i="164"/>
  <c r="CS71" i="164" s="1"/>
  <c r="DS40" i="164" s="1"/>
  <c r="BF157" i="164"/>
  <c r="CJ37" i="164" s="1"/>
  <c r="BF159" i="164"/>
  <c r="CR37" i="164" s="1"/>
  <c r="BF162" i="164"/>
  <c r="CJ38" i="164" s="1"/>
  <c r="BF189" i="164"/>
  <c r="CR43" i="164" s="1"/>
  <c r="DR12" i="164" s="1"/>
  <c r="BD207" i="164"/>
  <c r="CI47" i="164" s="1"/>
  <c r="DI16" i="164" s="1"/>
  <c r="BF219" i="164"/>
  <c r="CR49" i="164" s="1"/>
  <c r="DR18" i="164" s="1"/>
  <c r="BD224" i="164"/>
  <c r="CQ50" i="164" s="1"/>
  <c r="DQ19" i="164" s="1"/>
  <c r="BF29" i="164"/>
  <c r="CR11" i="164" s="1"/>
  <c r="BF49" i="164"/>
  <c r="CR15" i="164" s="1"/>
  <c r="BD64" i="164"/>
  <c r="CQ18" i="164" s="1"/>
  <c r="BF97" i="164"/>
  <c r="CJ25" i="164" s="1"/>
  <c r="BD109" i="164"/>
  <c r="CQ27" i="164" s="1"/>
  <c r="BH112" i="164"/>
  <c r="CK28" i="164" s="1"/>
  <c r="BD119" i="164"/>
  <c r="CQ29" i="164" s="1"/>
  <c r="BD137" i="164"/>
  <c r="CI33" i="164" s="1"/>
  <c r="K361" i="164"/>
  <c r="P366" i="164"/>
  <c r="BF234" i="164"/>
  <c r="CR52" i="164" s="1"/>
  <c r="DR21" i="164" s="1"/>
  <c r="BF312" i="164"/>
  <c r="CJ68" i="164" s="1"/>
  <c r="DJ37" i="164" s="1"/>
  <c r="BD314" i="164"/>
  <c r="CQ68" i="164" s="1"/>
  <c r="DQ37" i="164" s="1"/>
  <c r="BF317" i="164"/>
  <c r="CJ69" i="164" s="1"/>
  <c r="DJ38" i="164" s="1"/>
  <c r="BD319" i="164"/>
  <c r="CQ69" i="164" s="1"/>
  <c r="DQ38" i="164" s="1"/>
  <c r="BF324" i="164"/>
  <c r="CR70" i="164" s="1"/>
  <c r="DR39" i="164" s="1"/>
  <c r="BD157" i="164"/>
  <c r="CI37" i="164" s="1"/>
  <c r="BD162" i="164"/>
  <c r="CI38" i="164" s="1"/>
  <c r="BH169" i="164"/>
  <c r="CS39" i="164" s="1"/>
  <c r="BF172" i="164"/>
  <c r="CJ40" i="164" s="1"/>
  <c r="DJ9" i="164" s="1"/>
  <c r="BD189" i="164"/>
  <c r="CQ43" i="164" s="1"/>
  <c r="DQ12" i="164" s="1"/>
  <c r="BD197" i="164"/>
  <c r="CI45" i="164" s="1"/>
  <c r="DI14" i="164" s="1"/>
  <c r="BD204" i="164"/>
  <c r="CQ46" i="164" s="1"/>
  <c r="DQ15" i="164" s="1"/>
  <c r="BF207" i="164"/>
  <c r="CJ47" i="164" s="1"/>
  <c r="DJ16" i="164" s="1"/>
  <c r="BF19" i="164"/>
  <c r="CR9" i="164" s="1"/>
  <c r="BH29" i="164"/>
  <c r="CS11" i="164" s="1"/>
  <c r="BD72" i="164"/>
  <c r="CI20" i="164" s="1"/>
  <c r="BD89" i="164"/>
  <c r="CQ23" i="164" s="1"/>
  <c r="BF109" i="164"/>
  <c r="CR27" i="164" s="1"/>
  <c r="BF119" i="164"/>
  <c r="CR29" i="164" s="1"/>
  <c r="BF357" i="164"/>
  <c r="CJ77" i="164" s="1"/>
  <c r="DJ46" i="164" s="1"/>
  <c r="AB361" i="164"/>
  <c r="BF364" i="164"/>
  <c r="CR78" i="164" s="1"/>
  <c r="DR47" i="164" s="1"/>
  <c r="AW366" i="164"/>
  <c r="BH224" i="164"/>
  <c r="CS50" i="164" s="1"/>
  <c r="DS19" i="164" s="1"/>
  <c r="BF104" i="164"/>
  <c r="CR26" i="164" s="1"/>
  <c r="BH109" i="164"/>
  <c r="CS27" i="164" s="1"/>
  <c r="BD142" i="164"/>
  <c r="CI34" i="164" s="1"/>
  <c r="BD347" i="164"/>
  <c r="CI75" i="164" s="1"/>
  <c r="DI44" i="164" s="1"/>
  <c r="BH349" i="164"/>
  <c r="CS75" i="164" s="1"/>
  <c r="DS44" i="164" s="1"/>
  <c r="BH314" i="164"/>
  <c r="CS68" i="164" s="1"/>
  <c r="DS37" i="164" s="1"/>
  <c r="BH157" i="164"/>
  <c r="CK37" i="164" s="1"/>
  <c r="BD164" i="164"/>
  <c r="CQ38" i="164" s="1"/>
  <c r="BF167" i="164"/>
  <c r="CJ39" i="164" s="1"/>
  <c r="BD177" i="164"/>
  <c r="BD179" i="164"/>
  <c r="CQ41" i="164" s="1"/>
  <c r="DQ10" i="164" s="1"/>
  <c r="BD182" i="164"/>
  <c r="CI42" i="164" s="1"/>
  <c r="DI11" i="164" s="1"/>
  <c r="BH197" i="164"/>
  <c r="CK45" i="164" s="1"/>
  <c r="DK14" i="164" s="1"/>
  <c r="BF12" i="164"/>
  <c r="CJ8" i="164" s="1"/>
  <c r="BD17" i="164"/>
  <c r="CI9" i="164" s="1"/>
  <c r="BF22" i="164"/>
  <c r="CJ10" i="164" s="1"/>
  <c r="BD59" i="164"/>
  <c r="CQ17" i="164" s="1"/>
  <c r="BD92" i="164"/>
  <c r="CI24" i="164" s="1"/>
  <c r="BF122" i="164"/>
  <c r="CJ30" i="164" s="1"/>
  <c r="BF137" i="164"/>
  <c r="CJ33" i="164" s="1"/>
  <c r="BF142" i="164"/>
  <c r="CJ34" i="164" s="1"/>
  <c r="BD144" i="164"/>
  <c r="CQ34" i="164" s="1"/>
  <c r="BD149" i="164"/>
  <c r="CQ35" i="164" s="1"/>
  <c r="N361" i="164"/>
  <c r="K366" i="164"/>
  <c r="BH229" i="164"/>
  <c r="CS51" i="164" s="1"/>
  <c r="DS20" i="164" s="1"/>
  <c r="BF199" i="164"/>
  <c r="CR45" i="164" s="1"/>
  <c r="DR14" i="164" s="1"/>
  <c r="BD209" i="164"/>
  <c r="CQ47" i="164" s="1"/>
  <c r="DQ16" i="164" s="1"/>
  <c r="BH12" i="164"/>
  <c r="CK8" i="164" s="1"/>
  <c r="BH22" i="164"/>
  <c r="CK10" i="164" s="1"/>
  <c r="BD44" i="164"/>
  <c r="CQ14" i="164" s="1"/>
  <c r="BF92" i="164"/>
  <c r="CJ24" i="164" s="1"/>
  <c r="BH99" i="164"/>
  <c r="CS25" i="164" s="1"/>
  <c r="BH104" i="164"/>
  <c r="CS26" i="164" s="1"/>
  <c r="BH122" i="164"/>
  <c r="CK30" i="164" s="1"/>
  <c r="BH142" i="164"/>
  <c r="CK34" i="164" s="1"/>
  <c r="BH147" i="164"/>
  <c r="CK35" i="164" s="1"/>
  <c r="BF149" i="164"/>
  <c r="CR35" i="164" s="1"/>
  <c r="BH344" i="164"/>
  <c r="CS74" i="164" s="1"/>
  <c r="DS43" i="164" s="1"/>
  <c r="BD352" i="164"/>
  <c r="CI76" i="164" s="1"/>
  <c r="DI45" i="164" s="1"/>
  <c r="BD307" i="164"/>
  <c r="CI67" i="164" s="1"/>
  <c r="DI36" i="164" s="1"/>
  <c r="BD159" i="164"/>
  <c r="CQ37" i="164" s="1"/>
  <c r="BH177" i="164"/>
  <c r="CK41" i="164" s="1"/>
  <c r="DK10" i="164" s="1"/>
  <c r="BD184" i="164"/>
  <c r="BF212" i="164"/>
  <c r="CJ48" i="164" s="1"/>
  <c r="DJ17" i="164" s="1"/>
  <c r="BD222" i="164"/>
  <c r="CI50" i="164" s="1"/>
  <c r="DI19" i="164" s="1"/>
  <c r="BF37" i="164"/>
  <c r="CJ13" i="164" s="1"/>
  <c r="BF44" i="164"/>
  <c r="CR14" i="164" s="1"/>
  <c r="BF57" i="164"/>
  <c r="CJ17" i="164" s="1"/>
  <c r="BH82" i="164"/>
  <c r="CK22" i="164" s="1"/>
  <c r="BF107" i="164"/>
  <c r="CJ27" i="164" s="1"/>
  <c r="R26" i="164"/>
  <c r="AB31" i="164"/>
  <c r="K11" i="164"/>
  <c r="P21" i="164"/>
  <c r="AF41" i="164"/>
  <c r="AD41" i="164"/>
  <c r="P51" i="164"/>
  <c r="BA66" i="164"/>
  <c r="BD54" i="164"/>
  <c r="CQ16" i="164" s="1"/>
  <c r="BF54" i="164"/>
  <c r="CR16" i="164" s="1"/>
  <c r="R21" i="164"/>
  <c r="BA96" i="164"/>
  <c r="AW96" i="164"/>
  <c r="R101" i="164"/>
  <c r="N101" i="164"/>
  <c r="BH32" i="164"/>
  <c r="CK12" i="164" s="1"/>
  <c r="Y46" i="164"/>
  <c r="G61" i="164"/>
  <c r="BD41" i="164"/>
  <c r="CA13" i="164" s="1"/>
  <c r="G41" i="164"/>
  <c r="AP51" i="164"/>
  <c r="AR51" i="164"/>
  <c r="BD42" i="164"/>
  <c r="CI14" i="164" s="1"/>
  <c r="AI76" i="164"/>
  <c r="AK76" i="164"/>
  <c r="AD31" i="164"/>
  <c r="AF31" i="164"/>
  <c r="BD9" i="164"/>
  <c r="CQ7" i="164" s="1"/>
  <c r="BF9" i="164"/>
  <c r="CR7" i="164" s="1"/>
  <c r="DR7" i="164" s="1"/>
  <c r="P26" i="164"/>
  <c r="K41" i="164"/>
  <c r="BD47" i="164"/>
  <c r="CI15" i="164" s="1"/>
  <c r="BF47" i="164"/>
  <c r="CJ15" i="164" s="1"/>
  <c r="N66" i="164"/>
  <c r="K86" i="164"/>
  <c r="G86" i="164"/>
  <c r="AP56" i="164"/>
  <c r="N71" i="164"/>
  <c r="G111" i="164"/>
  <c r="BH117" i="164"/>
  <c r="CK29" i="164" s="1"/>
  <c r="BD117" i="164"/>
  <c r="CI29" i="164" s="1"/>
  <c r="K131" i="164"/>
  <c r="R146" i="164"/>
  <c r="BF24" i="164"/>
  <c r="CR10" i="164" s="1"/>
  <c r="I26" i="164"/>
  <c r="BD32" i="164"/>
  <c r="CI12" i="164" s="1"/>
  <c r="AP36" i="164"/>
  <c r="BF41" i="164"/>
  <c r="CC13" i="164" s="1"/>
  <c r="N51" i="164"/>
  <c r="BD52" i="164"/>
  <c r="CI16" i="164" s="1"/>
  <c r="AR56" i="164"/>
  <c r="BF62" i="164"/>
  <c r="CJ18" i="164" s="1"/>
  <c r="BH67" i="164"/>
  <c r="CK19" i="164" s="1"/>
  <c r="Y71" i="164"/>
  <c r="G76" i="164"/>
  <c r="G81" i="164"/>
  <c r="AB81" i="164"/>
  <c r="AY96" i="164"/>
  <c r="P101" i="164"/>
  <c r="BH124" i="164"/>
  <c r="CS30" i="164" s="1"/>
  <c r="BD124" i="164"/>
  <c r="CQ30" i="164" s="1"/>
  <c r="R126" i="164"/>
  <c r="BF42" i="164"/>
  <c r="CJ14" i="164" s="1"/>
  <c r="R76" i="164"/>
  <c r="G91" i="164"/>
  <c r="U11" i="164"/>
  <c r="Y21" i="164"/>
  <c r="BH24" i="164"/>
  <c r="CS10" i="164" s="1"/>
  <c r="U31" i="164"/>
  <c r="BH34" i="164"/>
  <c r="CS12" i="164" s="1"/>
  <c r="G36" i="164"/>
  <c r="P36" i="164"/>
  <c r="BH42" i="164"/>
  <c r="CK14" i="164" s="1"/>
  <c r="I46" i="164"/>
  <c r="BH47" i="164"/>
  <c r="CK15" i="164" s="1"/>
  <c r="AT51" i="164"/>
  <c r="K61" i="164"/>
  <c r="AD61" i="164"/>
  <c r="AY61" i="164"/>
  <c r="R66" i="164"/>
  <c r="P71" i="164"/>
  <c r="AK71" i="164"/>
  <c r="BH74" i="164"/>
  <c r="CS20" i="164" s="1"/>
  <c r="AM76" i="164"/>
  <c r="BH129" i="164"/>
  <c r="CS31" i="164" s="1"/>
  <c r="AF131" i="164"/>
  <c r="AB131" i="164"/>
  <c r="W21" i="164"/>
  <c r="BF32" i="164"/>
  <c r="CJ12" i="164" s="1"/>
  <c r="AR36" i="164"/>
  <c r="BF52" i="164"/>
  <c r="CJ16" i="164" s="1"/>
  <c r="P66" i="164"/>
  <c r="G16" i="164"/>
  <c r="BH27" i="164"/>
  <c r="CK11" i="164" s="1"/>
  <c r="N31" i="164"/>
  <c r="W31" i="164"/>
  <c r="R36" i="164"/>
  <c r="BH54" i="164"/>
  <c r="CS16" i="164" s="1"/>
  <c r="G56" i="164"/>
  <c r="AF61" i="164"/>
  <c r="BA61" i="164"/>
  <c r="R71" i="164"/>
  <c r="AM71" i="164"/>
  <c r="BD74" i="164"/>
  <c r="CQ20" i="164" s="1"/>
  <c r="BD79" i="164"/>
  <c r="CQ21" i="164" s="1"/>
  <c r="K81" i="164"/>
  <c r="BA81" i="164"/>
  <c r="N86" i="164"/>
  <c r="BD34" i="164"/>
  <c r="CQ12" i="164" s="1"/>
  <c r="I36" i="164"/>
  <c r="AK36" i="164"/>
  <c r="BH39" i="164"/>
  <c r="CS13" i="164" s="1"/>
  <c r="W41" i="164"/>
  <c r="G51" i="164"/>
  <c r="R56" i="164"/>
  <c r="AK56" i="164"/>
  <c r="BH72" i="164"/>
  <c r="CK20" i="164" s="1"/>
  <c r="BF79" i="164"/>
  <c r="CR21" i="164" s="1"/>
  <c r="AM106" i="164"/>
  <c r="AI106" i="164"/>
  <c r="I16" i="164"/>
  <c r="AR31" i="164"/>
  <c r="Y41" i="164"/>
  <c r="I51" i="164"/>
  <c r="I56" i="164"/>
  <c r="AM56" i="164"/>
  <c r="AY66" i="164"/>
  <c r="BF74" i="164"/>
  <c r="CR20" i="164" s="1"/>
  <c r="W81" i="164"/>
  <c r="BH89" i="164"/>
  <c r="CS23" i="164" s="1"/>
  <c r="I121" i="164"/>
  <c r="AT121" i="164"/>
  <c r="AP121" i="164"/>
  <c r="P96" i="164"/>
  <c r="AK106" i="164"/>
  <c r="BF124" i="164"/>
  <c r="CR30" i="164" s="1"/>
  <c r="Y116" i="164"/>
  <c r="U116" i="164"/>
  <c r="AM126" i="164"/>
  <c r="AI126" i="164"/>
  <c r="AM146" i="164"/>
  <c r="AI146" i="164"/>
  <c r="AW81" i="164"/>
  <c r="BD82" i="164"/>
  <c r="CI22" i="164" s="1"/>
  <c r="R106" i="164"/>
  <c r="BF117" i="164"/>
  <c r="CJ29" i="164" s="1"/>
  <c r="AR121" i="164"/>
  <c r="AD131" i="164"/>
  <c r="BA136" i="164"/>
  <c r="AW136" i="164"/>
  <c r="R141" i="164"/>
  <c r="N141" i="164"/>
  <c r="I86" i="164"/>
  <c r="BA86" i="164"/>
  <c r="W116" i="164"/>
  <c r="AK126" i="164"/>
  <c r="P136" i="164"/>
  <c r="AK146" i="164"/>
  <c r="G31" i="164"/>
  <c r="I41" i="164"/>
  <c r="K51" i="164"/>
  <c r="G71" i="164"/>
  <c r="I81" i="164"/>
  <c r="P141" i="164"/>
  <c r="G151" i="164"/>
  <c r="I91" i="164"/>
  <c r="G101" i="164"/>
  <c r="I111" i="164"/>
  <c r="K121" i="164"/>
  <c r="AI121" i="164"/>
  <c r="AK131" i="164"/>
  <c r="G141" i="164"/>
  <c r="AW151" i="164"/>
  <c r="K96" i="164"/>
  <c r="AF101" i="164"/>
  <c r="G116" i="164"/>
  <c r="K136" i="164"/>
  <c r="AF141" i="164"/>
  <c r="K91" i="164"/>
  <c r="I101" i="164"/>
  <c r="K111" i="164"/>
  <c r="P116" i="164"/>
  <c r="N126" i="164"/>
  <c r="G131" i="164"/>
  <c r="I141" i="164"/>
  <c r="AK96" i="164"/>
  <c r="AK136" i="164"/>
  <c r="BA171" i="164"/>
  <c r="AW171" i="164"/>
  <c r="R181" i="164"/>
  <c r="AY171" i="164"/>
  <c r="R176" i="164"/>
  <c r="N176" i="164"/>
  <c r="N161" i="164"/>
  <c r="AM181" i="164"/>
  <c r="AI181" i="164"/>
  <c r="W186" i="164"/>
  <c r="P176" i="164"/>
  <c r="P171" i="164"/>
  <c r="U176" i="164"/>
  <c r="G166" i="164"/>
  <c r="AK181" i="164"/>
  <c r="Y191" i="164"/>
  <c r="U191" i="164"/>
  <c r="K161" i="164"/>
  <c r="G161" i="164"/>
  <c r="G186" i="164"/>
  <c r="BH352" i="164"/>
  <c r="CK76" i="164" s="1"/>
  <c r="DK45" i="164" s="1"/>
  <c r="I196" i="164"/>
  <c r="Y196" i="164"/>
  <c r="AW196" i="164"/>
  <c r="R201" i="164"/>
  <c r="K206" i="164"/>
  <c r="AY206" i="164"/>
  <c r="P211" i="164"/>
  <c r="U216" i="164"/>
  <c r="BA216" i="164"/>
  <c r="R221" i="164"/>
  <c r="G226" i="164"/>
  <c r="W226" i="164"/>
  <c r="BD192" i="164"/>
  <c r="CI44" i="164" s="1"/>
  <c r="DI13" i="164" s="1"/>
  <c r="R196" i="164"/>
  <c r="AP196" i="164"/>
  <c r="BD199" i="164"/>
  <c r="CQ45" i="164" s="1"/>
  <c r="DQ14" i="164" s="1"/>
  <c r="K201" i="164"/>
  <c r="AI201" i="164"/>
  <c r="BF202" i="164"/>
  <c r="CJ46" i="164" s="1"/>
  <c r="DJ15" i="164" s="1"/>
  <c r="AB206" i="164"/>
  <c r="BF209" i="164"/>
  <c r="CR47" i="164" s="1"/>
  <c r="DR16" i="164" s="1"/>
  <c r="Y211" i="164"/>
  <c r="AW211" i="164"/>
  <c r="BH212" i="164"/>
  <c r="CK48" i="164" s="1"/>
  <c r="DK17" i="164" s="1"/>
  <c r="N216" i="164"/>
  <c r="AT216" i="164"/>
  <c r="K221" i="164"/>
  <c r="AI221" i="164"/>
  <c r="BF177" i="164"/>
  <c r="CJ41" i="164" s="1"/>
  <c r="DJ10" i="164" s="1"/>
  <c r="BF184" i="164"/>
  <c r="CR42" i="164" s="1"/>
  <c r="DR11" i="164" s="1"/>
  <c r="BF197" i="164"/>
  <c r="CJ45" i="164" s="1"/>
  <c r="DJ14" i="164" s="1"/>
  <c r="BF217" i="164"/>
  <c r="CJ49" i="164" s="1"/>
  <c r="DJ18" i="164" s="1"/>
  <c r="BF224" i="164"/>
  <c r="CR50" i="164" s="1"/>
  <c r="DR19" i="164" s="1"/>
  <c r="BF337" i="164"/>
  <c r="CJ73" i="164" s="1"/>
  <c r="DJ42" i="164" s="1"/>
  <c r="BD339" i="164"/>
  <c r="CQ73" i="164" s="1"/>
  <c r="DQ42" i="164" s="1"/>
  <c r="BF342" i="164"/>
  <c r="CJ74" i="164" s="1"/>
  <c r="DJ43" i="164" s="1"/>
  <c r="BD344" i="164"/>
  <c r="CQ74" i="164" s="1"/>
  <c r="DQ43" i="164" s="1"/>
  <c r="I161" i="164"/>
  <c r="K171" i="164"/>
  <c r="AF176" i="164"/>
  <c r="G191" i="164"/>
  <c r="K211" i="164"/>
  <c r="BH342" i="164"/>
  <c r="CK74" i="164" s="1"/>
  <c r="DK43" i="164" s="1"/>
  <c r="R161" i="164"/>
  <c r="K166" i="164"/>
  <c r="I176" i="164"/>
  <c r="N181" i="164"/>
  <c r="K186" i="164"/>
  <c r="P191" i="164"/>
  <c r="N201" i="164"/>
  <c r="G206" i="164"/>
  <c r="I216" i="164"/>
  <c r="N221" i="164"/>
  <c r="K226" i="164"/>
  <c r="BD334" i="164"/>
  <c r="CQ72" i="164" s="1"/>
  <c r="DQ41" i="164" s="1"/>
  <c r="BD349" i="164"/>
  <c r="CQ75" i="164" s="1"/>
  <c r="DQ44" i="164" s="1"/>
  <c r="BH192" i="164"/>
  <c r="CK44" i="164" s="1"/>
  <c r="DK13" i="164" s="1"/>
  <c r="BH199" i="164"/>
  <c r="CS45" i="164" s="1"/>
  <c r="DS14" i="164" s="1"/>
  <c r="BA211" i="164"/>
  <c r="BF154" i="164"/>
  <c r="CR36" i="164" s="1"/>
  <c r="BD332" i="164"/>
  <c r="CI72" i="164" s="1"/>
  <c r="DI41" i="164" s="1"/>
  <c r="BD342" i="164"/>
  <c r="CI74" i="164" s="1"/>
  <c r="DI43" i="164" s="1"/>
  <c r="I236" i="164"/>
  <c r="G316" i="164"/>
  <c r="I326" i="164"/>
  <c r="BH339" i="164"/>
  <c r="CS73" i="164" s="1"/>
  <c r="DS42" i="164" s="1"/>
  <c r="BF352" i="164"/>
  <c r="CJ76" i="164" s="1"/>
  <c r="DJ45" i="164" s="1"/>
  <c r="BD372" i="164"/>
  <c r="CI80" i="164" s="1"/>
  <c r="DI49" i="164" s="1"/>
  <c r="BD227" i="164"/>
  <c r="CI51" i="164" s="1"/>
  <c r="DI20" i="164" s="1"/>
  <c r="R231" i="164"/>
  <c r="AP231" i="164"/>
  <c r="BD234" i="164"/>
  <c r="CQ52" i="164" s="1"/>
  <c r="DQ21" i="164" s="1"/>
  <c r="K236" i="164"/>
  <c r="AI236" i="164"/>
  <c r="AR311" i="164"/>
  <c r="I316" i="164"/>
  <c r="K326" i="164"/>
  <c r="AI326" i="164"/>
  <c r="BH332" i="164"/>
  <c r="CK72" i="164" s="1"/>
  <c r="DK41" i="164" s="1"/>
  <c r="BD367" i="164"/>
  <c r="CI79" i="164" s="1"/>
  <c r="DI48" i="164" s="1"/>
  <c r="BF372" i="164"/>
  <c r="CJ80" i="164" s="1"/>
  <c r="DJ49" i="164" s="1"/>
  <c r="BD229" i="164"/>
  <c r="CQ51" i="164" s="1"/>
  <c r="DQ20" i="164" s="1"/>
  <c r="AI231" i="164"/>
  <c r="BF232" i="164"/>
  <c r="CJ52" i="164" s="1"/>
  <c r="DJ21" i="164" s="1"/>
  <c r="AB236" i="164"/>
  <c r="AR236" i="164"/>
  <c r="U311" i="164"/>
  <c r="BD312" i="164"/>
  <c r="CI68" i="164" s="1"/>
  <c r="DI37" i="164" s="1"/>
  <c r="G321" i="164"/>
  <c r="W321" i="164"/>
  <c r="I331" i="164"/>
  <c r="AW331" i="164"/>
  <c r="BF367" i="164"/>
  <c r="CJ79" i="164" s="1"/>
  <c r="DJ48" i="164" s="1"/>
  <c r="BD369" i="164"/>
  <c r="CQ79" i="164" s="1"/>
  <c r="DQ48" i="164" s="1"/>
  <c r="BH372" i="164"/>
  <c r="CK80" i="164" s="1"/>
  <c r="DK49" i="164" s="1"/>
  <c r="BD337" i="164"/>
  <c r="CI73" i="164" s="1"/>
  <c r="DI42" i="164" s="1"/>
  <c r="BF369" i="164"/>
  <c r="CR79" i="164" s="1"/>
  <c r="DR48" i="164" s="1"/>
  <c r="BF374" i="164"/>
  <c r="CR80" i="164" s="1"/>
  <c r="DR49" i="164" s="1"/>
  <c r="AD236" i="164"/>
  <c r="G311" i="164"/>
  <c r="I321" i="164"/>
  <c r="BF339" i="164"/>
  <c r="CR73" i="164" s="1"/>
  <c r="DR42" i="164" s="1"/>
  <c r="AT316" i="164"/>
  <c r="K336" i="164"/>
  <c r="AI336" i="164"/>
  <c r="U346" i="164"/>
  <c r="AK346" i="164"/>
  <c r="BA346" i="164"/>
  <c r="R351" i="164"/>
  <c r="G356" i="164"/>
  <c r="W356" i="164"/>
  <c r="AM356" i="164"/>
  <c r="I376" i="164"/>
  <c r="Y376" i="164"/>
  <c r="AW376" i="164"/>
  <c r="BD154" i="164"/>
  <c r="CQ36" i="164" s="1"/>
  <c r="AI156" i="164"/>
  <c r="U341" i="164"/>
  <c r="N346" i="164"/>
  <c r="AI351" i="164"/>
  <c r="AK336" i="164"/>
  <c r="BH337" i="164"/>
  <c r="CK73" i="164" s="1"/>
  <c r="DK42" i="164" s="1"/>
  <c r="AD341" i="164"/>
  <c r="W346" i="164"/>
  <c r="BF347" i="164"/>
  <c r="CJ75" i="164" s="1"/>
  <c r="DJ44" i="164" s="1"/>
  <c r="AR351" i="164"/>
  <c r="BF354" i="164"/>
  <c r="CR76" i="164" s="1"/>
  <c r="DR45" i="164" s="1"/>
  <c r="I356" i="164"/>
  <c r="BH367" i="164"/>
  <c r="CK79" i="164" s="1"/>
  <c r="DK48" i="164" s="1"/>
  <c r="AD371" i="164"/>
  <c r="BH374" i="164"/>
  <c r="CS80" i="164" s="1"/>
  <c r="DS49" i="164" s="1"/>
  <c r="K376" i="164"/>
  <c r="AY376" i="164"/>
  <c r="G341" i="164"/>
  <c r="G371" i="164"/>
  <c r="BH334" i="164"/>
  <c r="CS72" i="164" s="1"/>
  <c r="DS41" i="164" s="1"/>
  <c r="BH347" i="164"/>
  <c r="CK75" i="164" s="1"/>
  <c r="DK44" i="164" s="1"/>
  <c r="BH354" i="164"/>
  <c r="CS76" i="164" s="1"/>
  <c r="DS45" i="164" s="1"/>
  <c r="BH152" i="164"/>
  <c r="CK36" i="164" s="1"/>
  <c r="G156" i="164"/>
  <c r="P336" i="164"/>
  <c r="I341" i="164"/>
  <c r="G351" i="164"/>
  <c r="I371" i="164"/>
  <c r="CT59" i="164" l="1"/>
  <c r="DT28" i="164" s="1"/>
  <c r="CL29" i="164"/>
  <c r="CL47" i="164"/>
  <c r="DL16" i="164" s="1"/>
  <c r="CL59" i="164"/>
  <c r="DL28" i="164" s="1"/>
  <c r="CT77" i="164"/>
  <c r="DT46" i="164" s="1"/>
  <c r="CL24" i="164"/>
  <c r="CL63" i="164"/>
  <c r="DL32" i="164" s="1"/>
  <c r="CL78" i="164"/>
  <c r="DL47" i="164" s="1"/>
  <c r="CL28" i="164"/>
  <c r="CL71" i="164"/>
  <c r="DL40" i="164" s="1"/>
  <c r="CT29" i="164"/>
  <c r="CL48" i="164"/>
  <c r="DL17" i="164" s="1"/>
  <c r="CL33" i="164"/>
  <c r="CT50" i="164"/>
  <c r="DT19" i="164" s="1"/>
  <c r="CT61" i="164"/>
  <c r="DT30" i="164" s="1"/>
  <c r="CL52" i="164"/>
  <c r="DL21" i="164" s="1"/>
  <c r="CT66" i="164"/>
  <c r="DT35" i="164" s="1"/>
  <c r="CL55" i="164"/>
  <c r="DL24" i="164" s="1"/>
  <c r="CT22" i="164"/>
  <c r="CT67" i="164"/>
  <c r="DT36" i="164" s="1"/>
  <c r="CL62" i="164"/>
  <c r="DL31" i="164" s="1"/>
  <c r="CT31" i="164"/>
  <c r="CT21" i="164"/>
  <c r="CT58" i="164"/>
  <c r="DT27" i="164" s="1"/>
  <c r="CT25" i="164"/>
  <c r="CL45" i="164"/>
  <c r="DL14" i="164" s="1"/>
  <c r="CT52" i="164"/>
  <c r="DT21" i="164" s="1"/>
  <c r="CL58" i="164"/>
  <c r="DL27" i="164" s="1"/>
  <c r="CT35" i="164"/>
  <c r="CT23" i="164"/>
  <c r="CT71" i="164"/>
  <c r="DT40" i="164" s="1"/>
  <c r="CT62" i="164"/>
  <c r="DT31" i="164" s="1"/>
  <c r="CL77" i="164"/>
  <c r="DL46" i="164" s="1"/>
  <c r="CT27" i="164"/>
  <c r="CT48" i="164"/>
  <c r="DT17" i="164" s="1"/>
  <c r="CL70" i="164"/>
  <c r="DL39" i="164" s="1"/>
  <c r="CL36" i="164"/>
  <c r="CL68" i="164"/>
  <c r="DL37" i="164" s="1"/>
  <c r="CT56" i="164"/>
  <c r="DT25" i="164" s="1"/>
  <c r="CL27" i="164"/>
  <c r="CT47" i="164"/>
  <c r="DT16" i="164" s="1"/>
  <c r="CT60" i="164"/>
  <c r="DT29" i="164" s="1"/>
  <c r="CL31" i="164"/>
  <c r="CT49" i="164"/>
  <c r="DT18" i="164" s="1"/>
  <c r="CL60" i="164"/>
  <c r="DL29" i="164" s="1"/>
  <c r="CT78" i="164"/>
  <c r="DT47" i="164" s="1"/>
  <c r="CL25" i="164"/>
  <c r="CL51" i="164"/>
  <c r="DL20" i="164" s="1"/>
  <c r="CT64" i="164"/>
  <c r="DT33" i="164" s="1"/>
  <c r="CT53" i="164"/>
  <c r="DT22" i="164" s="1"/>
  <c r="CT30" i="164"/>
  <c r="CL30" i="164"/>
  <c r="CL56" i="164"/>
  <c r="DL25" i="164" s="1"/>
  <c r="CT24" i="164"/>
  <c r="DF22" i="164"/>
  <c r="DH22" i="164" s="1"/>
  <c r="CT44" i="164"/>
  <c r="DT13" i="164" s="1"/>
  <c r="CT51" i="164"/>
  <c r="DT20" i="164" s="1"/>
  <c r="CL65" i="164"/>
  <c r="DL34" i="164" s="1"/>
  <c r="CT57" i="164"/>
  <c r="DT26" i="164" s="1"/>
  <c r="CT34" i="164"/>
  <c r="CL50" i="164"/>
  <c r="DL19" i="164" s="1"/>
  <c r="CT70" i="164"/>
  <c r="DT39" i="164" s="1"/>
  <c r="CL61" i="164"/>
  <c r="DL30" i="164" s="1"/>
  <c r="CL35" i="164"/>
  <c r="CT26" i="164"/>
  <c r="CT46" i="164"/>
  <c r="DT15" i="164" s="1"/>
  <c r="CL69" i="164"/>
  <c r="DL38" i="164" s="1"/>
  <c r="CL66" i="164"/>
  <c r="DL35" i="164" s="1"/>
  <c r="CL53" i="164"/>
  <c r="DL22" i="164" s="1"/>
  <c r="CL26" i="164"/>
  <c r="CL46" i="164"/>
  <c r="DL15" i="164" s="1"/>
  <c r="CT65" i="164"/>
  <c r="DT34" i="164" s="1"/>
  <c r="CT28" i="164"/>
  <c r="CL44" i="164"/>
  <c r="DL13" i="164" s="1"/>
  <c r="CT54" i="164"/>
  <c r="DT23" i="164" s="1"/>
  <c r="CT63" i="164"/>
  <c r="DT32" i="164" s="1"/>
  <c r="CT55" i="164"/>
  <c r="DT24" i="164" s="1"/>
  <c r="CT32" i="164"/>
  <c r="DT8" i="164" s="1"/>
  <c r="CL49" i="164"/>
  <c r="DL18" i="164" s="1"/>
  <c r="CT69" i="164"/>
  <c r="DT38" i="164" s="1"/>
  <c r="CL57" i="164"/>
  <c r="DL26" i="164" s="1"/>
  <c r="CL34" i="164"/>
  <c r="CL23" i="164"/>
  <c r="CT68" i="164"/>
  <c r="DT37" i="164" s="1"/>
  <c r="CL64" i="164"/>
  <c r="DL33" i="164" s="1"/>
  <c r="CL67" i="164"/>
  <c r="DL36" i="164" s="1"/>
  <c r="CT33" i="164"/>
  <c r="CL22" i="164"/>
  <c r="CT45" i="164"/>
  <c r="DT14" i="164" s="1"/>
  <c r="CL42" i="164"/>
  <c r="DL11" i="164" s="1"/>
  <c r="CL79" i="164"/>
  <c r="DL48" i="164" s="1"/>
  <c r="CT39" i="164"/>
  <c r="CT80" i="164"/>
  <c r="DT49" i="164" s="1"/>
  <c r="CT43" i="164"/>
  <c r="DT12" i="164" s="1"/>
  <c r="CL41" i="164"/>
  <c r="DL10" i="164" s="1"/>
  <c r="CT74" i="164"/>
  <c r="DT43" i="164" s="1"/>
  <c r="CT40" i="164"/>
  <c r="DT9" i="164" s="1"/>
  <c r="CL37" i="164"/>
  <c r="CL76" i="164"/>
  <c r="DL45" i="164" s="1"/>
  <c r="CL39" i="164"/>
  <c r="CT79" i="164"/>
  <c r="DT48" i="164" s="1"/>
  <c r="CT42" i="164"/>
  <c r="DT11" i="164" s="1"/>
  <c r="CQ42" i="164"/>
  <c r="DQ11" i="164" s="1"/>
  <c r="CI40" i="164"/>
  <c r="DI9" i="164" s="1"/>
  <c r="CL38" i="164"/>
  <c r="CL73" i="164"/>
  <c r="DL42" i="164" s="1"/>
  <c r="CT37" i="164"/>
  <c r="CT76" i="164"/>
  <c r="DT45" i="164" s="1"/>
  <c r="CT75" i="164"/>
  <c r="DT44" i="164" s="1"/>
  <c r="CT38" i="164"/>
  <c r="CT73" i="164"/>
  <c r="DT42" i="164" s="1"/>
  <c r="CT41" i="164"/>
  <c r="DT10" i="164" s="1"/>
  <c r="CT72" i="164"/>
  <c r="DT41" i="164" s="1"/>
  <c r="CL74" i="164"/>
  <c r="DL43" i="164" s="1"/>
  <c r="CL72" i="164"/>
  <c r="DL41" i="164" s="1"/>
  <c r="CL75" i="164"/>
  <c r="DL44" i="164" s="1"/>
  <c r="CI41" i="164"/>
  <c r="DI10" i="164" s="1"/>
  <c r="CL43" i="164"/>
  <c r="DL12" i="164" s="1"/>
  <c r="CL80" i="164"/>
  <c r="DL49" i="164" s="1"/>
  <c r="CT36" i="164"/>
  <c r="CL40" i="164"/>
  <c r="DL9" i="164" s="1"/>
  <c r="CL54" i="164"/>
  <c r="DL23" i="164" s="1"/>
  <c r="CL32" i="164"/>
  <c r="DL8" i="164" s="1"/>
  <c r="BW321" i="164"/>
  <c r="BW361" i="164"/>
  <c r="DQ7" i="164"/>
  <c r="BW331" i="164"/>
  <c r="BW216" i="164"/>
  <c r="BW301" i="164"/>
  <c r="BD201" i="164"/>
  <c r="BW181" i="164"/>
  <c r="BW116" i="164"/>
  <c r="BW31" i="164"/>
  <c r="CG11" i="164" s="1"/>
  <c r="BW146" i="164"/>
  <c r="BW141" i="164"/>
  <c r="BW61" i="164"/>
  <c r="CG17" i="164" s="1"/>
  <c r="BW256" i="164"/>
  <c r="BW291" i="164"/>
  <c r="BW266" i="164"/>
  <c r="BW366" i="164"/>
  <c r="BW56" i="164"/>
  <c r="BW236" i="164"/>
  <c r="BW211" i="164"/>
  <c r="BW326" i="164"/>
  <c r="BW16" i="164"/>
  <c r="CG8" i="164" s="1"/>
  <c r="BW316" i="164"/>
  <c r="BW371" i="164"/>
  <c r="BW341" i="164"/>
  <c r="BW191" i="164"/>
  <c r="BW161" i="164"/>
  <c r="BW166" i="164"/>
  <c r="BW156" i="164"/>
  <c r="BW36" i="164"/>
  <c r="CG12" i="164" s="1"/>
  <c r="BW101" i="164"/>
  <c r="BW276" i="164"/>
  <c r="BW151" i="164"/>
  <c r="BW46" i="164"/>
  <c r="CG14" i="164" s="1"/>
  <c r="BW176" i="164"/>
  <c r="BW171" i="164"/>
  <c r="BW86" i="164"/>
  <c r="BW261" i="164"/>
  <c r="BW76" i="164"/>
  <c r="CG20" i="164" s="1"/>
  <c r="BW11" i="164"/>
  <c r="CG7" i="164" s="1"/>
  <c r="BF351" i="164"/>
  <c r="BW351" i="164"/>
  <c r="BW356" i="164"/>
  <c r="BW346" i="164"/>
  <c r="BW41" i="164"/>
  <c r="CG13" i="164" s="1"/>
  <c r="BW231" i="164"/>
  <c r="BW106" i="164"/>
  <c r="BW131" i="164"/>
  <c r="BW71" i="164"/>
  <c r="CG19" i="164" s="1"/>
  <c r="BW246" i="164"/>
  <c r="BW281" i="164"/>
  <c r="BD136" i="164"/>
  <c r="BW136" i="164"/>
  <c r="BW201" i="164"/>
  <c r="BW91" i="164"/>
  <c r="BW311" i="164"/>
  <c r="BD221" i="164"/>
  <c r="BW221" i="164"/>
  <c r="BW376" i="164"/>
  <c r="BW96" i="164"/>
  <c r="BW126" i="164"/>
  <c r="BW121" i="164"/>
  <c r="BW51" i="164"/>
  <c r="CG15" i="164" s="1"/>
  <c r="BW66" i="164"/>
  <c r="CG18" i="164" s="1"/>
  <c r="BW21" i="164"/>
  <c r="CG9" i="164" s="1"/>
  <c r="BW271" i="164"/>
  <c r="BW306" i="164"/>
  <c r="BW296" i="164"/>
  <c r="BW251" i="164"/>
  <c r="BW286" i="164"/>
  <c r="BW81" i="164"/>
  <c r="BW26" i="164"/>
  <c r="CG10" i="164" s="1"/>
  <c r="BW206" i="164"/>
  <c r="BW196" i="164"/>
  <c r="BW186" i="164"/>
  <c r="BW336" i="164"/>
  <c r="BW226" i="164"/>
  <c r="BW111" i="164"/>
  <c r="BH326" i="164"/>
  <c r="BF326" i="164"/>
  <c r="BD226" i="164"/>
  <c r="BF81" i="164"/>
  <c r="CC21" i="164" s="1"/>
  <c r="BF166" i="164"/>
  <c r="CC38" i="164" s="1"/>
  <c r="BD81" i="164"/>
  <c r="CA21" i="164" s="1"/>
  <c r="BH206" i="164"/>
  <c r="CE46" i="164" s="1"/>
  <c r="BD281" i="164"/>
  <c r="BH281" i="164"/>
  <c r="BD376" i="164"/>
  <c r="BF266" i="164"/>
  <c r="BH221" i="164"/>
  <c r="BD251" i="164"/>
  <c r="BF111" i="164"/>
  <c r="CC27" i="164" s="1"/>
  <c r="BD316" i="164"/>
  <c r="CA68" i="164" s="1"/>
  <c r="BF51" i="164"/>
  <c r="CC15" i="164" s="1"/>
  <c r="BH171" i="164"/>
  <c r="BH101" i="164"/>
  <c r="CE25" i="164" s="1"/>
  <c r="BH376" i="164"/>
  <c r="BH351" i="164"/>
  <c r="CE75" i="164" s="1"/>
  <c r="BH111" i="164"/>
  <c r="CE27" i="164" s="1"/>
  <c r="BD111" i="164"/>
  <c r="CA27" i="164" s="1"/>
  <c r="BD371" i="164"/>
  <c r="CA79" i="164" s="1"/>
  <c r="BH56" i="164"/>
  <c r="CE16" i="164" s="1"/>
  <c r="BD11" i="164"/>
  <c r="CA7" i="164" s="1"/>
  <c r="BF201" i="164"/>
  <c r="BH356" i="164"/>
  <c r="CE76" i="164" s="1"/>
  <c r="BH336" i="164"/>
  <c r="CE72" i="164" s="1"/>
  <c r="BH166" i="164"/>
  <c r="CE38" i="164" s="1"/>
  <c r="BH366" i="164"/>
  <c r="CE78" i="164" s="1"/>
  <c r="BD151" i="164"/>
  <c r="CA35" i="164" s="1"/>
  <c r="BF371" i="164"/>
  <c r="CC79" i="164" s="1"/>
  <c r="BF366" i="164"/>
  <c r="CC78" i="164" s="1"/>
  <c r="BF221" i="164"/>
  <c r="BH211" i="164"/>
  <c r="BH371" i="164"/>
  <c r="CE79" i="164" s="1"/>
  <c r="BD56" i="164"/>
  <c r="CA16" i="164" s="1"/>
  <c r="BD166" i="164"/>
  <c r="CA38" i="164" s="1"/>
  <c r="BF186" i="164"/>
  <c r="CC42" i="164" s="1"/>
  <c r="BH11" i="164"/>
  <c r="BD301" i="164"/>
  <c r="BH81" i="164"/>
  <c r="CE21" i="164" s="1"/>
  <c r="BD366" i="164"/>
  <c r="BH236" i="164"/>
  <c r="BH226" i="164"/>
  <c r="BF156" i="164"/>
  <c r="CC36" i="164" s="1"/>
  <c r="BD266" i="164"/>
  <c r="BD206" i="164"/>
  <c r="BD311" i="164"/>
  <c r="BF236" i="164"/>
  <c r="BF86" i="164"/>
  <c r="CC22" i="164" s="1"/>
  <c r="BF91" i="164"/>
  <c r="CC23" i="164" s="1"/>
  <c r="BH76" i="164"/>
  <c r="CE20" i="164" s="1"/>
  <c r="BH261" i="164"/>
  <c r="BH151" i="164"/>
  <c r="CE35" i="164" s="1"/>
  <c r="BF206" i="164"/>
  <c r="BF226" i="164"/>
  <c r="BF46" i="164"/>
  <c r="CC14" i="164" s="1"/>
  <c r="BD46" i="164"/>
  <c r="CA14" i="164" s="1"/>
  <c r="BH46" i="164"/>
  <c r="CE14" i="164" s="1"/>
  <c r="BF76" i="164"/>
  <c r="CC20" i="164" s="1"/>
  <c r="BF101" i="164"/>
  <c r="CC25" i="164" s="1"/>
  <c r="BF316" i="164"/>
  <c r="CC68" i="164" s="1"/>
  <c r="BD236" i="164"/>
  <c r="BH91" i="164"/>
  <c r="CE23" i="164" s="1"/>
  <c r="BD76" i="164"/>
  <c r="CA20" i="164" s="1"/>
  <c r="BF311" i="164"/>
  <c r="BD211" i="164"/>
  <c r="BH311" i="164"/>
  <c r="BD86" i="164"/>
  <c r="CA22" i="164" s="1"/>
  <c r="BD91" i="164"/>
  <c r="CA23" i="164" s="1"/>
  <c r="BD326" i="164"/>
  <c r="BH86" i="164"/>
  <c r="CE22" i="164" s="1"/>
  <c r="BD101" i="164"/>
  <c r="CA25" i="164" s="1"/>
  <c r="BH21" i="164"/>
  <c r="CE9" i="164" s="1"/>
  <c r="BH16" i="164"/>
  <c r="CE8" i="164" s="1"/>
  <c r="BH201" i="164"/>
  <c r="BF281" i="164"/>
  <c r="BF11" i="164"/>
  <c r="BF21" i="164"/>
  <c r="CC9" i="164" s="1"/>
  <c r="BD21" i="164"/>
  <c r="CA9" i="164" s="1"/>
  <c r="BH306" i="164"/>
  <c r="CE66" i="164" s="1"/>
  <c r="BD351" i="164"/>
  <c r="CA75" i="164" s="1"/>
  <c r="BF341" i="164"/>
  <c r="CC73" i="164" s="1"/>
  <c r="BH361" i="164"/>
  <c r="BH341" i="164"/>
  <c r="CE73" i="164" s="1"/>
  <c r="BF376" i="164"/>
  <c r="CC80" i="164" s="1"/>
  <c r="BD186" i="164"/>
  <c r="BH186" i="164"/>
  <c r="BF336" i="164"/>
  <c r="BH156" i="164"/>
  <c r="CE36" i="164" s="1"/>
  <c r="BD341" i="164"/>
  <c r="CA73" i="164" s="1"/>
  <c r="BD156" i="164"/>
  <c r="CA36" i="164" s="1"/>
  <c r="BF176" i="164"/>
  <c r="BD336" i="164"/>
  <c r="BF346" i="164"/>
  <c r="CC74" i="164" s="1"/>
  <c r="BH136" i="164"/>
  <c r="BD26" i="164"/>
  <c r="CA10" i="164" s="1"/>
  <c r="BD306" i="164"/>
  <c r="BD271" i="164"/>
  <c r="BF181" i="164"/>
  <c r="CC41" i="164" s="1"/>
  <c r="BH196" i="164"/>
  <c r="BF286" i="164"/>
  <c r="BH286" i="164"/>
  <c r="BH346" i="164"/>
  <c r="BD346" i="164"/>
  <c r="BD196" i="164"/>
  <c r="BF56" i="164"/>
  <c r="CC16" i="164" s="1"/>
  <c r="BH316" i="164"/>
  <c r="CE68" i="164" s="1"/>
  <c r="BH71" i="164"/>
  <c r="CE19" i="164" s="1"/>
  <c r="BF36" i="164"/>
  <c r="CC12" i="164" s="1"/>
  <c r="BF26" i="164"/>
  <c r="CC10" i="164" s="1"/>
  <c r="BH266" i="164"/>
  <c r="BH271" i="164"/>
  <c r="BF251" i="164"/>
  <c r="BF211" i="164"/>
  <c r="BD356" i="164"/>
  <c r="CA76" i="164" s="1"/>
  <c r="BF136" i="164"/>
  <c r="BH61" i="164"/>
  <c r="CE17" i="164" s="1"/>
  <c r="BD286" i="164"/>
  <c r="BH276" i="164"/>
  <c r="BF361" i="164"/>
  <c r="CC77" i="164" s="1"/>
  <c r="BD361" i="164"/>
  <c r="CA77" i="164" s="1"/>
  <c r="BF356" i="164"/>
  <c r="CC76" i="164" s="1"/>
  <c r="BD171" i="164"/>
  <c r="BF196" i="164"/>
  <c r="BD141" i="164"/>
  <c r="CA33" i="164" s="1"/>
  <c r="BH26" i="164"/>
  <c r="CE10" i="164" s="1"/>
  <c r="BF151" i="164"/>
  <c r="CC35" i="164" s="1"/>
  <c r="BD261" i="164"/>
  <c r="BH251" i="164"/>
  <c r="BD291" i="164"/>
  <c r="BD126" i="164"/>
  <c r="CA30" i="164" s="1"/>
  <c r="BH31" i="164"/>
  <c r="CE11" i="164" s="1"/>
  <c r="BF256" i="164"/>
  <c r="CC56" i="164" s="1"/>
  <c r="BD246" i="164"/>
  <c r="BF306" i="164"/>
  <c r="BF261" i="164"/>
  <c r="BF296" i="164"/>
  <c r="BF291" i="164"/>
  <c r="CC63" i="164" s="1"/>
  <c r="BD296" i="164"/>
  <c r="BH291" i="164"/>
  <c r="BH301" i="164"/>
  <c r="BF271" i="164"/>
  <c r="BF301" i="164"/>
  <c r="BH256" i="164"/>
  <c r="BD256" i="164"/>
  <c r="BF246" i="164"/>
  <c r="BD121" i="164"/>
  <c r="CA29" i="164" s="1"/>
  <c r="BD276" i="164"/>
  <c r="BH296" i="164"/>
  <c r="BH246" i="164"/>
  <c r="BF276" i="164"/>
  <c r="BF171" i="164"/>
  <c r="CC39" i="164" s="1"/>
  <c r="BF146" i="164"/>
  <c r="CC34" i="164" s="1"/>
  <c r="BH321" i="164"/>
  <c r="BD66" i="164"/>
  <c r="CA18" i="164" s="1"/>
  <c r="BD36" i="164"/>
  <c r="CA12" i="164" s="1"/>
  <c r="BF61" i="164"/>
  <c r="CC17" i="164" s="1"/>
  <c r="BD16" i="164"/>
  <c r="CA8" i="164" s="1"/>
  <c r="BH36" i="164"/>
  <c r="CE12" i="164" s="1"/>
  <c r="BF31" i="164"/>
  <c r="CC11" i="164" s="1"/>
  <c r="BD176" i="164"/>
  <c r="BF106" i="164"/>
  <c r="CC26" i="164" s="1"/>
  <c r="BF131" i="164"/>
  <c r="CC31" i="164" s="1"/>
  <c r="BD131" i="164"/>
  <c r="CA31" i="164" s="1"/>
  <c r="BH146" i="164"/>
  <c r="CE34" i="164" s="1"/>
  <c r="BF71" i="164"/>
  <c r="CC19" i="164" s="1"/>
  <c r="BH106" i="164"/>
  <c r="CE26" i="164" s="1"/>
  <c r="BF96" i="164"/>
  <c r="CC24" i="164" s="1"/>
  <c r="BH126" i="164"/>
  <c r="CE30" i="164" s="1"/>
  <c r="BD146" i="164"/>
  <c r="CA34" i="164" s="1"/>
  <c r="BD116" i="164"/>
  <c r="CA28" i="164" s="1"/>
  <c r="BD31" i="164"/>
  <c r="CA11" i="164" s="1"/>
  <c r="BH96" i="164"/>
  <c r="CE24" i="164" s="1"/>
  <c r="BD61" i="164"/>
  <c r="CA17" i="164" s="1"/>
  <c r="BD106" i="164"/>
  <c r="CA26" i="164" s="1"/>
  <c r="BH141" i="164"/>
  <c r="CE33" i="164" s="1"/>
  <c r="BF141" i="164"/>
  <c r="CC33" i="164" s="1"/>
  <c r="BH116" i="164"/>
  <c r="CE28" i="164" s="1"/>
  <c r="BD96" i="164"/>
  <c r="CA24" i="164" s="1"/>
  <c r="BF126" i="164"/>
  <c r="CC30" i="164" s="1"/>
  <c r="BF121" i="164"/>
  <c r="CC29" i="164" s="1"/>
  <c r="BH131" i="164"/>
  <c r="BD71" i="164"/>
  <c r="CA19" i="164" s="1"/>
  <c r="BH51" i="164"/>
  <c r="CE15" i="164" s="1"/>
  <c r="BF16" i="164"/>
  <c r="CC8" i="164" s="1"/>
  <c r="BF66" i="164"/>
  <c r="CC18" i="164" s="1"/>
  <c r="BH121" i="164"/>
  <c r="CE29" i="164" s="1"/>
  <c r="BF116" i="164"/>
  <c r="CC28" i="164" s="1"/>
  <c r="BD51" i="164"/>
  <c r="CA15" i="164" s="1"/>
  <c r="BH66" i="164"/>
  <c r="CE18" i="164" s="1"/>
  <c r="BF161" i="164"/>
  <c r="CC37" i="164" s="1"/>
  <c r="BD181" i="164"/>
  <c r="CA41" i="164" s="1"/>
  <c r="BD216" i="164"/>
  <c r="CA48" i="164" s="1"/>
  <c r="BD161" i="164"/>
  <c r="CA37" i="164" s="1"/>
  <c r="BH161" i="164"/>
  <c r="CE37" i="164" s="1"/>
  <c r="BD191" i="164"/>
  <c r="BH216" i="164"/>
  <c r="BH191" i="164"/>
  <c r="BF216" i="164"/>
  <c r="CC48" i="164" s="1"/>
  <c r="BF191" i="164"/>
  <c r="BH181" i="164"/>
  <c r="BH176" i="164"/>
  <c r="BF321" i="164"/>
  <c r="BF231" i="164"/>
  <c r="BH331" i="164"/>
  <c r="CE71" i="164" s="1"/>
  <c r="BD231" i="164"/>
  <c r="BD331" i="164"/>
  <c r="CA71" i="164" s="1"/>
  <c r="BF331" i="164"/>
  <c r="CC71" i="164" s="1"/>
  <c r="BH231" i="164"/>
  <c r="BD321" i="164"/>
  <c r="CG66" i="164" l="1"/>
  <c r="CG30" i="164"/>
  <c r="CG23" i="164"/>
  <c r="CG22" i="164"/>
  <c r="CG25" i="164"/>
  <c r="CG27" i="164"/>
  <c r="CG24" i="164"/>
  <c r="CG31" i="164"/>
  <c r="CG33" i="164"/>
  <c r="CG21" i="164"/>
  <c r="CG26" i="164"/>
  <c r="CG34" i="164"/>
  <c r="CG51" i="164"/>
  <c r="CG61" i="164"/>
  <c r="CG35" i="164"/>
  <c r="CG28" i="164"/>
  <c r="CG71" i="164"/>
  <c r="CG29" i="164"/>
  <c r="CG56" i="164"/>
  <c r="DF25" i="164" s="1"/>
  <c r="DH25" i="164" s="1"/>
  <c r="CG41" i="164"/>
  <c r="DF10" i="164" s="1"/>
  <c r="DH10" i="164" s="1"/>
  <c r="CG39" i="164"/>
  <c r="CG36" i="164"/>
  <c r="CG38" i="164"/>
  <c r="CG37" i="164"/>
  <c r="CC47" i="164"/>
  <c r="CA47" i="164"/>
  <c r="CC46" i="164"/>
  <c r="CC52" i="164"/>
  <c r="CZ21" i="164" s="1"/>
  <c r="DB21" i="164" s="1"/>
  <c r="CE52" i="164"/>
  <c r="DC21" i="164" s="1"/>
  <c r="DE21" i="164" s="1"/>
  <c r="CC45" i="164"/>
  <c r="CZ14" i="164" s="1"/>
  <c r="DB14" i="164" s="1"/>
  <c r="CA61" i="164"/>
  <c r="CA50" i="164"/>
  <c r="CW19" i="164" s="1"/>
  <c r="CY19" i="164" s="1"/>
  <c r="CC75" i="164"/>
  <c r="CZ44" i="164" s="1"/>
  <c r="DB44" i="164" s="1"/>
  <c r="CA69" i="164"/>
  <c r="CW38" i="164" s="1"/>
  <c r="CY38" i="164" s="1"/>
  <c r="CE54" i="164"/>
  <c r="DC23" i="164" s="1"/>
  <c r="DE23" i="164" s="1"/>
  <c r="CE62" i="164"/>
  <c r="DC31" i="164" s="1"/>
  <c r="DE31" i="164" s="1"/>
  <c r="CC55" i="164"/>
  <c r="CZ24" i="164" s="1"/>
  <c r="DB24" i="164" s="1"/>
  <c r="CC7" i="164"/>
  <c r="CA67" i="164"/>
  <c r="CW36" i="164" s="1"/>
  <c r="CY36" i="164" s="1"/>
  <c r="CE80" i="164"/>
  <c r="DC49" i="164" s="1"/>
  <c r="DE49" i="164" s="1"/>
  <c r="CA55" i="164"/>
  <c r="CW24" i="164" s="1"/>
  <c r="CY24" i="164" s="1"/>
  <c r="CC70" i="164"/>
  <c r="CZ39" i="164" s="1"/>
  <c r="DB39" i="164" s="1"/>
  <c r="CA32" i="164"/>
  <c r="CW8" i="164" s="1"/>
  <c r="CY8" i="164" s="1"/>
  <c r="DF7" i="164"/>
  <c r="DH7" i="164" s="1"/>
  <c r="CE40" i="164"/>
  <c r="DC9" i="164" s="1"/>
  <c r="DE9" i="164" s="1"/>
  <c r="CA43" i="164"/>
  <c r="CE69" i="164"/>
  <c r="DC38" i="164" s="1"/>
  <c r="DE38" i="164" s="1"/>
  <c r="CA60" i="164"/>
  <c r="CW29" i="164" s="1"/>
  <c r="CY29" i="164" s="1"/>
  <c r="CC59" i="164"/>
  <c r="CC57" i="164"/>
  <c r="CZ26" i="164" s="1"/>
  <c r="DB26" i="164" s="1"/>
  <c r="CA63" i="164"/>
  <c r="CW32" i="164" s="1"/>
  <c r="CY32" i="164" s="1"/>
  <c r="CC44" i="164"/>
  <c r="CZ13" i="164" s="1"/>
  <c r="DB13" i="164" s="1"/>
  <c r="CA62" i="164"/>
  <c r="CW31" i="164" s="1"/>
  <c r="CY31" i="164" s="1"/>
  <c r="CE59" i="164"/>
  <c r="CE44" i="164"/>
  <c r="DC13" i="164" s="1"/>
  <c r="DE13" i="164" s="1"/>
  <c r="CC72" i="164"/>
  <c r="CZ41" i="164" s="1"/>
  <c r="DB41" i="164" s="1"/>
  <c r="CC61" i="164"/>
  <c r="CZ30" i="164" s="1"/>
  <c r="DB30" i="164" s="1"/>
  <c r="CA70" i="164"/>
  <c r="CW39" i="164" s="1"/>
  <c r="CY39" i="164" s="1"/>
  <c r="CE57" i="164"/>
  <c r="DC26" i="164" s="1"/>
  <c r="DE26" i="164" s="1"/>
  <c r="CA46" i="164"/>
  <c r="CW15" i="164" s="1"/>
  <c r="CY15" i="164" s="1"/>
  <c r="CE49" i="164"/>
  <c r="DC18" i="164" s="1"/>
  <c r="DE18" i="164" s="1"/>
  <c r="CE70" i="164"/>
  <c r="CA49" i="164"/>
  <c r="CW18" i="164" s="1"/>
  <c r="CY18" i="164" s="1"/>
  <c r="CC51" i="164"/>
  <c r="CZ20" i="164" s="1"/>
  <c r="DB20" i="164" s="1"/>
  <c r="CE51" i="164"/>
  <c r="DC20" i="164" s="1"/>
  <c r="DE20" i="164" s="1"/>
  <c r="CE48" i="164"/>
  <c r="DC17" i="164" s="1"/>
  <c r="DE17" i="164" s="1"/>
  <c r="CC64" i="164"/>
  <c r="CZ33" i="164" s="1"/>
  <c r="DB33" i="164" s="1"/>
  <c r="CE77" i="164"/>
  <c r="DC46" i="164" s="1"/>
  <c r="DE46" i="164" s="1"/>
  <c r="CC67" i="164"/>
  <c r="CZ36" i="164" s="1"/>
  <c r="DB36" i="164" s="1"/>
  <c r="CE41" i="164"/>
  <c r="DC10" i="164" s="1"/>
  <c r="DE10" i="164" s="1"/>
  <c r="CC66" i="164"/>
  <c r="CZ35" i="164" s="1"/>
  <c r="DB35" i="164" s="1"/>
  <c r="CE42" i="164"/>
  <c r="DC11" i="164" s="1"/>
  <c r="DE11" i="164" s="1"/>
  <c r="CA58" i="164"/>
  <c r="CW27" i="164" s="1"/>
  <c r="CY27" i="164" s="1"/>
  <c r="CE47" i="164"/>
  <c r="DC16" i="164" s="1"/>
  <c r="DE16" i="164" s="1"/>
  <c r="CE39" i="164"/>
  <c r="CE43" i="164"/>
  <c r="DC12" i="164" s="1"/>
  <c r="DE12" i="164" s="1"/>
  <c r="CE56" i="164"/>
  <c r="DC25" i="164" s="1"/>
  <c r="DE25" i="164" s="1"/>
  <c r="CC69" i="164"/>
  <c r="CZ38" i="164" s="1"/>
  <c r="DB38" i="164" s="1"/>
  <c r="CA40" i="164"/>
  <c r="CW9" i="164" s="1"/>
  <c r="CY9" i="164" s="1"/>
  <c r="CE64" i="164"/>
  <c r="DC33" i="164" s="1"/>
  <c r="DE33" i="164" s="1"/>
  <c r="CC65" i="164"/>
  <c r="CZ34" i="164" s="1"/>
  <c r="DB34" i="164" s="1"/>
  <c r="CE60" i="164"/>
  <c r="DC29" i="164" s="1"/>
  <c r="DE29" i="164" s="1"/>
  <c r="CC62" i="164"/>
  <c r="CZ31" i="164" s="1"/>
  <c r="DB31" i="164" s="1"/>
  <c r="CE32" i="164"/>
  <c r="DC8" i="164" s="1"/>
  <c r="DE8" i="164" s="1"/>
  <c r="CA78" i="164"/>
  <c r="CW47" i="164" s="1"/>
  <c r="CY47" i="164" s="1"/>
  <c r="CE65" i="164"/>
  <c r="DC34" i="164" s="1"/>
  <c r="DE34" i="164" s="1"/>
  <c r="CE55" i="164"/>
  <c r="DC24" i="164" s="1"/>
  <c r="DE24" i="164" s="1"/>
  <c r="CA39" i="164"/>
  <c r="CE58" i="164"/>
  <c r="DC27" i="164" s="1"/>
  <c r="DE27" i="164" s="1"/>
  <c r="CA44" i="164"/>
  <c r="CA72" i="164"/>
  <c r="CW41" i="164" s="1"/>
  <c r="CY41" i="164" s="1"/>
  <c r="CE45" i="164"/>
  <c r="DC14" i="164" s="1"/>
  <c r="DE14" i="164" s="1"/>
  <c r="CA65" i="164"/>
  <c r="CW34" i="164" s="1"/>
  <c r="CY34" i="164" s="1"/>
  <c r="CC58" i="164"/>
  <c r="CZ27" i="164" s="1"/>
  <c r="DB27" i="164" s="1"/>
  <c r="CA51" i="164"/>
  <c r="CW20" i="164" s="1"/>
  <c r="CY20" i="164" s="1"/>
  <c r="CC43" i="164"/>
  <c r="CZ12" i="164" s="1"/>
  <c r="DB12" i="164" s="1"/>
  <c r="CE31" i="164"/>
  <c r="CC54" i="164"/>
  <c r="CZ23" i="164" s="1"/>
  <c r="DB23" i="164" s="1"/>
  <c r="CE63" i="164"/>
  <c r="DC32" i="164" s="1"/>
  <c r="DE32" i="164" s="1"/>
  <c r="CA54" i="164"/>
  <c r="CW23" i="164" s="1"/>
  <c r="CY23" i="164" s="1"/>
  <c r="CA57" i="164"/>
  <c r="CW26" i="164" s="1"/>
  <c r="CY26" i="164" s="1"/>
  <c r="CC32" i="164"/>
  <c r="CZ8" i="164" s="1"/>
  <c r="DB8" i="164" s="1"/>
  <c r="CA74" i="164"/>
  <c r="CW43" i="164" s="1"/>
  <c r="CY43" i="164" s="1"/>
  <c r="CA59" i="164"/>
  <c r="CW28" i="164" s="1"/>
  <c r="CY28" i="164" s="1"/>
  <c r="CC40" i="164"/>
  <c r="CZ9" i="164" s="1"/>
  <c r="DB9" i="164" s="1"/>
  <c r="CA42" i="164"/>
  <c r="CW11" i="164" s="1"/>
  <c r="CY11" i="164" s="1"/>
  <c r="CA52" i="164"/>
  <c r="CW21" i="164" s="1"/>
  <c r="CY21" i="164" s="1"/>
  <c r="CE7" i="164"/>
  <c r="DC7" i="164" s="1"/>
  <c r="DE7" i="164" s="1"/>
  <c r="CC49" i="164"/>
  <c r="CA80" i="164"/>
  <c r="CW49" i="164" s="1"/>
  <c r="CY49" i="164" s="1"/>
  <c r="CA45" i="164"/>
  <c r="CW14" i="164" s="1"/>
  <c r="CY14" i="164" s="1"/>
  <c r="CC60" i="164"/>
  <c r="CZ29" i="164" s="1"/>
  <c r="DB29" i="164" s="1"/>
  <c r="CA56" i="164"/>
  <c r="CW25" i="164" s="1"/>
  <c r="CY25" i="164" s="1"/>
  <c r="CA64" i="164"/>
  <c r="CW33" i="164" s="1"/>
  <c r="CY33" i="164" s="1"/>
  <c r="CE74" i="164"/>
  <c r="DC43" i="164" s="1"/>
  <c r="DE43" i="164" s="1"/>
  <c r="CA66" i="164"/>
  <c r="CW35" i="164" s="1"/>
  <c r="CY35" i="164" s="1"/>
  <c r="CE67" i="164"/>
  <c r="DC36" i="164" s="1"/>
  <c r="DE36" i="164" s="1"/>
  <c r="CC50" i="164"/>
  <c r="CZ19" i="164" s="1"/>
  <c r="DB19" i="164" s="1"/>
  <c r="CE50" i="164"/>
  <c r="DC19" i="164" s="1"/>
  <c r="DE19" i="164" s="1"/>
  <c r="CE61" i="164"/>
  <c r="DC30" i="164" s="1"/>
  <c r="DE30" i="164" s="1"/>
  <c r="DC40" i="164"/>
  <c r="DE40" i="164" s="1"/>
  <c r="CG42" i="164"/>
  <c r="DF11" i="164" s="1"/>
  <c r="DH11" i="164" s="1"/>
  <c r="CG55" i="164"/>
  <c r="DF24" i="164" s="1"/>
  <c r="DH24" i="164" s="1"/>
  <c r="CG70" i="164"/>
  <c r="DF39" i="164" s="1"/>
  <c r="DH39" i="164" s="1"/>
  <c r="CG63" i="164"/>
  <c r="DF32" i="164" s="1"/>
  <c r="DH32" i="164" s="1"/>
  <c r="CG69" i="164"/>
  <c r="DF38" i="164" s="1"/>
  <c r="DH38" i="164" s="1"/>
  <c r="CG44" i="164"/>
  <c r="DF13" i="164" s="1"/>
  <c r="DH13" i="164" s="1"/>
  <c r="CG64" i="164"/>
  <c r="DF33" i="164" s="1"/>
  <c r="DH33" i="164" s="1"/>
  <c r="CG67" i="164"/>
  <c r="DF36" i="164" s="1"/>
  <c r="DH36" i="164" s="1"/>
  <c r="CG54" i="164"/>
  <c r="DF23" i="164" s="1"/>
  <c r="DH23" i="164" s="1"/>
  <c r="CG74" i="164"/>
  <c r="DF43" i="164" s="1"/>
  <c r="DH43" i="164" s="1"/>
  <c r="CG57" i="164"/>
  <c r="DF26" i="164" s="1"/>
  <c r="DH26" i="164" s="1"/>
  <c r="CG60" i="164"/>
  <c r="DF29" i="164" s="1"/>
  <c r="DH29" i="164" s="1"/>
  <c r="CG43" i="164"/>
  <c r="DF12" i="164" s="1"/>
  <c r="DH12" i="164" s="1"/>
  <c r="CG47" i="164"/>
  <c r="DF16" i="164" s="1"/>
  <c r="DH16" i="164" s="1"/>
  <c r="CG46" i="164"/>
  <c r="DF15" i="164" s="1"/>
  <c r="DH15" i="164" s="1"/>
  <c r="CG76" i="164"/>
  <c r="DF45" i="164" s="1"/>
  <c r="DH45" i="164" s="1"/>
  <c r="CG73" i="164"/>
  <c r="DF42" i="164" s="1"/>
  <c r="DH42" i="164" s="1"/>
  <c r="CG52" i="164"/>
  <c r="DF21" i="164" s="1"/>
  <c r="DH21" i="164" s="1"/>
  <c r="CG59" i="164"/>
  <c r="DF28" i="164" s="1"/>
  <c r="DH28" i="164" s="1"/>
  <c r="CG45" i="164"/>
  <c r="DF14" i="164" s="1"/>
  <c r="DH14" i="164" s="1"/>
  <c r="CG75" i="164"/>
  <c r="DF44" i="164" s="1"/>
  <c r="DH44" i="164" s="1"/>
  <c r="CG79" i="164"/>
  <c r="DF48" i="164" s="1"/>
  <c r="DH48" i="164" s="1"/>
  <c r="CG16" i="164"/>
  <c r="CG65" i="164"/>
  <c r="DF34" i="164" s="1"/>
  <c r="DH34" i="164" s="1"/>
  <c r="CG50" i="164"/>
  <c r="DF19" i="164" s="1"/>
  <c r="DH19" i="164" s="1"/>
  <c r="CG80" i="164"/>
  <c r="DF49" i="164" s="1"/>
  <c r="DH49" i="164" s="1"/>
  <c r="CG32" i="164"/>
  <c r="DF8" i="164" s="1"/>
  <c r="DH8" i="164" s="1"/>
  <c r="CG40" i="164"/>
  <c r="DF9" i="164" s="1"/>
  <c r="DH9" i="164" s="1"/>
  <c r="CG68" i="164"/>
  <c r="DF37" i="164" s="1"/>
  <c r="DH37" i="164" s="1"/>
  <c r="CG78" i="164"/>
  <c r="DF47" i="164" s="1"/>
  <c r="DH47" i="164" s="1"/>
  <c r="CG77" i="164"/>
  <c r="DF46" i="164" s="1"/>
  <c r="DH46" i="164" s="1"/>
  <c r="CG72" i="164"/>
  <c r="DF41" i="164" s="1"/>
  <c r="DH41" i="164" s="1"/>
  <c r="CG62" i="164"/>
  <c r="DF31" i="164" s="1"/>
  <c r="DH31" i="164" s="1"/>
  <c r="CG49" i="164"/>
  <c r="DF18" i="164" s="1"/>
  <c r="DH18" i="164" s="1"/>
  <c r="CG58" i="164"/>
  <c r="DF27" i="164" s="1"/>
  <c r="DH27" i="164" s="1"/>
  <c r="CG48" i="164"/>
  <c r="DF17" i="164" s="1"/>
  <c r="DH17" i="164" s="1"/>
  <c r="DF20" i="164"/>
  <c r="DH20" i="164" s="1"/>
  <c r="DF30" i="164"/>
  <c r="DH30" i="164" s="1"/>
  <c r="DF40" i="164"/>
  <c r="DH40" i="164" s="1"/>
  <c r="CZ25" i="164"/>
  <c r="DB25" i="164" s="1"/>
  <c r="DF35" i="164"/>
  <c r="DH35" i="164" s="1"/>
  <c r="DC35" i="164"/>
  <c r="DE35" i="164" s="1"/>
  <c r="DC48" i="164"/>
  <c r="DE48" i="164" s="1"/>
  <c r="CZ45" i="164"/>
  <c r="DB45" i="164" s="1"/>
  <c r="CW46" i="164"/>
  <c r="CY46" i="164" s="1"/>
  <c r="DC15" i="164"/>
  <c r="DE15" i="164" s="1"/>
  <c r="DC37" i="164"/>
  <c r="DE37" i="164" s="1"/>
  <c r="CW40" i="164"/>
  <c r="CY40" i="164" s="1"/>
  <c r="CW44" i="164"/>
  <c r="CY44" i="164" s="1"/>
  <c r="CW22" i="164"/>
  <c r="CY22" i="164" s="1"/>
  <c r="CZ18" i="164"/>
  <c r="DB18" i="164" s="1"/>
  <c r="CZ22" i="164"/>
  <c r="DB22" i="164" s="1"/>
  <c r="DC41" i="164"/>
  <c r="DE41" i="164" s="1"/>
  <c r="CZ17" i="164"/>
  <c r="DB17" i="164" s="1"/>
  <c r="CZ49" i="164"/>
  <c r="DB49" i="164" s="1"/>
  <c r="CZ37" i="164"/>
  <c r="DB37" i="164" s="1"/>
  <c r="CZ11" i="164"/>
  <c r="DB11" i="164" s="1"/>
  <c r="CZ47" i="164"/>
  <c r="DB47" i="164" s="1"/>
  <c r="DC45" i="164"/>
  <c r="DE45" i="164" s="1"/>
  <c r="CW37" i="164"/>
  <c r="CY37" i="164" s="1"/>
  <c r="CZ10" i="164"/>
  <c r="DB10" i="164" s="1"/>
  <c r="CW48" i="164"/>
  <c r="CY48" i="164" s="1"/>
  <c r="CW17" i="164"/>
  <c r="CY17" i="164" s="1"/>
  <c r="CW45" i="164"/>
  <c r="CY45" i="164" s="1"/>
  <c r="CW10" i="164"/>
  <c r="CY10" i="164" s="1"/>
  <c r="CZ32" i="164"/>
  <c r="DB32" i="164" s="1"/>
  <c r="CZ46" i="164"/>
  <c r="DB46" i="164" s="1"/>
  <c r="CZ16" i="164"/>
  <c r="DB16" i="164" s="1"/>
  <c r="CW42" i="164"/>
  <c r="CY42" i="164" s="1"/>
  <c r="DC42" i="164"/>
  <c r="DE42" i="164" s="1"/>
  <c r="CW16" i="164"/>
  <c r="CY16" i="164" s="1"/>
  <c r="CZ15" i="164"/>
  <c r="DB15" i="164" s="1"/>
  <c r="CZ48" i="164"/>
  <c r="DB48" i="164" s="1"/>
  <c r="DC44" i="164"/>
  <c r="DE44" i="164" s="1"/>
  <c r="CW30" i="164"/>
  <c r="CY30" i="164" s="1"/>
  <c r="CZ40" i="164"/>
  <c r="DB40" i="164" s="1"/>
  <c r="CW12" i="164"/>
  <c r="CY12" i="164" s="1"/>
  <c r="CZ28" i="164"/>
  <c r="DB28" i="164" s="1"/>
  <c r="DC28" i="164"/>
  <c r="DE28" i="164" s="1"/>
  <c r="CZ43" i="164"/>
  <c r="DB43" i="164" s="1"/>
  <c r="CZ42" i="164"/>
  <c r="DB42" i="164" s="1"/>
  <c r="DC47" i="164"/>
  <c r="DE47" i="164" s="1"/>
  <c r="DC22" i="164"/>
  <c r="DE22" i="164" s="1"/>
  <c r="DC39" i="164"/>
  <c r="DE39" i="164" s="1"/>
  <c r="CW13" i="164"/>
  <c r="CY13" i="164" s="1"/>
  <c r="CZ7" i="164"/>
  <c r="DB7" i="164" s="1"/>
  <c r="CW7" i="164" l="1"/>
  <c r="CY7" i="164" s="1"/>
  <c r="BW377" i="164"/>
  <c r="BW379" i="164"/>
  <c r="CT81" i="164" s="1"/>
  <c r="DT50" i="164" s="1"/>
  <c r="U94" i="161"/>
  <c r="U96" i="161"/>
  <c r="CL81" i="164" l="1"/>
  <c r="DL50" i="164" s="1"/>
  <c r="BW381" i="164"/>
  <c r="CG81" i="164" l="1"/>
  <c r="DF50" i="164" s="1"/>
  <c r="CW50" i="164"/>
  <c r="CY50" i="164" s="1"/>
  <c r="CZ50" i="164"/>
  <c r="DB50" i="164" s="1"/>
  <c r="DC50" i="164"/>
  <c r="DE50" i="164" l="1"/>
  <c r="EB7" i="164"/>
  <c r="ED7" i="164" s="1"/>
  <c r="DH50" i="164"/>
  <c r="EE12" i="164"/>
  <c r="EG12" i="164" s="1"/>
  <c r="EE23" i="164"/>
  <c r="EG23" i="164" s="1"/>
  <c r="EE29" i="164"/>
  <c r="EG29" i="164" s="1"/>
  <c r="EE19" i="164"/>
  <c r="EG19" i="164" s="1"/>
  <c r="EE48" i="164"/>
  <c r="EG48" i="164" s="1"/>
  <c r="EE21" i="164"/>
  <c r="EG21" i="164" s="1"/>
  <c r="EE49" i="164"/>
  <c r="EG49" i="164" s="1"/>
  <c r="EE14" i="164"/>
  <c r="EG14" i="164" s="1"/>
  <c r="EE24" i="164"/>
  <c r="EG24" i="164" s="1"/>
  <c r="EE30" i="164"/>
  <c r="EG30" i="164" s="1"/>
  <c r="EE9" i="164"/>
  <c r="EG9" i="164" s="1"/>
  <c r="EE38" i="164"/>
  <c r="EG38" i="164" s="1"/>
  <c r="EE7" i="164"/>
  <c r="EG7" i="164" s="1"/>
  <c r="EE43" i="164"/>
  <c r="EG43" i="164" s="1"/>
  <c r="EE16" i="164"/>
  <c r="EG16" i="164" s="1"/>
  <c r="EE25" i="164"/>
  <c r="EG25" i="164" s="1"/>
  <c r="EE31" i="164"/>
  <c r="EG31" i="164" s="1"/>
  <c r="EE13" i="164"/>
  <c r="EG13" i="164" s="1"/>
  <c r="EE40" i="164"/>
  <c r="EG40" i="164" s="1"/>
  <c r="EE33" i="164"/>
  <c r="EG33" i="164" s="1"/>
  <c r="EE45" i="164"/>
  <c r="EG45" i="164" s="1"/>
  <c r="EE8" i="164"/>
  <c r="EG8" i="164" s="1"/>
  <c r="EE44" i="164"/>
  <c r="EG44" i="164" s="1"/>
  <c r="EE11" i="164"/>
  <c r="EG11" i="164" s="1"/>
  <c r="EE18" i="164"/>
  <c r="EG18" i="164" s="1"/>
  <c r="EE26" i="164"/>
  <c r="EG26" i="164" s="1"/>
  <c r="EE32" i="164"/>
  <c r="EG32" i="164" s="1"/>
  <c r="EE17" i="164"/>
  <c r="EG17" i="164" s="1"/>
  <c r="EE42" i="164"/>
  <c r="EG42" i="164" s="1"/>
  <c r="EE35" i="164"/>
  <c r="EG35" i="164" s="1"/>
  <c r="EE47" i="164"/>
  <c r="EG47" i="164" s="1"/>
  <c r="EE27" i="164"/>
  <c r="EG27" i="164" s="1"/>
  <c r="EE10" i="164"/>
  <c r="EG10" i="164" s="1"/>
  <c r="EE22" i="164"/>
  <c r="EG22" i="164" s="1"/>
  <c r="EE28" i="164"/>
  <c r="EG28" i="164" s="1"/>
  <c r="EE15" i="164"/>
  <c r="EG15" i="164" s="1"/>
  <c r="EE34" i="164"/>
  <c r="EG34" i="164" s="1"/>
  <c r="EE46" i="164"/>
  <c r="EG46" i="164" s="1"/>
  <c r="EE39" i="164"/>
  <c r="EG39" i="164" s="1"/>
  <c r="EE36" i="164"/>
  <c r="EG36" i="164" s="1"/>
  <c r="EE41" i="164"/>
  <c r="EG41" i="164" s="1"/>
  <c r="EE20" i="164"/>
  <c r="EG20" i="164" s="1"/>
  <c r="EE37" i="164"/>
  <c r="EG37" i="164" s="1"/>
  <c r="DV17" i="164"/>
  <c r="DX17" i="164" s="1"/>
  <c r="DV7" i="164"/>
  <c r="DX7" i="164" s="1"/>
  <c r="DV46" i="164"/>
  <c r="DX46" i="164" s="1"/>
  <c r="DV34" i="164"/>
  <c r="DX34" i="164" s="1"/>
  <c r="DV28" i="164"/>
  <c r="DX28" i="164" s="1"/>
  <c r="DV29" i="164"/>
  <c r="DX29" i="164" s="1"/>
  <c r="DV9" i="164"/>
  <c r="DX9" i="164" s="1"/>
  <c r="DV38" i="164"/>
  <c r="DX38" i="164" s="1"/>
  <c r="DV13" i="164"/>
  <c r="DX13" i="164" s="1"/>
  <c r="DV42" i="164"/>
  <c r="DX42" i="164" s="1"/>
  <c r="DV21" i="164"/>
  <c r="DX21" i="164" s="1"/>
  <c r="EB27" i="164"/>
  <c r="ED27" i="164" s="1"/>
  <c r="DV31" i="164"/>
  <c r="DX31" i="164" s="1"/>
  <c r="DV49" i="164"/>
  <c r="DX49" i="164" s="1"/>
  <c r="DV45" i="164"/>
  <c r="DX45" i="164" s="1"/>
  <c r="DV41" i="164"/>
  <c r="DX41" i="164" s="1"/>
  <c r="DV37" i="164"/>
  <c r="DX37" i="164" s="1"/>
  <c r="DV33" i="164"/>
  <c r="DX33" i="164" s="1"/>
  <c r="DV26" i="164"/>
  <c r="DX26" i="164" s="1"/>
  <c r="DV20" i="164"/>
  <c r="DX20" i="164" s="1"/>
  <c r="DV16" i="164"/>
  <c r="DX16" i="164" s="1"/>
  <c r="DV12" i="164"/>
  <c r="DX12" i="164" s="1"/>
  <c r="DV8" i="164"/>
  <c r="DX8" i="164" s="1"/>
  <c r="DV23" i="164"/>
  <c r="DX23" i="164" s="1"/>
  <c r="DV48" i="164"/>
  <c r="DX48" i="164" s="1"/>
  <c r="DV44" i="164"/>
  <c r="DX44" i="164" s="1"/>
  <c r="DV40" i="164"/>
  <c r="DX40" i="164" s="1"/>
  <c r="DV36" i="164"/>
  <c r="DX36" i="164" s="1"/>
  <c r="DV32" i="164"/>
  <c r="DX32" i="164" s="1"/>
  <c r="DV24" i="164"/>
  <c r="DX24" i="164" s="1"/>
  <c r="DV19" i="164"/>
  <c r="DX19" i="164" s="1"/>
  <c r="DV15" i="164"/>
  <c r="DX15" i="164" s="1"/>
  <c r="DV11" i="164"/>
  <c r="DX11" i="164" s="1"/>
  <c r="EB43" i="164"/>
  <c r="ED43" i="164" s="1"/>
  <c r="EB16" i="164"/>
  <c r="ED16" i="164" s="1"/>
  <c r="EB33" i="164"/>
  <c r="ED33" i="164" s="1"/>
  <c r="EB47" i="164"/>
  <c r="ED47" i="164" s="1"/>
  <c r="EB21" i="164"/>
  <c r="ED21" i="164" s="1"/>
  <c r="DV27" i="164"/>
  <c r="DX27" i="164" s="1"/>
  <c r="DV25" i="164"/>
  <c r="DX25" i="164" s="1"/>
  <c r="DV47" i="164"/>
  <c r="DX47" i="164" s="1"/>
  <c r="DV43" i="164"/>
  <c r="DX43" i="164" s="1"/>
  <c r="DV39" i="164"/>
  <c r="DX39" i="164" s="1"/>
  <c r="DV35" i="164"/>
  <c r="DX35" i="164" s="1"/>
  <c r="DV30" i="164"/>
  <c r="DX30" i="164" s="1"/>
  <c r="DV22" i="164"/>
  <c r="DX22" i="164" s="1"/>
  <c r="DV18" i="164"/>
  <c r="DX18" i="164" s="1"/>
  <c r="DV14" i="164"/>
  <c r="DX14" i="164" s="1"/>
  <c r="DV10" i="164"/>
  <c r="DX10" i="164" s="1"/>
  <c r="EB37" i="164"/>
  <c r="ED37" i="164" s="1"/>
  <c r="DY13" i="164"/>
  <c r="EA13" i="164" s="1"/>
  <c r="DY9" i="164"/>
  <c r="EA9" i="164" s="1"/>
  <c r="DY22" i="164"/>
  <c r="EA22" i="164" s="1"/>
  <c r="EB23" i="164"/>
  <c r="ED23" i="164" s="1"/>
  <c r="EB42" i="164"/>
  <c r="ED42" i="164" s="1"/>
  <c r="EB32" i="164"/>
  <c r="ED32" i="164" s="1"/>
  <c r="EB15" i="164"/>
  <c r="ED15" i="164" s="1"/>
  <c r="DY46" i="164"/>
  <c r="EA46" i="164" s="1"/>
  <c r="DY15" i="164"/>
  <c r="EA15" i="164" s="1"/>
  <c r="DY20" i="164"/>
  <c r="EA20" i="164" s="1"/>
  <c r="EB41" i="164"/>
  <c r="ED41" i="164" s="1"/>
  <c r="EB28" i="164"/>
  <c r="ED28" i="164" s="1"/>
  <c r="EB10" i="164"/>
  <c r="ED10" i="164" s="1"/>
  <c r="DY33" i="164"/>
  <c r="EA33" i="164" s="1"/>
  <c r="DY49" i="164"/>
  <c r="EA49" i="164" s="1"/>
  <c r="DY44" i="164"/>
  <c r="EA44" i="164" s="1"/>
  <c r="DY11" i="164"/>
  <c r="EA11" i="164" s="1"/>
  <c r="DY14" i="164"/>
  <c r="EA14" i="164" s="1"/>
  <c r="EB49" i="164"/>
  <c r="ED49" i="164" s="1"/>
  <c r="EB39" i="164"/>
  <c r="ED39" i="164" s="1"/>
  <c r="EB26" i="164"/>
  <c r="ED26" i="164" s="1"/>
  <c r="EB9" i="164"/>
  <c r="ED9" i="164" s="1"/>
  <c r="DY45" i="164"/>
  <c r="EA45" i="164" s="1"/>
  <c r="DY40" i="164"/>
  <c r="EA40" i="164" s="1"/>
  <c r="DY31" i="164"/>
  <c r="EA31" i="164" s="1"/>
  <c r="DY10" i="164"/>
  <c r="EA10" i="164" s="1"/>
  <c r="EB48" i="164"/>
  <c r="ED48" i="164" s="1"/>
  <c r="EB38" i="164"/>
  <c r="ED38" i="164" s="1"/>
  <c r="EB22" i="164"/>
  <c r="ED22" i="164" s="1"/>
  <c r="DY43" i="164"/>
  <c r="EA43" i="164" s="1"/>
  <c r="DY38" i="164"/>
  <c r="EA38" i="164" s="1"/>
  <c r="DY30" i="164"/>
  <c r="EA30" i="164" s="1"/>
  <c r="DY8" i="164"/>
  <c r="EA8" i="164" s="1"/>
  <c r="DY21" i="164"/>
  <c r="EA21" i="164" s="1"/>
  <c r="DY39" i="164"/>
  <c r="EA39" i="164" s="1"/>
  <c r="DY34" i="164"/>
  <c r="EA34" i="164" s="1"/>
  <c r="DY28" i="164"/>
  <c r="EA28" i="164" s="1"/>
  <c r="EB31" i="164"/>
  <c r="ED31" i="164" s="1"/>
  <c r="EB45" i="164"/>
  <c r="ED45" i="164" s="1"/>
  <c r="EB36" i="164"/>
  <c r="ED36" i="164" s="1"/>
  <c r="EB19" i="164"/>
  <c r="ED19" i="164" s="1"/>
  <c r="DY24" i="164"/>
  <c r="EA24" i="164" s="1"/>
  <c r="DY37" i="164"/>
  <c r="EA37" i="164" s="1"/>
  <c r="DY17" i="164"/>
  <c r="EA17" i="164" s="1"/>
  <c r="DY27" i="164"/>
  <c r="EA27" i="164" s="1"/>
  <c r="EB29" i="164"/>
  <c r="ED29" i="164" s="1"/>
  <c r="EB44" i="164"/>
  <c r="ED44" i="164" s="1"/>
  <c r="EB35" i="164"/>
  <c r="ED35" i="164" s="1"/>
  <c r="EB18" i="164"/>
  <c r="ED18" i="164" s="1"/>
  <c r="DY25" i="164"/>
  <c r="EA25" i="164" s="1"/>
  <c r="DY16" i="164"/>
  <c r="EA16" i="164" s="1"/>
  <c r="EB13" i="164"/>
  <c r="ED13" i="164" s="1"/>
  <c r="EB12" i="164"/>
  <c r="ED12" i="164" s="1"/>
  <c r="DY41" i="164"/>
  <c r="EA41" i="164" s="1"/>
  <c r="DY48" i="164"/>
  <c r="EA48" i="164" s="1"/>
  <c r="DY36" i="164"/>
  <c r="EA36" i="164" s="1"/>
  <c r="DY19" i="164"/>
  <c r="EA19" i="164" s="1"/>
  <c r="DY29" i="164"/>
  <c r="EA29" i="164" s="1"/>
  <c r="DY23" i="164"/>
  <c r="EA23" i="164" s="1"/>
  <c r="DY12" i="164"/>
  <c r="EA12" i="164" s="1"/>
  <c r="EB25" i="164"/>
  <c r="ED25" i="164" s="1"/>
  <c r="EB46" i="164"/>
  <c r="ED46" i="164" s="1"/>
  <c r="EB40" i="164"/>
  <c r="ED40" i="164" s="1"/>
  <c r="EB34" i="164"/>
  <c r="ED34" i="164" s="1"/>
  <c r="EB24" i="164"/>
  <c r="ED24" i="164" s="1"/>
  <c r="EB17" i="164"/>
  <c r="ED17" i="164" s="1"/>
  <c r="EB11" i="164"/>
  <c r="ED11" i="164" s="1"/>
  <c r="DY47" i="164"/>
  <c r="EA47" i="164" s="1"/>
  <c r="DY35" i="164"/>
  <c r="EA35" i="164" s="1"/>
  <c r="DY42" i="164"/>
  <c r="EA42" i="164" s="1"/>
  <c r="DY7" i="164"/>
  <c r="EA7" i="164" s="1"/>
  <c r="DY32" i="164"/>
  <c r="EA32" i="164" s="1"/>
  <c r="DY26" i="164"/>
  <c r="EA26" i="164" s="1"/>
  <c r="DY18" i="164"/>
  <c r="EA18" i="164" s="1"/>
  <c r="EB30" i="164"/>
  <c r="ED30" i="164" s="1"/>
  <c r="EB20" i="164"/>
  <c r="ED20" i="164" s="1"/>
  <c r="EB14" i="164"/>
  <c r="ED14" i="164" s="1"/>
  <c r="EB8" i="164"/>
  <c r="ED8" i="164" s="1"/>
  <c r="U92" i="161"/>
  <c r="U90" i="161"/>
  <c r="U88" i="161"/>
  <c r="U86" i="161"/>
  <c r="U84" i="161"/>
  <c r="U82" i="161"/>
  <c r="U80" i="161"/>
  <c r="U78" i="161"/>
  <c r="U76" i="161"/>
  <c r="U74" i="161"/>
  <c r="U72" i="161"/>
  <c r="U70" i="161"/>
  <c r="U68" i="161"/>
  <c r="U66" i="161"/>
  <c r="U64" i="161"/>
  <c r="U62" i="161"/>
  <c r="U60" i="161"/>
  <c r="U58" i="161"/>
  <c r="U56" i="161"/>
  <c r="U54" i="161"/>
  <c r="U52" i="161"/>
  <c r="U50" i="161"/>
  <c r="U48" i="161"/>
  <c r="U46" i="161"/>
  <c r="U44" i="161"/>
  <c r="U42" i="161"/>
  <c r="U40" i="161"/>
  <c r="U38" i="161"/>
  <c r="U36" i="161"/>
  <c r="U34" i="161"/>
  <c r="U32" i="161"/>
  <c r="U30" i="161"/>
  <c r="U28" i="161"/>
  <c r="U26" i="161"/>
  <c r="U24" i="161"/>
  <c r="U22" i="161"/>
  <c r="U20" i="161"/>
  <c r="U18" i="161"/>
  <c r="U16" i="161"/>
  <c r="U14" i="161"/>
  <c r="AG22" i="161" l="1"/>
  <c r="AR10" i="161" s="1"/>
  <c r="AG24" i="161"/>
  <c r="AT10" i="161" s="1"/>
  <c r="AG10" i="161"/>
  <c r="AR7" i="161" s="1"/>
  <c r="AG12" i="161"/>
  <c r="AT7" i="161" s="1"/>
  <c r="AG14" i="161"/>
  <c r="AR8" i="161" s="1"/>
  <c r="AG16" i="161"/>
  <c r="AT8" i="161" s="1"/>
  <c r="AG18" i="161"/>
  <c r="AR9" i="161" s="1"/>
  <c r="AG20" i="161"/>
  <c r="AT9" i="161" s="1"/>
  <c r="AI26" i="161"/>
  <c r="AU11" i="161" s="1"/>
  <c r="AK20" i="161"/>
  <c r="AZ9" i="161" s="1"/>
  <c r="AI16" i="161"/>
  <c r="AW8" i="161" s="1"/>
  <c r="AK10" i="161"/>
  <c r="AX7" i="161" s="1"/>
  <c r="AK22" i="161"/>
  <c r="AX10" i="161" s="1"/>
  <c r="AI10" i="161"/>
  <c r="AU7" i="161" s="1"/>
  <c r="AI12" i="161"/>
  <c r="AW7" i="161" s="1"/>
  <c r="AI22" i="161"/>
  <c r="AU10" i="161" s="1"/>
  <c r="AK12" i="161"/>
  <c r="AZ7" i="161" s="1"/>
  <c r="AI24" i="161"/>
  <c r="AW10" i="161" s="1"/>
  <c r="AK24" i="161"/>
  <c r="AZ10" i="161" s="1"/>
  <c r="AI14" i="161"/>
  <c r="AU8" i="161" s="1"/>
  <c r="AK14" i="161"/>
  <c r="AX8" i="161" s="1"/>
  <c r="AK16" i="161"/>
  <c r="AZ8" i="161" s="1"/>
  <c r="AI28" i="161"/>
  <c r="AW11" i="161" s="1"/>
  <c r="AI18" i="161"/>
  <c r="AU9" i="161" s="1"/>
  <c r="AK18" i="161"/>
  <c r="AX9" i="161" s="1"/>
  <c r="AI20" i="161"/>
  <c r="AW9" i="161" s="1"/>
  <c r="H16" i="161" l="1"/>
  <c r="J113" i="161"/>
  <c r="J13" i="161"/>
  <c r="J11" i="161"/>
  <c r="H113" i="161"/>
  <c r="H11" i="161"/>
  <c r="F16" i="161"/>
  <c r="U57" i="161" l="1"/>
  <c r="AA18" i="161" s="1"/>
  <c r="U21" i="161"/>
  <c r="AA9" i="161" s="1"/>
  <c r="U25" i="161"/>
  <c r="AA10" i="161" s="1"/>
  <c r="U61" i="161"/>
  <c r="AA19" i="161" s="1"/>
  <c r="U65" i="161"/>
  <c r="AA20" i="161" s="1"/>
  <c r="U33" i="161"/>
  <c r="AA12" i="161" s="1"/>
  <c r="U77" i="161"/>
  <c r="AA23" i="161" s="1"/>
  <c r="U45" i="161"/>
  <c r="AA15" i="161" s="1"/>
  <c r="U29" i="161"/>
  <c r="AA11" i="161" s="1"/>
  <c r="U73" i="161"/>
  <c r="AA22" i="161" s="1"/>
  <c r="AA7" i="161"/>
  <c r="U41" i="161"/>
  <c r="AA14" i="161" s="1"/>
  <c r="U37" i="161"/>
  <c r="AA13" i="161" s="1"/>
  <c r="U81" i="161"/>
  <c r="AA24" i="161" s="1"/>
  <c r="U49" i="161"/>
  <c r="AA16" i="161" s="1"/>
  <c r="U85" i="161"/>
  <c r="AA25" i="161" s="1"/>
  <c r="U53" i="161"/>
  <c r="AA17" i="161" s="1"/>
  <c r="U89" i="161"/>
  <c r="AA26" i="161" s="1"/>
  <c r="AK6" i="161"/>
  <c r="AX6" i="161" s="1"/>
  <c r="AI25" i="161"/>
  <c r="AI13" i="161"/>
  <c r="AI21" i="161"/>
  <c r="AK17" i="161"/>
  <c r="AI17" i="161"/>
  <c r="AK25" i="161"/>
  <c r="AK13" i="161"/>
  <c r="AK21" i="161"/>
  <c r="J16" i="161"/>
  <c r="U69" i="161"/>
  <c r="AA21" i="161" s="1"/>
  <c r="H15" i="161"/>
  <c r="Y7" i="161" s="1"/>
  <c r="F13" i="161"/>
  <c r="J15" i="161"/>
  <c r="Z7" i="161" s="1"/>
  <c r="H13" i="161"/>
  <c r="F15" i="161"/>
  <c r="X7" i="161" s="1"/>
  <c r="H6" i="161"/>
  <c r="J6" i="161"/>
  <c r="F6" i="161"/>
  <c r="AG13" i="161" l="1"/>
  <c r="AI30" i="161"/>
  <c r="AU12" i="161" s="1"/>
  <c r="AG25" i="161"/>
  <c r="AG21" i="161"/>
  <c r="AI6" i="161"/>
  <c r="AU6" i="161" s="1"/>
  <c r="AG17" i="161"/>
  <c r="AI29" i="161"/>
  <c r="AG8" i="161"/>
  <c r="AT6" i="161" s="1"/>
  <c r="AK8" i="161"/>
  <c r="AZ6" i="161" s="1"/>
  <c r="AI8" i="161"/>
  <c r="AW6" i="161" s="1"/>
  <c r="U17" i="161"/>
  <c r="AA8" i="161" s="1"/>
  <c r="AG32" i="161" l="1"/>
  <c r="AT12" i="161" s="1"/>
  <c r="AI32" i="161"/>
  <c r="AW12" i="161" s="1"/>
  <c r="AK32" i="161"/>
  <c r="AZ12" i="161" s="1"/>
  <c r="AK30" i="161"/>
  <c r="AX12" i="161" s="1"/>
  <c r="AG30" i="161"/>
  <c r="AR12" i="161" s="1"/>
  <c r="AM226" i="154" l="1"/>
  <c r="AM225" i="154"/>
  <c r="AM223" i="154"/>
  <c r="AM222" i="154"/>
  <c r="AM220" i="154"/>
  <c r="AM219" i="154"/>
  <c r="AM217" i="154"/>
  <c r="AM216" i="154"/>
  <c r="AM214" i="154"/>
  <c r="AM213" i="154"/>
  <c r="AM211" i="154"/>
  <c r="AM210" i="154"/>
  <c r="AM208" i="154"/>
  <c r="AM207" i="154"/>
  <c r="AM205" i="154"/>
  <c r="AM204" i="154"/>
  <c r="AM202" i="154"/>
  <c r="AM201" i="154"/>
  <c r="AM199" i="154"/>
  <c r="AM198" i="154"/>
  <c r="AM196" i="154"/>
  <c r="AM195" i="154"/>
  <c r="AM193" i="154"/>
  <c r="AM192" i="154"/>
  <c r="AM190" i="154"/>
  <c r="AM189" i="154"/>
  <c r="AM187" i="154"/>
  <c r="AM186" i="154"/>
  <c r="AM184" i="154"/>
  <c r="AM183" i="154"/>
  <c r="AM181" i="154"/>
  <c r="AM180" i="154"/>
  <c r="AM178" i="154"/>
  <c r="AM177" i="154"/>
  <c r="AM175" i="154"/>
  <c r="AM174" i="154"/>
  <c r="AM172" i="154"/>
  <c r="AM171" i="154"/>
  <c r="AM169" i="154"/>
  <c r="AM168" i="154"/>
  <c r="AM166" i="154"/>
  <c r="AM165" i="154"/>
  <c r="AM163" i="154"/>
  <c r="AM162" i="154"/>
  <c r="AM160" i="154"/>
  <c r="AM159" i="154"/>
  <c r="AM157" i="154"/>
  <c r="AM156" i="154"/>
  <c r="AM154" i="154"/>
  <c r="AM153" i="154"/>
  <c r="AM151" i="154"/>
  <c r="AM150" i="154"/>
  <c r="AM148" i="154"/>
  <c r="AM147" i="154"/>
  <c r="AM145" i="154"/>
  <c r="AM144" i="154"/>
  <c r="AM142" i="154"/>
  <c r="AM141" i="154"/>
  <c r="AM139" i="154"/>
  <c r="AM138" i="154"/>
  <c r="AM136" i="154"/>
  <c r="AM135" i="154"/>
  <c r="AM133" i="154"/>
  <c r="AM132" i="154"/>
  <c r="AM130" i="154"/>
  <c r="AM129" i="154"/>
  <c r="AM127" i="154"/>
  <c r="AM126" i="154"/>
  <c r="AM124" i="154"/>
  <c r="AM123" i="154"/>
  <c r="AM121" i="154"/>
  <c r="AM120" i="154"/>
  <c r="AM118" i="154"/>
  <c r="AM117" i="154"/>
  <c r="AM115" i="154"/>
  <c r="AM114" i="154"/>
  <c r="AM112" i="154"/>
  <c r="AM111" i="154"/>
  <c r="AM109" i="154"/>
  <c r="AM108" i="154"/>
  <c r="AM106" i="154"/>
  <c r="AM105" i="154"/>
  <c r="AM103" i="154"/>
  <c r="AM102" i="154"/>
  <c r="AM100" i="154"/>
  <c r="AM99" i="154"/>
  <c r="AM97" i="154"/>
  <c r="AM96" i="154"/>
  <c r="AM94" i="154"/>
  <c r="AM93" i="154"/>
  <c r="AM91" i="154"/>
  <c r="AM90" i="154"/>
  <c r="AM88" i="154"/>
  <c r="AM87" i="154"/>
  <c r="AM85" i="154"/>
  <c r="AM84" i="154"/>
  <c r="AM82" i="154"/>
  <c r="AM81" i="154"/>
  <c r="AM79" i="154"/>
  <c r="AM78" i="154"/>
  <c r="AM76" i="154"/>
  <c r="AM75" i="154"/>
  <c r="AM73" i="154"/>
  <c r="AM72" i="154"/>
  <c r="AM70" i="154"/>
  <c r="AM69" i="154"/>
  <c r="AM67" i="154"/>
  <c r="AM66" i="154"/>
  <c r="AM64" i="154"/>
  <c r="AM63" i="154"/>
  <c r="AM61" i="154"/>
  <c r="AM60" i="154"/>
  <c r="AM58" i="154"/>
  <c r="AM57" i="154"/>
  <c r="AM55" i="154"/>
  <c r="AM54" i="154"/>
  <c r="AM52" i="154"/>
  <c r="AM51" i="154"/>
  <c r="AM49" i="154"/>
  <c r="AM48" i="154"/>
  <c r="AM46" i="154"/>
  <c r="AM45" i="154"/>
  <c r="AM43" i="154"/>
  <c r="AM42" i="154"/>
  <c r="AM40" i="154"/>
  <c r="AM39" i="154"/>
  <c r="AM37" i="154"/>
  <c r="AM36" i="154"/>
  <c r="AM34" i="154"/>
  <c r="AM33" i="154"/>
  <c r="AM31" i="154"/>
  <c r="AM30" i="154"/>
  <c r="AM28" i="154"/>
  <c r="AM27" i="154"/>
  <c r="AM25" i="154"/>
  <c r="AM24" i="154"/>
  <c r="AM22" i="154"/>
  <c r="AM21" i="154"/>
  <c r="AM19" i="154"/>
  <c r="AM18" i="154"/>
  <c r="AM16" i="154"/>
  <c r="AM15" i="154"/>
  <c r="AM13" i="154"/>
  <c r="AM12" i="154"/>
  <c r="AM10" i="154"/>
  <c r="AM9" i="154"/>
  <c r="AM7" i="154"/>
  <c r="AM6" i="154"/>
  <c r="AK226" i="154"/>
  <c r="AK225" i="154"/>
  <c r="AK223" i="154"/>
  <c r="AK222" i="154"/>
  <c r="AK220" i="154"/>
  <c r="AK219" i="154"/>
  <c r="AK217" i="154"/>
  <c r="AK216" i="154"/>
  <c r="AK214" i="154"/>
  <c r="AK213" i="154"/>
  <c r="AK211" i="154"/>
  <c r="AK210" i="154"/>
  <c r="AK208" i="154"/>
  <c r="AK207" i="154"/>
  <c r="AK205" i="154"/>
  <c r="AK204" i="154"/>
  <c r="AK202" i="154"/>
  <c r="AK201" i="154"/>
  <c r="AK199" i="154"/>
  <c r="AK198" i="154"/>
  <c r="AK196" i="154"/>
  <c r="AK195" i="154"/>
  <c r="AK193" i="154"/>
  <c r="AK192" i="154"/>
  <c r="AK190" i="154"/>
  <c r="AK189" i="154"/>
  <c r="AK187" i="154"/>
  <c r="AK186" i="154"/>
  <c r="AK184" i="154"/>
  <c r="AK183" i="154"/>
  <c r="AK181" i="154"/>
  <c r="AK180" i="154"/>
  <c r="AK178" i="154"/>
  <c r="AK177" i="154"/>
  <c r="AK175" i="154"/>
  <c r="AK174" i="154"/>
  <c r="AK172" i="154"/>
  <c r="AK171" i="154"/>
  <c r="AK169" i="154"/>
  <c r="AK168" i="154"/>
  <c r="AK166" i="154"/>
  <c r="AK165" i="154"/>
  <c r="AK163" i="154"/>
  <c r="AK162" i="154"/>
  <c r="AK160" i="154"/>
  <c r="AK159" i="154"/>
  <c r="AK157" i="154"/>
  <c r="AK156" i="154"/>
  <c r="AK154" i="154"/>
  <c r="AK153" i="154"/>
  <c r="AK151" i="154"/>
  <c r="AK150" i="154"/>
  <c r="AK148" i="154"/>
  <c r="AK147" i="154"/>
  <c r="AK145" i="154"/>
  <c r="AK144" i="154"/>
  <c r="AK142" i="154"/>
  <c r="AK141" i="154"/>
  <c r="AK139" i="154"/>
  <c r="AK138" i="154"/>
  <c r="AK136" i="154"/>
  <c r="AK135" i="154"/>
  <c r="AK133" i="154"/>
  <c r="AK132" i="154"/>
  <c r="AK130" i="154"/>
  <c r="AK129" i="154"/>
  <c r="AK127" i="154"/>
  <c r="AK126" i="154"/>
  <c r="AK124" i="154"/>
  <c r="AK123" i="154"/>
  <c r="AK121" i="154"/>
  <c r="AK120" i="154"/>
  <c r="AK118" i="154"/>
  <c r="AK117" i="154"/>
  <c r="AK115" i="154"/>
  <c r="AK114" i="154"/>
  <c r="AK112" i="154"/>
  <c r="AK111" i="154"/>
  <c r="AK109" i="154"/>
  <c r="AK108" i="154"/>
  <c r="AK106" i="154"/>
  <c r="AK105" i="154"/>
  <c r="AK103" i="154"/>
  <c r="AK102" i="154"/>
  <c r="AK100" i="154"/>
  <c r="AK99" i="154"/>
  <c r="AK97" i="154"/>
  <c r="AK96" i="154"/>
  <c r="AK94" i="154"/>
  <c r="AK93" i="154"/>
  <c r="AK91" i="154"/>
  <c r="AK90" i="154"/>
  <c r="AK88" i="154"/>
  <c r="AK87" i="154"/>
  <c r="AK85" i="154"/>
  <c r="AK84" i="154"/>
  <c r="AK82" i="154"/>
  <c r="AK81" i="154"/>
  <c r="AK79" i="154"/>
  <c r="AK78" i="154"/>
  <c r="AK76" i="154"/>
  <c r="AK75" i="154"/>
  <c r="AK73" i="154"/>
  <c r="AK72" i="154"/>
  <c r="AK70" i="154"/>
  <c r="AK69" i="154"/>
  <c r="AK67" i="154"/>
  <c r="AK66" i="154"/>
  <c r="AK64" i="154"/>
  <c r="AK63" i="154"/>
  <c r="AK61" i="154"/>
  <c r="AK60" i="154"/>
  <c r="AK58" i="154"/>
  <c r="AK57" i="154"/>
  <c r="AK55" i="154"/>
  <c r="AK54" i="154"/>
  <c r="AK52" i="154"/>
  <c r="AK51" i="154"/>
  <c r="AK49" i="154"/>
  <c r="AK48" i="154"/>
  <c r="AK46" i="154"/>
  <c r="AK45" i="154"/>
  <c r="AK43" i="154"/>
  <c r="AK42" i="154"/>
  <c r="AK40" i="154"/>
  <c r="AK39" i="154"/>
  <c r="AK37" i="154"/>
  <c r="AK36" i="154"/>
  <c r="AK34" i="154"/>
  <c r="AK33" i="154"/>
  <c r="AK31" i="154"/>
  <c r="AK30" i="154"/>
  <c r="AK28" i="154"/>
  <c r="AK27" i="154"/>
  <c r="AK25" i="154"/>
  <c r="AK24" i="154"/>
  <c r="AK22" i="154"/>
  <c r="AK21" i="154"/>
  <c r="AK19" i="154"/>
  <c r="AK18" i="154"/>
  <c r="AK16" i="154"/>
  <c r="AK15" i="154"/>
  <c r="AK13" i="154"/>
  <c r="AK12" i="154"/>
  <c r="AK10" i="154"/>
  <c r="AK9" i="154"/>
  <c r="AK7" i="154"/>
  <c r="AK6" i="154"/>
  <c r="AH226" i="154"/>
  <c r="AH225" i="154"/>
  <c r="AH223" i="154"/>
  <c r="AH222" i="154"/>
  <c r="AH220" i="154"/>
  <c r="AH219" i="154"/>
  <c r="AH217" i="154"/>
  <c r="AH216" i="154"/>
  <c r="AH214" i="154"/>
  <c r="AH213" i="154"/>
  <c r="AH211" i="154"/>
  <c r="AH210" i="154"/>
  <c r="AH208" i="154"/>
  <c r="AH207" i="154"/>
  <c r="AH205" i="154"/>
  <c r="AH204" i="154"/>
  <c r="AH202" i="154"/>
  <c r="AH201" i="154"/>
  <c r="AH199" i="154"/>
  <c r="AH198" i="154"/>
  <c r="AH196" i="154"/>
  <c r="AH195" i="154"/>
  <c r="AH193" i="154"/>
  <c r="AH192" i="154"/>
  <c r="AH190" i="154"/>
  <c r="AH189" i="154"/>
  <c r="AH187" i="154"/>
  <c r="AH186" i="154"/>
  <c r="AH184" i="154"/>
  <c r="AH183" i="154"/>
  <c r="AH181" i="154"/>
  <c r="AH180" i="154"/>
  <c r="AH178" i="154"/>
  <c r="AH177" i="154"/>
  <c r="AH175" i="154"/>
  <c r="AH174" i="154"/>
  <c r="AH172" i="154"/>
  <c r="AH171" i="154"/>
  <c r="AH169" i="154"/>
  <c r="AH168" i="154"/>
  <c r="AH166" i="154"/>
  <c r="AH165" i="154"/>
  <c r="AH163" i="154"/>
  <c r="AH162" i="154"/>
  <c r="AH160" i="154"/>
  <c r="AH159" i="154"/>
  <c r="AH157" i="154"/>
  <c r="AH156" i="154"/>
  <c r="AH154" i="154"/>
  <c r="AH153" i="154"/>
  <c r="AH151" i="154"/>
  <c r="AH150" i="154"/>
  <c r="AH148" i="154"/>
  <c r="AH147" i="154"/>
  <c r="AH145" i="154"/>
  <c r="AH144" i="154"/>
  <c r="AH142" i="154"/>
  <c r="AH141" i="154"/>
  <c r="AH139" i="154"/>
  <c r="AH138" i="154"/>
  <c r="AH136" i="154"/>
  <c r="AH135" i="154"/>
  <c r="AH133" i="154"/>
  <c r="AH132" i="154"/>
  <c r="AH130" i="154"/>
  <c r="AH129" i="154"/>
  <c r="AH127" i="154"/>
  <c r="AH126" i="154"/>
  <c r="AH124" i="154"/>
  <c r="AH123" i="154"/>
  <c r="AH121" i="154"/>
  <c r="AH120" i="154"/>
  <c r="AH118" i="154"/>
  <c r="AH117" i="154"/>
  <c r="AH115" i="154"/>
  <c r="AH114" i="154"/>
  <c r="AH112" i="154"/>
  <c r="AH111" i="154"/>
  <c r="AH109" i="154"/>
  <c r="AH108" i="154"/>
  <c r="AH106" i="154"/>
  <c r="AH105" i="154"/>
  <c r="AH103" i="154"/>
  <c r="AH102" i="154"/>
  <c r="AH100" i="154"/>
  <c r="AH99" i="154"/>
  <c r="AH97" i="154"/>
  <c r="AH96" i="154"/>
  <c r="AH94" i="154"/>
  <c r="AH93" i="154"/>
  <c r="AH91" i="154"/>
  <c r="AH90" i="154"/>
  <c r="AH88" i="154"/>
  <c r="AH87" i="154"/>
  <c r="AH85" i="154"/>
  <c r="AH84" i="154"/>
  <c r="AH82" i="154"/>
  <c r="AH81" i="154"/>
  <c r="AH79" i="154"/>
  <c r="AH78" i="154"/>
  <c r="AH76" i="154"/>
  <c r="AH75" i="154"/>
  <c r="AH73" i="154"/>
  <c r="AH72" i="154"/>
  <c r="AH70" i="154"/>
  <c r="AH69" i="154"/>
  <c r="AH67" i="154"/>
  <c r="AH66" i="154"/>
  <c r="AH64" i="154"/>
  <c r="AH63" i="154"/>
  <c r="AH61" i="154"/>
  <c r="AH60" i="154"/>
  <c r="AH58" i="154"/>
  <c r="AH57" i="154"/>
  <c r="AH55" i="154"/>
  <c r="AH54" i="154"/>
  <c r="AH52" i="154"/>
  <c r="AH51" i="154"/>
  <c r="AH49" i="154"/>
  <c r="AH48" i="154"/>
  <c r="AH46" i="154"/>
  <c r="AH45" i="154"/>
  <c r="AH43" i="154"/>
  <c r="AH42" i="154"/>
  <c r="AH40" i="154"/>
  <c r="AH39" i="154"/>
  <c r="AH37" i="154"/>
  <c r="AH36" i="154"/>
  <c r="AH34" i="154"/>
  <c r="AH33" i="154"/>
  <c r="AH31" i="154"/>
  <c r="AH30" i="154"/>
  <c r="AH28" i="154"/>
  <c r="AH27" i="154"/>
  <c r="AH25" i="154"/>
  <c r="AH24" i="154"/>
  <c r="AH22" i="154"/>
  <c r="AH21" i="154"/>
  <c r="AH19" i="154"/>
  <c r="AH18" i="154"/>
  <c r="AH16" i="154"/>
  <c r="AH15" i="154"/>
  <c r="AH13" i="154"/>
  <c r="AH12" i="154"/>
  <c r="AH10" i="154"/>
  <c r="AH9" i="154"/>
  <c r="AH7" i="154"/>
  <c r="AH6" i="154"/>
  <c r="AF226" i="154"/>
  <c r="AF225" i="154"/>
  <c r="AF223" i="154"/>
  <c r="AF222" i="154"/>
  <c r="AF220" i="154"/>
  <c r="AF219" i="154"/>
  <c r="AF217" i="154"/>
  <c r="AF216" i="154"/>
  <c r="AF214" i="154"/>
  <c r="AF213" i="154"/>
  <c r="AF211" i="154"/>
  <c r="AF210" i="154"/>
  <c r="AF208" i="154"/>
  <c r="AF207" i="154"/>
  <c r="AF205" i="154"/>
  <c r="AF204" i="154"/>
  <c r="AF202" i="154"/>
  <c r="AF201" i="154"/>
  <c r="AF199" i="154"/>
  <c r="AF198" i="154"/>
  <c r="AF196" i="154"/>
  <c r="AF195" i="154"/>
  <c r="AF193" i="154"/>
  <c r="AF192" i="154"/>
  <c r="AF190" i="154"/>
  <c r="AF189" i="154"/>
  <c r="AF187" i="154"/>
  <c r="AF186" i="154"/>
  <c r="AF184" i="154"/>
  <c r="AF183" i="154"/>
  <c r="AF181" i="154"/>
  <c r="AF180" i="154"/>
  <c r="AF178" i="154"/>
  <c r="AF177" i="154"/>
  <c r="AF175" i="154"/>
  <c r="AF174" i="154"/>
  <c r="AF172" i="154"/>
  <c r="AF171" i="154"/>
  <c r="AF169" i="154"/>
  <c r="AF168" i="154"/>
  <c r="AF166" i="154"/>
  <c r="AF165" i="154"/>
  <c r="AF163" i="154"/>
  <c r="AF162" i="154"/>
  <c r="AF160" i="154"/>
  <c r="AF159" i="154"/>
  <c r="AF157" i="154"/>
  <c r="AF156" i="154"/>
  <c r="AF154" i="154"/>
  <c r="AF153" i="154"/>
  <c r="AF151" i="154"/>
  <c r="AF150" i="154"/>
  <c r="AF148" i="154"/>
  <c r="AF147" i="154"/>
  <c r="AF145" i="154"/>
  <c r="AF144" i="154"/>
  <c r="AF142" i="154"/>
  <c r="AF141" i="154"/>
  <c r="AF139" i="154"/>
  <c r="AF138" i="154"/>
  <c r="AF136" i="154"/>
  <c r="AF135" i="154"/>
  <c r="AF133" i="154"/>
  <c r="AF132" i="154"/>
  <c r="AF130" i="154"/>
  <c r="AF129" i="154"/>
  <c r="AF127" i="154"/>
  <c r="AF126" i="154"/>
  <c r="AF124" i="154"/>
  <c r="AF123" i="154"/>
  <c r="AF121" i="154"/>
  <c r="AF120" i="154"/>
  <c r="AF118" i="154"/>
  <c r="AF117" i="154"/>
  <c r="AF115" i="154"/>
  <c r="AF114" i="154"/>
  <c r="AF112" i="154"/>
  <c r="AF111" i="154"/>
  <c r="AF109" i="154"/>
  <c r="AF108" i="154"/>
  <c r="AF106" i="154"/>
  <c r="AF105" i="154"/>
  <c r="AF103" i="154"/>
  <c r="AF102" i="154"/>
  <c r="AF100" i="154"/>
  <c r="AF99" i="154"/>
  <c r="AF97" i="154"/>
  <c r="AF96" i="154"/>
  <c r="AF94" i="154"/>
  <c r="AF93" i="154"/>
  <c r="AF91" i="154"/>
  <c r="AF90" i="154"/>
  <c r="AF88" i="154"/>
  <c r="AF87" i="154"/>
  <c r="AF85" i="154"/>
  <c r="AF84" i="154"/>
  <c r="AF82" i="154"/>
  <c r="AF81" i="154"/>
  <c r="AF79" i="154"/>
  <c r="AF78" i="154"/>
  <c r="AF76" i="154"/>
  <c r="AF75" i="154"/>
  <c r="AF73" i="154"/>
  <c r="AF72" i="154"/>
  <c r="AF70" i="154"/>
  <c r="AF69" i="154"/>
  <c r="AF67" i="154"/>
  <c r="AF66" i="154"/>
  <c r="AF64" i="154"/>
  <c r="AF63" i="154"/>
  <c r="AF61" i="154"/>
  <c r="AF60" i="154"/>
  <c r="AF58" i="154"/>
  <c r="AF57" i="154"/>
  <c r="AF55" i="154"/>
  <c r="AF54" i="154"/>
  <c r="AF52" i="154"/>
  <c r="AF51" i="154"/>
  <c r="AF49" i="154"/>
  <c r="AF48" i="154"/>
  <c r="AF46" i="154"/>
  <c r="AF45" i="154"/>
  <c r="AF43" i="154"/>
  <c r="AF42" i="154"/>
  <c r="AF40" i="154"/>
  <c r="AF39" i="154"/>
  <c r="AF37" i="154"/>
  <c r="AF36" i="154"/>
  <c r="AF34" i="154"/>
  <c r="AF33" i="154"/>
  <c r="AF31" i="154"/>
  <c r="AF30" i="154"/>
  <c r="AF28" i="154"/>
  <c r="AF27" i="154"/>
  <c r="AF25" i="154"/>
  <c r="AF24" i="154"/>
  <c r="AF22" i="154"/>
  <c r="AF21" i="154"/>
  <c r="AF19" i="154"/>
  <c r="AF18" i="154"/>
  <c r="AF16" i="154"/>
  <c r="AF15" i="154"/>
  <c r="AF13" i="154"/>
  <c r="AF12" i="154"/>
  <c r="AF10" i="154"/>
  <c r="AF9" i="154"/>
  <c r="AF7" i="154"/>
  <c r="AF6" i="154"/>
  <c r="AC226" i="154"/>
  <c r="AC225" i="154"/>
  <c r="AC223" i="154"/>
  <c r="AC222" i="154"/>
  <c r="AC220" i="154"/>
  <c r="AC219" i="154"/>
  <c r="AC217" i="154"/>
  <c r="AC216" i="154"/>
  <c r="AC214" i="154"/>
  <c r="AC213" i="154"/>
  <c r="AC211" i="154"/>
  <c r="AC210" i="154"/>
  <c r="AC208" i="154"/>
  <c r="AC207" i="154"/>
  <c r="AC205" i="154"/>
  <c r="AC204" i="154"/>
  <c r="AC202" i="154"/>
  <c r="AC201" i="154"/>
  <c r="AC199" i="154"/>
  <c r="AC198" i="154"/>
  <c r="AC196" i="154"/>
  <c r="AC195" i="154"/>
  <c r="AC193" i="154"/>
  <c r="AC192" i="154"/>
  <c r="AC190" i="154"/>
  <c r="AC189" i="154"/>
  <c r="AC187" i="154"/>
  <c r="AC186" i="154"/>
  <c r="AC184" i="154"/>
  <c r="AC183" i="154"/>
  <c r="AC181" i="154"/>
  <c r="AC180" i="154"/>
  <c r="AC178" i="154"/>
  <c r="AC177" i="154"/>
  <c r="AC175" i="154"/>
  <c r="AC174" i="154"/>
  <c r="AC172" i="154"/>
  <c r="AC171" i="154"/>
  <c r="AC169" i="154"/>
  <c r="AC168" i="154"/>
  <c r="AC166" i="154"/>
  <c r="AC165" i="154"/>
  <c r="AC163" i="154"/>
  <c r="AC162" i="154"/>
  <c r="AC160" i="154"/>
  <c r="AC159" i="154"/>
  <c r="AC157" i="154"/>
  <c r="AC156" i="154"/>
  <c r="AC154" i="154"/>
  <c r="AC153" i="154"/>
  <c r="AC151" i="154"/>
  <c r="AC150" i="154"/>
  <c r="AC148" i="154"/>
  <c r="AC147" i="154"/>
  <c r="AC145" i="154"/>
  <c r="AC144" i="154"/>
  <c r="AC142" i="154"/>
  <c r="AC141" i="154"/>
  <c r="AC139" i="154"/>
  <c r="AC138" i="154"/>
  <c r="AC136" i="154"/>
  <c r="AC135" i="154"/>
  <c r="AC133" i="154"/>
  <c r="AC132" i="154"/>
  <c r="AC130" i="154"/>
  <c r="AC129" i="154"/>
  <c r="AC127" i="154"/>
  <c r="AC126" i="154"/>
  <c r="AC124" i="154"/>
  <c r="AC123" i="154"/>
  <c r="AC121" i="154"/>
  <c r="AC120" i="154"/>
  <c r="AC118" i="154"/>
  <c r="AC117" i="154"/>
  <c r="AC115" i="154"/>
  <c r="AC114" i="154"/>
  <c r="AC112" i="154"/>
  <c r="AC111" i="154"/>
  <c r="AC109" i="154"/>
  <c r="AC108" i="154"/>
  <c r="AC106" i="154"/>
  <c r="AC105" i="154"/>
  <c r="AC103" i="154"/>
  <c r="AC102" i="154"/>
  <c r="AC100" i="154"/>
  <c r="AC99" i="154"/>
  <c r="AC97" i="154"/>
  <c r="AC96" i="154"/>
  <c r="AC94" i="154"/>
  <c r="AC93" i="154"/>
  <c r="AC91" i="154"/>
  <c r="AC90" i="154"/>
  <c r="AC88" i="154"/>
  <c r="AC87" i="154"/>
  <c r="AC85" i="154"/>
  <c r="AC84" i="154"/>
  <c r="AC82" i="154"/>
  <c r="AC81" i="154"/>
  <c r="AC79" i="154"/>
  <c r="AC78" i="154"/>
  <c r="AC76" i="154"/>
  <c r="AC75" i="154"/>
  <c r="AC73" i="154"/>
  <c r="AC72" i="154"/>
  <c r="AC70" i="154"/>
  <c r="AC69" i="154"/>
  <c r="AC67" i="154"/>
  <c r="AC66" i="154"/>
  <c r="AC64" i="154"/>
  <c r="AC63" i="154"/>
  <c r="AC61" i="154"/>
  <c r="AC60" i="154"/>
  <c r="AC58" i="154"/>
  <c r="AC57" i="154"/>
  <c r="AC55" i="154"/>
  <c r="AC54" i="154"/>
  <c r="AC52" i="154"/>
  <c r="AC51" i="154"/>
  <c r="AC49" i="154"/>
  <c r="AC48" i="154"/>
  <c r="AC46" i="154"/>
  <c r="AC45" i="154"/>
  <c r="AC43" i="154"/>
  <c r="AC42" i="154"/>
  <c r="AC40" i="154"/>
  <c r="AC39" i="154"/>
  <c r="AC37" i="154"/>
  <c r="AC36" i="154"/>
  <c r="AC34" i="154"/>
  <c r="AC33" i="154"/>
  <c r="AC31" i="154"/>
  <c r="AC30" i="154"/>
  <c r="AC28" i="154"/>
  <c r="AC27" i="154"/>
  <c r="AC25" i="154"/>
  <c r="AC24" i="154"/>
  <c r="AC22" i="154"/>
  <c r="AC21" i="154"/>
  <c r="AC19" i="154"/>
  <c r="AC18" i="154"/>
  <c r="AC16" i="154"/>
  <c r="AC15" i="154"/>
  <c r="AC13" i="154"/>
  <c r="AC12" i="154"/>
  <c r="AC10" i="154"/>
  <c r="AC9" i="154"/>
  <c r="AC7" i="154"/>
  <c r="AC6" i="154"/>
  <c r="AA226" i="154"/>
  <c r="AA225" i="154"/>
  <c r="AA223" i="154"/>
  <c r="AA222" i="154"/>
  <c r="AA220" i="154"/>
  <c r="AA219" i="154"/>
  <c r="AA217" i="154"/>
  <c r="AA216" i="154"/>
  <c r="AA214" i="154"/>
  <c r="AA213" i="154"/>
  <c r="AA211" i="154"/>
  <c r="AA210" i="154"/>
  <c r="AA208" i="154"/>
  <c r="AA207" i="154"/>
  <c r="AA205" i="154"/>
  <c r="AA204" i="154"/>
  <c r="AA202" i="154"/>
  <c r="AA201" i="154"/>
  <c r="AA199" i="154"/>
  <c r="AA198" i="154"/>
  <c r="AA196" i="154"/>
  <c r="AA195" i="154"/>
  <c r="AA193" i="154"/>
  <c r="AA192" i="154"/>
  <c r="AA190" i="154"/>
  <c r="AA189" i="154"/>
  <c r="AA187" i="154"/>
  <c r="AA186" i="154"/>
  <c r="AA184" i="154"/>
  <c r="AA183" i="154"/>
  <c r="AA181" i="154"/>
  <c r="AA180" i="154"/>
  <c r="AA178" i="154"/>
  <c r="AA177" i="154"/>
  <c r="AA175" i="154"/>
  <c r="AA174" i="154"/>
  <c r="AA172" i="154"/>
  <c r="AA171" i="154"/>
  <c r="AA169" i="154"/>
  <c r="AA168" i="154"/>
  <c r="AA166" i="154"/>
  <c r="AA165" i="154"/>
  <c r="AA163" i="154"/>
  <c r="AA162" i="154"/>
  <c r="AA160" i="154"/>
  <c r="AA159" i="154"/>
  <c r="AA157" i="154"/>
  <c r="AA156" i="154"/>
  <c r="AA154" i="154"/>
  <c r="AA153" i="154"/>
  <c r="AA151" i="154"/>
  <c r="AA150" i="154"/>
  <c r="AA148" i="154"/>
  <c r="AA147" i="154"/>
  <c r="AA145" i="154"/>
  <c r="AA144" i="154"/>
  <c r="AA142" i="154"/>
  <c r="AA141" i="154"/>
  <c r="AA139" i="154"/>
  <c r="AA138" i="154"/>
  <c r="AA136" i="154"/>
  <c r="AA135" i="154"/>
  <c r="AA133" i="154"/>
  <c r="AA132" i="154"/>
  <c r="AA130" i="154"/>
  <c r="AA129" i="154"/>
  <c r="AA127" i="154"/>
  <c r="AA126" i="154"/>
  <c r="AA124" i="154"/>
  <c r="AA123" i="154"/>
  <c r="AA121" i="154"/>
  <c r="AA120" i="154"/>
  <c r="AA118" i="154"/>
  <c r="AA117" i="154"/>
  <c r="AA115" i="154"/>
  <c r="AA114" i="154"/>
  <c r="AA112" i="154"/>
  <c r="AA111" i="154"/>
  <c r="AA109" i="154"/>
  <c r="AA108" i="154"/>
  <c r="AA106" i="154"/>
  <c r="AA105" i="154"/>
  <c r="AA103" i="154"/>
  <c r="AA102" i="154"/>
  <c r="AA100" i="154"/>
  <c r="AA99" i="154"/>
  <c r="AA97" i="154"/>
  <c r="AA96" i="154"/>
  <c r="AA94" i="154"/>
  <c r="AA93" i="154"/>
  <c r="AA91" i="154"/>
  <c r="AA90" i="154"/>
  <c r="AA88" i="154"/>
  <c r="AA87" i="154"/>
  <c r="AA85" i="154"/>
  <c r="AA84" i="154"/>
  <c r="AA82" i="154"/>
  <c r="AA81" i="154"/>
  <c r="AA79" i="154"/>
  <c r="AA78" i="154"/>
  <c r="AA76" i="154"/>
  <c r="AA75" i="154"/>
  <c r="AA73" i="154"/>
  <c r="AA72" i="154"/>
  <c r="AA70" i="154"/>
  <c r="AA69" i="154"/>
  <c r="AA67" i="154"/>
  <c r="AA66" i="154"/>
  <c r="AA64" i="154"/>
  <c r="AA63" i="154"/>
  <c r="AA61" i="154"/>
  <c r="AA60" i="154"/>
  <c r="AA58" i="154"/>
  <c r="AA57" i="154"/>
  <c r="AA55" i="154"/>
  <c r="AA54" i="154"/>
  <c r="AA52" i="154"/>
  <c r="AA51" i="154"/>
  <c r="AA49" i="154"/>
  <c r="AA48" i="154"/>
  <c r="AA46" i="154"/>
  <c r="AA45" i="154"/>
  <c r="AA43" i="154"/>
  <c r="AA42" i="154"/>
  <c r="AA40" i="154"/>
  <c r="AA39" i="154"/>
  <c r="AA37" i="154"/>
  <c r="AA36" i="154"/>
  <c r="AA34" i="154"/>
  <c r="AA33" i="154"/>
  <c r="AA31" i="154"/>
  <c r="AA30" i="154"/>
  <c r="AA28" i="154"/>
  <c r="AA27" i="154"/>
  <c r="AA25" i="154"/>
  <c r="AA24" i="154"/>
  <c r="AA22" i="154"/>
  <c r="AA21" i="154"/>
  <c r="AA19" i="154"/>
  <c r="AA18" i="154"/>
  <c r="AA16" i="154"/>
  <c r="AA15" i="154"/>
  <c r="AA13" i="154"/>
  <c r="AA12" i="154"/>
  <c r="AA10" i="154"/>
  <c r="AA9" i="154"/>
  <c r="AA7" i="154"/>
  <c r="AA6" i="154"/>
  <c r="X226" i="154"/>
  <c r="X225" i="154"/>
  <c r="X223" i="154"/>
  <c r="X222" i="154"/>
  <c r="X220" i="154"/>
  <c r="X219" i="154"/>
  <c r="X217" i="154"/>
  <c r="X216" i="154"/>
  <c r="X214" i="154"/>
  <c r="X213" i="154"/>
  <c r="X211" i="154"/>
  <c r="X210" i="154"/>
  <c r="X208" i="154"/>
  <c r="X207" i="154"/>
  <c r="X205" i="154"/>
  <c r="X204" i="154"/>
  <c r="X202" i="154"/>
  <c r="X201" i="154"/>
  <c r="X199" i="154"/>
  <c r="X198" i="154"/>
  <c r="X196" i="154"/>
  <c r="X195" i="154"/>
  <c r="X193" i="154"/>
  <c r="X192" i="154"/>
  <c r="X190" i="154"/>
  <c r="X189" i="154"/>
  <c r="X187" i="154"/>
  <c r="X186" i="154"/>
  <c r="X184" i="154"/>
  <c r="X183" i="154"/>
  <c r="X181" i="154"/>
  <c r="X180" i="154"/>
  <c r="X178" i="154"/>
  <c r="X177" i="154"/>
  <c r="X175" i="154"/>
  <c r="X174" i="154"/>
  <c r="X172" i="154"/>
  <c r="X171" i="154"/>
  <c r="X169" i="154"/>
  <c r="X168" i="154"/>
  <c r="X166" i="154"/>
  <c r="X165" i="154"/>
  <c r="X163" i="154"/>
  <c r="X162" i="154"/>
  <c r="X160" i="154"/>
  <c r="X159" i="154"/>
  <c r="X157" i="154"/>
  <c r="X156" i="154"/>
  <c r="X154" i="154"/>
  <c r="X153" i="154"/>
  <c r="X151" i="154"/>
  <c r="X150" i="154"/>
  <c r="X148" i="154"/>
  <c r="X147" i="154"/>
  <c r="X145" i="154"/>
  <c r="X144" i="154"/>
  <c r="X142" i="154"/>
  <c r="X141" i="154"/>
  <c r="X139" i="154"/>
  <c r="X138" i="154"/>
  <c r="X136" i="154"/>
  <c r="X135" i="154"/>
  <c r="X133" i="154"/>
  <c r="X132" i="154"/>
  <c r="X130" i="154"/>
  <c r="X129" i="154"/>
  <c r="X127" i="154"/>
  <c r="X126" i="154"/>
  <c r="X124" i="154"/>
  <c r="X123" i="154"/>
  <c r="X121" i="154"/>
  <c r="X120" i="154"/>
  <c r="X118" i="154"/>
  <c r="X117" i="154"/>
  <c r="X115" i="154"/>
  <c r="X114" i="154"/>
  <c r="X112" i="154"/>
  <c r="X111" i="154"/>
  <c r="X109" i="154"/>
  <c r="X108" i="154"/>
  <c r="X106" i="154"/>
  <c r="X105" i="154"/>
  <c r="X103" i="154"/>
  <c r="X102" i="154"/>
  <c r="X100" i="154"/>
  <c r="X99" i="154"/>
  <c r="X97" i="154"/>
  <c r="X96" i="154"/>
  <c r="X94" i="154"/>
  <c r="X93" i="154"/>
  <c r="X91" i="154"/>
  <c r="X90" i="154"/>
  <c r="X88" i="154"/>
  <c r="X87" i="154"/>
  <c r="X85" i="154"/>
  <c r="X84" i="154"/>
  <c r="X82" i="154"/>
  <c r="X81" i="154"/>
  <c r="X79" i="154"/>
  <c r="X78" i="154"/>
  <c r="X76" i="154"/>
  <c r="X75" i="154"/>
  <c r="X73" i="154"/>
  <c r="X72" i="154"/>
  <c r="X70" i="154"/>
  <c r="X69" i="154"/>
  <c r="X67" i="154"/>
  <c r="X66" i="154"/>
  <c r="X64" i="154"/>
  <c r="X63" i="154"/>
  <c r="X61" i="154"/>
  <c r="X60" i="154"/>
  <c r="X58" i="154"/>
  <c r="X57" i="154"/>
  <c r="X55" i="154"/>
  <c r="X54" i="154"/>
  <c r="X52" i="154"/>
  <c r="X51" i="154"/>
  <c r="X49" i="154"/>
  <c r="X48" i="154"/>
  <c r="X46" i="154"/>
  <c r="X45" i="154"/>
  <c r="X43" i="154"/>
  <c r="X42" i="154"/>
  <c r="X40" i="154"/>
  <c r="X39" i="154"/>
  <c r="X37" i="154"/>
  <c r="X36" i="154"/>
  <c r="X34" i="154"/>
  <c r="X33" i="154"/>
  <c r="X31" i="154"/>
  <c r="X30" i="154"/>
  <c r="X28" i="154"/>
  <c r="X27" i="154"/>
  <c r="X25" i="154"/>
  <c r="X24" i="154"/>
  <c r="X22" i="154"/>
  <c r="X21" i="154"/>
  <c r="X19" i="154"/>
  <c r="X18" i="154"/>
  <c r="X16" i="154"/>
  <c r="X15" i="154"/>
  <c r="X13" i="154"/>
  <c r="X12" i="154"/>
  <c r="X10" i="154"/>
  <c r="X9" i="154"/>
  <c r="X7" i="154"/>
  <c r="X6" i="154"/>
  <c r="V226" i="154"/>
  <c r="V225" i="154"/>
  <c r="V223" i="154"/>
  <c r="V222" i="154"/>
  <c r="V220" i="154"/>
  <c r="V219" i="154"/>
  <c r="V217" i="154"/>
  <c r="V216" i="154"/>
  <c r="V214" i="154"/>
  <c r="V213" i="154"/>
  <c r="V211" i="154"/>
  <c r="V210" i="154"/>
  <c r="V208" i="154"/>
  <c r="V207" i="154"/>
  <c r="V205" i="154"/>
  <c r="V204" i="154"/>
  <c r="V202" i="154"/>
  <c r="V201" i="154"/>
  <c r="V199" i="154"/>
  <c r="V198" i="154"/>
  <c r="V196" i="154"/>
  <c r="V195" i="154"/>
  <c r="V193" i="154"/>
  <c r="V192" i="154"/>
  <c r="V190" i="154"/>
  <c r="V189" i="154"/>
  <c r="V187" i="154"/>
  <c r="V186" i="154"/>
  <c r="V184" i="154"/>
  <c r="V183" i="154"/>
  <c r="V181" i="154"/>
  <c r="V180" i="154"/>
  <c r="V178" i="154"/>
  <c r="V177" i="154"/>
  <c r="V175" i="154"/>
  <c r="V174" i="154"/>
  <c r="V172" i="154"/>
  <c r="V171" i="154"/>
  <c r="V169" i="154"/>
  <c r="V168" i="154"/>
  <c r="V166" i="154"/>
  <c r="V165" i="154"/>
  <c r="V163" i="154"/>
  <c r="V162" i="154"/>
  <c r="V160" i="154"/>
  <c r="V159" i="154"/>
  <c r="V157" i="154"/>
  <c r="V156" i="154"/>
  <c r="V154" i="154"/>
  <c r="V153" i="154"/>
  <c r="V151" i="154"/>
  <c r="V150" i="154"/>
  <c r="V148" i="154"/>
  <c r="V147" i="154"/>
  <c r="V145" i="154"/>
  <c r="V144" i="154"/>
  <c r="V142" i="154"/>
  <c r="V141" i="154"/>
  <c r="V139" i="154"/>
  <c r="V138" i="154"/>
  <c r="V136" i="154"/>
  <c r="V135" i="154"/>
  <c r="V133" i="154"/>
  <c r="V132" i="154"/>
  <c r="V130" i="154"/>
  <c r="V129" i="154"/>
  <c r="V127" i="154"/>
  <c r="V126" i="154"/>
  <c r="V124" i="154"/>
  <c r="V123" i="154"/>
  <c r="V121" i="154"/>
  <c r="V120" i="154"/>
  <c r="V118" i="154"/>
  <c r="V117" i="154"/>
  <c r="V115" i="154"/>
  <c r="V114" i="154"/>
  <c r="V112" i="154"/>
  <c r="V111" i="154"/>
  <c r="V109" i="154"/>
  <c r="V108" i="154"/>
  <c r="V106" i="154"/>
  <c r="V105" i="154"/>
  <c r="V103" i="154"/>
  <c r="V102" i="154"/>
  <c r="V100" i="154"/>
  <c r="V99" i="154"/>
  <c r="V97" i="154"/>
  <c r="V96" i="154"/>
  <c r="V94" i="154"/>
  <c r="V93" i="154"/>
  <c r="V91" i="154"/>
  <c r="V90" i="154"/>
  <c r="V88" i="154"/>
  <c r="V87" i="154"/>
  <c r="V85" i="154"/>
  <c r="V84" i="154"/>
  <c r="V82" i="154"/>
  <c r="V81" i="154"/>
  <c r="V79" i="154"/>
  <c r="V78" i="154"/>
  <c r="V76" i="154"/>
  <c r="V75" i="154"/>
  <c r="V73" i="154"/>
  <c r="V72" i="154"/>
  <c r="V70" i="154"/>
  <c r="V69" i="154"/>
  <c r="V67" i="154"/>
  <c r="V66" i="154"/>
  <c r="V64" i="154"/>
  <c r="V63" i="154"/>
  <c r="V61" i="154"/>
  <c r="V60" i="154"/>
  <c r="V58" i="154"/>
  <c r="V57" i="154"/>
  <c r="V55" i="154"/>
  <c r="V54" i="154"/>
  <c r="V52" i="154"/>
  <c r="V51" i="154"/>
  <c r="V49" i="154"/>
  <c r="V48" i="154"/>
  <c r="V46" i="154"/>
  <c r="V45" i="154"/>
  <c r="V43" i="154"/>
  <c r="V42" i="154"/>
  <c r="V40" i="154"/>
  <c r="V39" i="154"/>
  <c r="V37" i="154"/>
  <c r="V36" i="154"/>
  <c r="V34" i="154"/>
  <c r="V33" i="154"/>
  <c r="V31" i="154"/>
  <c r="V30" i="154"/>
  <c r="V28" i="154"/>
  <c r="V27" i="154"/>
  <c r="V25" i="154"/>
  <c r="V24" i="154"/>
  <c r="V22" i="154"/>
  <c r="V21" i="154"/>
  <c r="V19" i="154"/>
  <c r="V18" i="154"/>
  <c r="V16" i="154"/>
  <c r="V15" i="154"/>
  <c r="V13" i="154"/>
  <c r="V12" i="154"/>
  <c r="V10" i="154"/>
  <c r="V9" i="154"/>
  <c r="V7" i="154"/>
  <c r="V6" i="154"/>
  <c r="S226" i="154"/>
  <c r="S225" i="154"/>
  <c r="S223" i="154"/>
  <c r="S222" i="154"/>
  <c r="S220" i="154"/>
  <c r="S219" i="154"/>
  <c r="S217" i="154"/>
  <c r="S216" i="154"/>
  <c r="S214" i="154"/>
  <c r="S213" i="154"/>
  <c r="S211" i="154"/>
  <c r="S210" i="154"/>
  <c r="S208" i="154"/>
  <c r="S207" i="154"/>
  <c r="S205" i="154"/>
  <c r="S204" i="154"/>
  <c r="S202" i="154"/>
  <c r="S201" i="154"/>
  <c r="S199" i="154"/>
  <c r="S198" i="154"/>
  <c r="S196" i="154"/>
  <c r="S195" i="154"/>
  <c r="S193" i="154"/>
  <c r="S192" i="154"/>
  <c r="S190" i="154"/>
  <c r="S189" i="154"/>
  <c r="S187" i="154"/>
  <c r="S186" i="154"/>
  <c r="S184" i="154"/>
  <c r="S183" i="154"/>
  <c r="S181" i="154"/>
  <c r="S180" i="154"/>
  <c r="S178" i="154"/>
  <c r="S177" i="154"/>
  <c r="S175" i="154"/>
  <c r="S174" i="154"/>
  <c r="S172" i="154"/>
  <c r="S171" i="154"/>
  <c r="S169" i="154"/>
  <c r="S168" i="154"/>
  <c r="S166" i="154"/>
  <c r="S165" i="154"/>
  <c r="S163" i="154"/>
  <c r="S162" i="154"/>
  <c r="S160" i="154"/>
  <c r="S159" i="154"/>
  <c r="S157" i="154"/>
  <c r="S156" i="154"/>
  <c r="S154" i="154"/>
  <c r="S153" i="154"/>
  <c r="S151" i="154"/>
  <c r="S150" i="154"/>
  <c r="S148" i="154"/>
  <c r="S147" i="154"/>
  <c r="S145" i="154"/>
  <c r="S144" i="154"/>
  <c r="S142" i="154"/>
  <c r="S141" i="154"/>
  <c r="S139" i="154"/>
  <c r="S138" i="154"/>
  <c r="S136" i="154"/>
  <c r="S135" i="154"/>
  <c r="S133" i="154"/>
  <c r="S132" i="154"/>
  <c r="S130" i="154"/>
  <c r="S129" i="154"/>
  <c r="S127" i="154"/>
  <c r="S126" i="154"/>
  <c r="S124" i="154"/>
  <c r="S123" i="154"/>
  <c r="S121" i="154"/>
  <c r="S120" i="154"/>
  <c r="S118" i="154"/>
  <c r="S117" i="154"/>
  <c r="S115" i="154"/>
  <c r="S114" i="154"/>
  <c r="S112" i="154"/>
  <c r="S111" i="154"/>
  <c r="S109" i="154"/>
  <c r="S108" i="154"/>
  <c r="S106" i="154"/>
  <c r="S105" i="154"/>
  <c r="S103" i="154"/>
  <c r="S102" i="154"/>
  <c r="S100" i="154"/>
  <c r="S99" i="154"/>
  <c r="S97" i="154"/>
  <c r="S96" i="154"/>
  <c r="S94" i="154"/>
  <c r="S93" i="154"/>
  <c r="S91" i="154"/>
  <c r="S90" i="154"/>
  <c r="S88" i="154"/>
  <c r="S87" i="154"/>
  <c r="S85" i="154"/>
  <c r="S84" i="154"/>
  <c r="S82" i="154"/>
  <c r="S81" i="154"/>
  <c r="S79" i="154"/>
  <c r="S78" i="154"/>
  <c r="S76" i="154"/>
  <c r="S75" i="154"/>
  <c r="S73" i="154"/>
  <c r="S72" i="154"/>
  <c r="S70" i="154"/>
  <c r="S69" i="154"/>
  <c r="S67" i="154"/>
  <c r="S66" i="154"/>
  <c r="S64" i="154"/>
  <c r="S63" i="154"/>
  <c r="S61" i="154"/>
  <c r="S60" i="154"/>
  <c r="S58" i="154"/>
  <c r="S57" i="154"/>
  <c r="S55" i="154"/>
  <c r="S54" i="154"/>
  <c r="S52" i="154"/>
  <c r="S51" i="154"/>
  <c r="S49" i="154"/>
  <c r="S48" i="154"/>
  <c r="S46" i="154"/>
  <c r="S45" i="154"/>
  <c r="S43" i="154"/>
  <c r="S42" i="154"/>
  <c r="S40" i="154"/>
  <c r="S39" i="154"/>
  <c r="S37" i="154"/>
  <c r="S36" i="154"/>
  <c r="S34" i="154"/>
  <c r="S33" i="154"/>
  <c r="S31" i="154"/>
  <c r="S30" i="154"/>
  <c r="S28" i="154"/>
  <c r="S27" i="154"/>
  <c r="S25" i="154"/>
  <c r="S24" i="154"/>
  <c r="S22" i="154"/>
  <c r="S21" i="154"/>
  <c r="S19" i="154"/>
  <c r="S18" i="154"/>
  <c r="S16" i="154"/>
  <c r="S15" i="154"/>
  <c r="S13" i="154"/>
  <c r="S12" i="154"/>
  <c r="S10" i="154"/>
  <c r="S9" i="154"/>
  <c r="S7" i="154"/>
  <c r="S6" i="154"/>
  <c r="Q226" i="154"/>
  <c r="Q225" i="154"/>
  <c r="Q223" i="154"/>
  <c r="Q222" i="154"/>
  <c r="Q220" i="154"/>
  <c r="Q219" i="154"/>
  <c r="Q217" i="154"/>
  <c r="Q216" i="154"/>
  <c r="Q214" i="154"/>
  <c r="Q213" i="154"/>
  <c r="Q211" i="154"/>
  <c r="Q210" i="154"/>
  <c r="Q208" i="154"/>
  <c r="Q207" i="154"/>
  <c r="Q205" i="154"/>
  <c r="Q204" i="154"/>
  <c r="Q202" i="154"/>
  <c r="Q201" i="154"/>
  <c r="Q199" i="154"/>
  <c r="Q198" i="154"/>
  <c r="Q196" i="154"/>
  <c r="Q195" i="154"/>
  <c r="Q193" i="154"/>
  <c r="Q192" i="154"/>
  <c r="Q190" i="154"/>
  <c r="Q189" i="154"/>
  <c r="Q187" i="154"/>
  <c r="Q186" i="154"/>
  <c r="Q184" i="154"/>
  <c r="Q183" i="154"/>
  <c r="Q181" i="154"/>
  <c r="Q180" i="154"/>
  <c r="Q178" i="154"/>
  <c r="Q177" i="154"/>
  <c r="Q175" i="154"/>
  <c r="Q174" i="154"/>
  <c r="Q172" i="154"/>
  <c r="Q171" i="154"/>
  <c r="Q169" i="154"/>
  <c r="Q168" i="154"/>
  <c r="Q166" i="154"/>
  <c r="Q165" i="154"/>
  <c r="Q163" i="154"/>
  <c r="Q162" i="154"/>
  <c r="Q160" i="154"/>
  <c r="Q159" i="154"/>
  <c r="Q157" i="154"/>
  <c r="Q156" i="154"/>
  <c r="Q154" i="154"/>
  <c r="Q153" i="154"/>
  <c r="Q151" i="154"/>
  <c r="Q150" i="154"/>
  <c r="Q148" i="154"/>
  <c r="Q147" i="154"/>
  <c r="Q145" i="154"/>
  <c r="Q144" i="154"/>
  <c r="Q142" i="154"/>
  <c r="Q141" i="154"/>
  <c r="Q139" i="154"/>
  <c r="Q138" i="154"/>
  <c r="Q136" i="154"/>
  <c r="Q135" i="154"/>
  <c r="Q133" i="154"/>
  <c r="Q132" i="154"/>
  <c r="Q130" i="154"/>
  <c r="Q129" i="154"/>
  <c r="Q127" i="154"/>
  <c r="Q126" i="154"/>
  <c r="Q124" i="154"/>
  <c r="Q123" i="154"/>
  <c r="Q121" i="154"/>
  <c r="Q120" i="154"/>
  <c r="Q118" i="154"/>
  <c r="Q117" i="154"/>
  <c r="Q115" i="154"/>
  <c r="Q114" i="154"/>
  <c r="Q112" i="154"/>
  <c r="Q111" i="154"/>
  <c r="Q109" i="154"/>
  <c r="Q108" i="154"/>
  <c r="Q106" i="154"/>
  <c r="Q105" i="154"/>
  <c r="Q103" i="154"/>
  <c r="Q102" i="154"/>
  <c r="Q100" i="154"/>
  <c r="Q99" i="154"/>
  <c r="Q97" i="154"/>
  <c r="Q96" i="154"/>
  <c r="Q94" i="154"/>
  <c r="Q93" i="154"/>
  <c r="Q91" i="154"/>
  <c r="Q90" i="154"/>
  <c r="Q88" i="154"/>
  <c r="Q87" i="154"/>
  <c r="Q85" i="154"/>
  <c r="Q84" i="154"/>
  <c r="Q82" i="154"/>
  <c r="Q81" i="154"/>
  <c r="Q79" i="154"/>
  <c r="Q78" i="154"/>
  <c r="Q76" i="154"/>
  <c r="Q75" i="154"/>
  <c r="Q73" i="154"/>
  <c r="Q72" i="154"/>
  <c r="Q70" i="154"/>
  <c r="Q69" i="154"/>
  <c r="Q67" i="154"/>
  <c r="Q66" i="154"/>
  <c r="Q64" i="154"/>
  <c r="Q63" i="154"/>
  <c r="Q61" i="154"/>
  <c r="Q60" i="154"/>
  <c r="Q58" i="154"/>
  <c r="Q57" i="154"/>
  <c r="Q55" i="154"/>
  <c r="Q54" i="154"/>
  <c r="Q52" i="154"/>
  <c r="Q51" i="154"/>
  <c r="Q49" i="154"/>
  <c r="Q48" i="154"/>
  <c r="Q46" i="154"/>
  <c r="Q45" i="154"/>
  <c r="Q43" i="154"/>
  <c r="Q42" i="154"/>
  <c r="Q40" i="154"/>
  <c r="Q39" i="154"/>
  <c r="Q37" i="154"/>
  <c r="Q36" i="154"/>
  <c r="Q34" i="154"/>
  <c r="Q33" i="154"/>
  <c r="Q31" i="154"/>
  <c r="Q30" i="154"/>
  <c r="Q28" i="154"/>
  <c r="Q27" i="154"/>
  <c r="Q25" i="154"/>
  <c r="Q24" i="154"/>
  <c r="Q22" i="154"/>
  <c r="Q21" i="154"/>
  <c r="Q19" i="154"/>
  <c r="Q18" i="154"/>
  <c r="Q16" i="154"/>
  <c r="Q15" i="154"/>
  <c r="Q13" i="154"/>
  <c r="Q12" i="154"/>
  <c r="Q10" i="154"/>
  <c r="Q9" i="154"/>
  <c r="Q7" i="154"/>
  <c r="Q6" i="154"/>
  <c r="N226" i="154"/>
  <c r="N225" i="154"/>
  <c r="N223" i="154"/>
  <c r="N222" i="154"/>
  <c r="N220" i="154"/>
  <c r="N219" i="154"/>
  <c r="N217" i="154"/>
  <c r="N216" i="154"/>
  <c r="N214" i="154"/>
  <c r="N213" i="154"/>
  <c r="N211" i="154"/>
  <c r="N210" i="154"/>
  <c r="N208" i="154"/>
  <c r="N207" i="154"/>
  <c r="N205" i="154"/>
  <c r="N204" i="154"/>
  <c r="N202" i="154"/>
  <c r="N201" i="154"/>
  <c r="N199" i="154"/>
  <c r="N198" i="154"/>
  <c r="N196" i="154"/>
  <c r="N195" i="154"/>
  <c r="N193" i="154"/>
  <c r="N192" i="154"/>
  <c r="N190" i="154"/>
  <c r="N189" i="154"/>
  <c r="N187" i="154"/>
  <c r="N186" i="154"/>
  <c r="N184" i="154"/>
  <c r="N183" i="154"/>
  <c r="N181" i="154"/>
  <c r="N180" i="154"/>
  <c r="N178" i="154"/>
  <c r="N177" i="154"/>
  <c r="N175" i="154"/>
  <c r="N174" i="154"/>
  <c r="N172" i="154"/>
  <c r="N171" i="154"/>
  <c r="N169" i="154"/>
  <c r="N168" i="154"/>
  <c r="N166" i="154"/>
  <c r="N165" i="154"/>
  <c r="N163" i="154"/>
  <c r="N162" i="154"/>
  <c r="N160" i="154"/>
  <c r="N159" i="154"/>
  <c r="N157" i="154"/>
  <c r="N156" i="154"/>
  <c r="N154" i="154"/>
  <c r="N153" i="154"/>
  <c r="N151" i="154"/>
  <c r="N150" i="154"/>
  <c r="N148" i="154"/>
  <c r="N147" i="154"/>
  <c r="N145" i="154"/>
  <c r="N144" i="154"/>
  <c r="N142" i="154"/>
  <c r="N141" i="154"/>
  <c r="N139" i="154"/>
  <c r="N138" i="154"/>
  <c r="N136" i="154"/>
  <c r="N135" i="154"/>
  <c r="N133" i="154"/>
  <c r="N132" i="154"/>
  <c r="N130" i="154"/>
  <c r="N129" i="154"/>
  <c r="N127" i="154"/>
  <c r="N126" i="154"/>
  <c r="N124" i="154"/>
  <c r="N123" i="154"/>
  <c r="N121" i="154"/>
  <c r="N120" i="154"/>
  <c r="N118" i="154"/>
  <c r="N117" i="154"/>
  <c r="N115" i="154"/>
  <c r="N114" i="154"/>
  <c r="N112" i="154"/>
  <c r="N111" i="154"/>
  <c r="N109" i="154"/>
  <c r="N108" i="154"/>
  <c r="N106" i="154"/>
  <c r="N105" i="154"/>
  <c r="N103" i="154"/>
  <c r="N102" i="154"/>
  <c r="N100" i="154"/>
  <c r="N99" i="154"/>
  <c r="N97" i="154"/>
  <c r="N96" i="154"/>
  <c r="N94" i="154"/>
  <c r="N93" i="154"/>
  <c r="N91" i="154"/>
  <c r="N90" i="154"/>
  <c r="N88" i="154"/>
  <c r="N87" i="154"/>
  <c r="N85" i="154"/>
  <c r="N84" i="154"/>
  <c r="N82" i="154"/>
  <c r="N81" i="154"/>
  <c r="N79" i="154"/>
  <c r="N78" i="154"/>
  <c r="N76" i="154"/>
  <c r="N75" i="154"/>
  <c r="N73" i="154"/>
  <c r="N72" i="154"/>
  <c r="N70" i="154"/>
  <c r="N69" i="154"/>
  <c r="N67" i="154"/>
  <c r="N66" i="154"/>
  <c r="N64" i="154"/>
  <c r="N63" i="154"/>
  <c r="N61" i="154"/>
  <c r="N60" i="154"/>
  <c r="N58" i="154"/>
  <c r="N57" i="154"/>
  <c r="N55" i="154"/>
  <c r="N54" i="154"/>
  <c r="N52" i="154"/>
  <c r="N51" i="154"/>
  <c r="N49" i="154"/>
  <c r="N48" i="154"/>
  <c r="N46" i="154"/>
  <c r="N45" i="154"/>
  <c r="N43" i="154"/>
  <c r="N42" i="154"/>
  <c r="N40" i="154"/>
  <c r="N39" i="154"/>
  <c r="N37" i="154"/>
  <c r="N36" i="154"/>
  <c r="N34" i="154"/>
  <c r="N33" i="154"/>
  <c r="N31" i="154"/>
  <c r="N30" i="154"/>
  <c r="N28" i="154"/>
  <c r="N27" i="154"/>
  <c r="N25" i="154"/>
  <c r="N24" i="154"/>
  <c r="N22" i="154"/>
  <c r="N21" i="154"/>
  <c r="N19" i="154"/>
  <c r="N18" i="154"/>
  <c r="N16" i="154"/>
  <c r="N15" i="154"/>
  <c r="N13" i="154"/>
  <c r="N12" i="154"/>
  <c r="N10" i="154"/>
  <c r="N9" i="154"/>
  <c r="N7" i="154"/>
  <c r="N6" i="154"/>
  <c r="L226" i="154"/>
  <c r="L225" i="154"/>
  <c r="L223" i="154"/>
  <c r="L222" i="154"/>
  <c r="L220" i="154"/>
  <c r="L219" i="154"/>
  <c r="L217" i="154"/>
  <c r="L216" i="154"/>
  <c r="L214" i="154"/>
  <c r="L213" i="154"/>
  <c r="L211" i="154"/>
  <c r="L210" i="154"/>
  <c r="L208" i="154"/>
  <c r="L207" i="154"/>
  <c r="L205" i="154"/>
  <c r="L204" i="154"/>
  <c r="L202" i="154"/>
  <c r="L201" i="154"/>
  <c r="L199" i="154"/>
  <c r="L198" i="154"/>
  <c r="L196" i="154"/>
  <c r="L195" i="154"/>
  <c r="L193" i="154"/>
  <c r="L192" i="154"/>
  <c r="L190" i="154"/>
  <c r="L189" i="154"/>
  <c r="L187" i="154"/>
  <c r="L186" i="154"/>
  <c r="L184" i="154"/>
  <c r="L183" i="154"/>
  <c r="L181" i="154"/>
  <c r="L180" i="154"/>
  <c r="L178" i="154"/>
  <c r="L177" i="154"/>
  <c r="L175" i="154"/>
  <c r="L174" i="154"/>
  <c r="L172" i="154"/>
  <c r="L171" i="154"/>
  <c r="L169" i="154"/>
  <c r="L168" i="154"/>
  <c r="L166" i="154"/>
  <c r="L165" i="154"/>
  <c r="L163" i="154"/>
  <c r="L162" i="154"/>
  <c r="L160" i="154"/>
  <c r="L159" i="154"/>
  <c r="L157" i="154"/>
  <c r="L156" i="154"/>
  <c r="L154" i="154"/>
  <c r="L153" i="154"/>
  <c r="L151" i="154"/>
  <c r="L150" i="154"/>
  <c r="L148" i="154"/>
  <c r="L147" i="154"/>
  <c r="L145" i="154"/>
  <c r="L144" i="154"/>
  <c r="L142" i="154"/>
  <c r="L141" i="154"/>
  <c r="L139" i="154"/>
  <c r="L138" i="154"/>
  <c r="L136" i="154"/>
  <c r="L135" i="154"/>
  <c r="L133" i="154"/>
  <c r="L132" i="154"/>
  <c r="L130" i="154"/>
  <c r="L129" i="154"/>
  <c r="L127" i="154"/>
  <c r="L126" i="154"/>
  <c r="L124" i="154"/>
  <c r="L123" i="154"/>
  <c r="L121" i="154"/>
  <c r="L120" i="154"/>
  <c r="L118" i="154"/>
  <c r="L117" i="154"/>
  <c r="L115" i="154"/>
  <c r="L114" i="154"/>
  <c r="L112" i="154"/>
  <c r="L111" i="154"/>
  <c r="L109" i="154"/>
  <c r="L108" i="154"/>
  <c r="L106" i="154"/>
  <c r="L105" i="154"/>
  <c r="L103" i="154"/>
  <c r="L102" i="154"/>
  <c r="L100" i="154"/>
  <c r="L99" i="154"/>
  <c r="L97" i="154"/>
  <c r="L96" i="154"/>
  <c r="L94" i="154"/>
  <c r="L93" i="154"/>
  <c r="L91" i="154"/>
  <c r="L90" i="154"/>
  <c r="L88" i="154"/>
  <c r="L87" i="154"/>
  <c r="L85" i="154"/>
  <c r="L84" i="154"/>
  <c r="L82" i="154"/>
  <c r="L81" i="154"/>
  <c r="L79" i="154"/>
  <c r="L78" i="154"/>
  <c r="L76" i="154"/>
  <c r="L75" i="154"/>
  <c r="L73" i="154"/>
  <c r="L72" i="154"/>
  <c r="L70" i="154"/>
  <c r="L69" i="154"/>
  <c r="L67" i="154"/>
  <c r="L66" i="154"/>
  <c r="L64" i="154"/>
  <c r="L63" i="154"/>
  <c r="L61" i="154"/>
  <c r="L60" i="154"/>
  <c r="L58" i="154"/>
  <c r="L57" i="154"/>
  <c r="L55" i="154"/>
  <c r="L54" i="154"/>
  <c r="L52" i="154"/>
  <c r="L51" i="154"/>
  <c r="L49" i="154"/>
  <c r="L48" i="154"/>
  <c r="L46" i="154"/>
  <c r="L45" i="154"/>
  <c r="L43" i="154"/>
  <c r="L42" i="154"/>
  <c r="L40" i="154"/>
  <c r="L39" i="154"/>
  <c r="L37" i="154"/>
  <c r="L36" i="154"/>
  <c r="L34" i="154"/>
  <c r="L33" i="154"/>
  <c r="L31" i="154"/>
  <c r="L30" i="154"/>
  <c r="L28" i="154"/>
  <c r="L27" i="154"/>
  <c r="L25" i="154"/>
  <c r="L24" i="154"/>
  <c r="L22" i="154"/>
  <c r="L21" i="154"/>
  <c r="L19" i="154"/>
  <c r="L18" i="154"/>
  <c r="L16" i="154"/>
  <c r="L15" i="154"/>
  <c r="L13" i="154"/>
  <c r="L12" i="154"/>
  <c r="L10" i="154"/>
  <c r="L9" i="154"/>
  <c r="L7" i="154"/>
  <c r="L6" i="154"/>
  <c r="I226" i="154"/>
  <c r="I225" i="154"/>
  <c r="I223" i="154"/>
  <c r="I222" i="154"/>
  <c r="I220" i="154"/>
  <c r="I219" i="154"/>
  <c r="I217" i="154"/>
  <c r="I216" i="154"/>
  <c r="I214" i="154"/>
  <c r="I213" i="154"/>
  <c r="I211" i="154"/>
  <c r="I210" i="154"/>
  <c r="I208" i="154"/>
  <c r="I207" i="154"/>
  <c r="I205" i="154"/>
  <c r="I204" i="154"/>
  <c r="I202" i="154"/>
  <c r="I201" i="154"/>
  <c r="I199" i="154"/>
  <c r="I198" i="154"/>
  <c r="I196" i="154"/>
  <c r="I195" i="154"/>
  <c r="I193" i="154"/>
  <c r="I192" i="154"/>
  <c r="I190" i="154"/>
  <c r="I189" i="154"/>
  <c r="I187" i="154"/>
  <c r="I186" i="154"/>
  <c r="I184" i="154"/>
  <c r="I183" i="154"/>
  <c r="I181" i="154"/>
  <c r="I180" i="154"/>
  <c r="I178" i="154"/>
  <c r="I177" i="154"/>
  <c r="I175" i="154"/>
  <c r="I174" i="154"/>
  <c r="I172" i="154"/>
  <c r="I171" i="154"/>
  <c r="I169" i="154"/>
  <c r="I168" i="154"/>
  <c r="I166" i="154"/>
  <c r="I165" i="154"/>
  <c r="I163" i="154"/>
  <c r="I162" i="154"/>
  <c r="I160" i="154"/>
  <c r="I159" i="154"/>
  <c r="I157" i="154"/>
  <c r="I156" i="154"/>
  <c r="I154" i="154"/>
  <c r="I153" i="154"/>
  <c r="I151" i="154"/>
  <c r="I150" i="154"/>
  <c r="I148" i="154"/>
  <c r="I147" i="154"/>
  <c r="I145" i="154"/>
  <c r="I144" i="154"/>
  <c r="I142" i="154"/>
  <c r="I141" i="154"/>
  <c r="I139" i="154"/>
  <c r="I138" i="154"/>
  <c r="I136" i="154"/>
  <c r="I135" i="154"/>
  <c r="I133" i="154"/>
  <c r="I132" i="154"/>
  <c r="I130" i="154"/>
  <c r="I129" i="154"/>
  <c r="I127" i="154"/>
  <c r="I126" i="154"/>
  <c r="I124" i="154"/>
  <c r="I123" i="154"/>
  <c r="I121" i="154"/>
  <c r="I120" i="154"/>
  <c r="I118" i="154"/>
  <c r="I117" i="154"/>
  <c r="I115" i="154"/>
  <c r="I114" i="154"/>
  <c r="I112" i="154"/>
  <c r="I111" i="154"/>
  <c r="I109" i="154"/>
  <c r="I108" i="154"/>
  <c r="I106" i="154"/>
  <c r="I105" i="154"/>
  <c r="I103" i="154"/>
  <c r="I102" i="154"/>
  <c r="I100" i="154"/>
  <c r="I99" i="154"/>
  <c r="I97" i="154"/>
  <c r="I96" i="154"/>
  <c r="I94" i="154"/>
  <c r="I93" i="154"/>
  <c r="I91" i="154"/>
  <c r="I90" i="154"/>
  <c r="I88" i="154"/>
  <c r="I87" i="154"/>
  <c r="I85" i="154"/>
  <c r="I84" i="154"/>
  <c r="I82" i="154"/>
  <c r="I81" i="154"/>
  <c r="I79" i="154"/>
  <c r="I78" i="154"/>
  <c r="I76" i="154"/>
  <c r="I75" i="154"/>
  <c r="I73" i="154"/>
  <c r="I72" i="154"/>
  <c r="I70" i="154"/>
  <c r="I69" i="154"/>
  <c r="I67" i="154"/>
  <c r="I66" i="154"/>
  <c r="I64" i="154"/>
  <c r="I63" i="154"/>
  <c r="I61" i="154"/>
  <c r="I60" i="154"/>
  <c r="I58" i="154"/>
  <c r="I57" i="154"/>
  <c r="I55" i="154"/>
  <c r="I54" i="154"/>
  <c r="I52" i="154"/>
  <c r="I51" i="154"/>
  <c r="I49" i="154"/>
  <c r="I48" i="154"/>
  <c r="I46" i="154"/>
  <c r="I45" i="154"/>
  <c r="I43" i="154"/>
  <c r="I42" i="154"/>
  <c r="I40" i="154"/>
  <c r="I39" i="154"/>
  <c r="I37" i="154"/>
  <c r="I36" i="154"/>
  <c r="I34" i="154"/>
  <c r="I33" i="154"/>
  <c r="I31" i="154"/>
  <c r="I30" i="154"/>
  <c r="I28" i="154"/>
  <c r="I27" i="154"/>
  <c r="I25" i="154"/>
  <c r="I24" i="154"/>
  <c r="I22" i="154"/>
  <c r="I21" i="154"/>
  <c r="I19" i="154"/>
  <c r="I18" i="154"/>
  <c r="I16" i="154"/>
  <c r="I15" i="154"/>
  <c r="I13" i="154"/>
  <c r="I12" i="154"/>
  <c r="I10" i="154"/>
  <c r="I9" i="154"/>
  <c r="I7" i="154"/>
  <c r="I6" i="154"/>
  <c r="G226" i="154"/>
  <c r="G225" i="154"/>
  <c r="G223" i="154"/>
  <c r="G222" i="154"/>
  <c r="G220" i="154"/>
  <c r="G219" i="154"/>
  <c r="G217" i="154"/>
  <c r="G216" i="154"/>
  <c r="G214" i="154"/>
  <c r="G213" i="154"/>
  <c r="G211" i="154"/>
  <c r="G210" i="154"/>
  <c r="G208" i="154"/>
  <c r="G207" i="154"/>
  <c r="G205" i="154"/>
  <c r="G204" i="154"/>
  <c r="G202" i="154"/>
  <c r="G201" i="154"/>
  <c r="G199" i="154"/>
  <c r="G198" i="154"/>
  <c r="G196" i="154"/>
  <c r="G195" i="154"/>
  <c r="G193" i="154"/>
  <c r="G192" i="154"/>
  <c r="G190" i="154"/>
  <c r="G189" i="154"/>
  <c r="G187" i="154"/>
  <c r="G186" i="154"/>
  <c r="G184" i="154"/>
  <c r="G183" i="154"/>
  <c r="G181" i="154"/>
  <c r="G180" i="154"/>
  <c r="G178" i="154"/>
  <c r="G177" i="154"/>
  <c r="G175" i="154"/>
  <c r="G174" i="154"/>
  <c r="G172" i="154"/>
  <c r="G171" i="154"/>
  <c r="G169" i="154"/>
  <c r="G168" i="154"/>
  <c r="G166" i="154"/>
  <c r="G165" i="154"/>
  <c r="G163" i="154"/>
  <c r="G162" i="154"/>
  <c r="G160" i="154"/>
  <c r="G159" i="154"/>
  <c r="G157" i="154"/>
  <c r="G156" i="154"/>
  <c r="G154" i="154"/>
  <c r="G153" i="154"/>
  <c r="G151" i="154"/>
  <c r="G150" i="154"/>
  <c r="G148" i="154"/>
  <c r="G147" i="154"/>
  <c r="G145" i="154"/>
  <c r="G144" i="154"/>
  <c r="G142" i="154"/>
  <c r="G141" i="154"/>
  <c r="G139" i="154"/>
  <c r="G138" i="154"/>
  <c r="G136" i="154"/>
  <c r="G135" i="154"/>
  <c r="G133" i="154"/>
  <c r="G132" i="154"/>
  <c r="G130" i="154"/>
  <c r="G129" i="154"/>
  <c r="G127" i="154"/>
  <c r="G126" i="154"/>
  <c r="G124" i="154"/>
  <c r="G123" i="154"/>
  <c r="G121" i="154"/>
  <c r="G120" i="154"/>
  <c r="G118" i="154"/>
  <c r="G117" i="154"/>
  <c r="G115" i="154"/>
  <c r="G114" i="154"/>
  <c r="G112" i="154"/>
  <c r="G111" i="154"/>
  <c r="G109" i="154"/>
  <c r="G108" i="154"/>
  <c r="G106" i="154"/>
  <c r="G105" i="154"/>
  <c r="G103" i="154"/>
  <c r="G102" i="154"/>
  <c r="G100" i="154"/>
  <c r="G99" i="154"/>
  <c r="G97" i="154"/>
  <c r="G96" i="154"/>
  <c r="G94" i="154"/>
  <c r="G93" i="154"/>
  <c r="G91" i="154"/>
  <c r="G90" i="154"/>
  <c r="G88" i="154"/>
  <c r="G87" i="154"/>
  <c r="G85" i="154"/>
  <c r="G84" i="154"/>
  <c r="G82" i="154"/>
  <c r="G81" i="154"/>
  <c r="G79" i="154"/>
  <c r="G78" i="154"/>
  <c r="G76" i="154"/>
  <c r="G75" i="154"/>
  <c r="G73" i="154"/>
  <c r="G72" i="154"/>
  <c r="G70" i="154"/>
  <c r="G69" i="154"/>
  <c r="G67" i="154"/>
  <c r="G66" i="154"/>
  <c r="G64" i="154"/>
  <c r="G63" i="154"/>
  <c r="G61" i="154"/>
  <c r="G60" i="154"/>
  <c r="G58" i="154"/>
  <c r="G57" i="154"/>
  <c r="G55" i="154"/>
  <c r="G54" i="154"/>
  <c r="G52" i="154"/>
  <c r="G51" i="154"/>
  <c r="G49" i="154"/>
  <c r="G48" i="154"/>
  <c r="G46" i="154"/>
  <c r="G45" i="154"/>
  <c r="G43" i="154"/>
  <c r="G42" i="154"/>
  <c r="G40" i="154"/>
  <c r="G39" i="154"/>
  <c r="G37" i="154"/>
  <c r="G36" i="154"/>
  <c r="G34" i="154"/>
  <c r="G33" i="154"/>
  <c r="G31" i="154"/>
  <c r="G30" i="154"/>
  <c r="G28" i="154"/>
  <c r="G27" i="154"/>
  <c r="G25" i="154"/>
  <c r="G24" i="154"/>
  <c r="G22" i="154"/>
  <c r="G21" i="154"/>
  <c r="G19" i="154"/>
  <c r="G18" i="154"/>
  <c r="G16" i="154"/>
  <c r="G15" i="154"/>
  <c r="G13" i="154"/>
  <c r="G12" i="154"/>
  <c r="G10" i="154"/>
  <c r="G9" i="154"/>
  <c r="G7" i="154"/>
  <c r="G6" i="154"/>
  <c r="AN226" i="145" l="1"/>
  <c r="AN225" i="145"/>
  <c r="AN223" i="145"/>
  <c r="AN222" i="145"/>
  <c r="AN220" i="145"/>
  <c r="AN219" i="145"/>
  <c r="AN217" i="145"/>
  <c r="AN216" i="145"/>
  <c r="AN214" i="145"/>
  <c r="AN213" i="145"/>
  <c r="AN211" i="145"/>
  <c r="AN210" i="145"/>
  <c r="AN208" i="145"/>
  <c r="AN207" i="145"/>
  <c r="AN205" i="145"/>
  <c r="AN204" i="145"/>
  <c r="AN202" i="145"/>
  <c r="AN201" i="145"/>
  <c r="AN199" i="145"/>
  <c r="AN198" i="145"/>
  <c r="AN196" i="145"/>
  <c r="AN195" i="145"/>
  <c r="AN193" i="145"/>
  <c r="AN192" i="145"/>
  <c r="AN190" i="145"/>
  <c r="AN189" i="145"/>
  <c r="AN187" i="145"/>
  <c r="AN186" i="145"/>
  <c r="AN184" i="145"/>
  <c r="AN183" i="145"/>
  <c r="AN181" i="145"/>
  <c r="AN180" i="145"/>
  <c r="AN178" i="145"/>
  <c r="AN177" i="145"/>
  <c r="AN175" i="145"/>
  <c r="AN174" i="145"/>
  <c r="AN172" i="145"/>
  <c r="AN171" i="145"/>
  <c r="AN169" i="145"/>
  <c r="AN168" i="145"/>
  <c r="AN166" i="145"/>
  <c r="AN165" i="145"/>
  <c r="AN163" i="145"/>
  <c r="AN162" i="145"/>
  <c r="AN160" i="145"/>
  <c r="AN159" i="145"/>
  <c r="AN157" i="145"/>
  <c r="AN156" i="145"/>
  <c r="AN154" i="145"/>
  <c r="AN153" i="145"/>
  <c r="AN151" i="145"/>
  <c r="AN150" i="145"/>
  <c r="AN148" i="145"/>
  <c r="AN147" i="145"/>
  <c r="AN145" i="145"/>
  <c r="AN144" i="145"/>
  <c r="AN142" i="145"/>
  <c r="AN141" i="145"/>
  <c r="AN139" i="145"/>
  <c r="AN138" i="145"/>
  <c r="AN136" i="145"/>
  <c r="AN135" i="145"/>
  <c r="AN133" i="145"/>
  <c r="AN132" i="145"/>
  <c r="AN130" i="145"/>
  <c r="AN129" i="145"/>
  <c r="AN127" i="145"/>
  <c r="AN126" i="145"/>
  <c r="AN124" i="145"/>
  <c r="AN123" i="145"/>
  <c r="AN121" i="145"/>
  <c r="AN120" i="145"/>
  <c r="AN118" i="145"/>
  <c r="AN117" i="145"/>
  <c r="AN115" i="145"/>
  <c r="AN114" i="145"/>
  <c r="AN112" i="145"/>
  <c r="AN111" i="145"/>
  <c r="AN109" i="145"/>
  <c r="AN108" i="145"/>
  <c r="AN106" i="145"/>
  <c r="AN105" i="145"/>
  <c r="AN103" i="145"/>
  <c r="AN102" i="145"/>
  <c r="AN100" i="145"/>
  <c r="AN99" i="145"/>
  <c r="AN97" i="145"/>
  <c r="AN96" i="145"/>
  <c r="AN94" i="145"/>
  <c r="AN93" i="145"/>
  <c r="AN91" i="145"/>
  <c r="AN90" i="145"/>
  <c r="AN88" i="145"/>
  <c r="AN87" i="145"/>
  <c r="AN85" i="145"/>
  <c r="AN84" i="145"/>
  <c r="AN82" i="145"/>
  <c r="AN81" i="145"/>
  <c r="AN79" i="145"/>
  <c r="AN78" i="145"/>
  <c r="AN76" i="145"/>
  <c r="AN75" i="145"/>
  <c r="AN73" i="145"/>
  <c r="AN72" i="145"/>
  <c r="AN70" i="145"/>
  <c r="AN69" i="145"/>
  <c r="AN67" i="145"/>
  <c r="AN66" i="145"/>
  <c r="AN64" i="145"/>
  <c r="AN63" i="145"/>
  <c r="AN61" i="145"/>
  <c r="AN60" i="145"/>
  <c r="AN58" i="145"/>
  <c r="AN57" i="145"/>
  <c r="AN55" i="145"/>
  <c r="AN54" i="145"/>
  <c r="AN52" i="145"/>
  <c r="AN51" i="145"/>
  <c r="AN49" i="145"/>
  <c r="AN48" i="145"/>
  <c r="AN46" i="145"/>
  <c r="AN45" i="145"/>
  <c r="AN43" i="145"/>
  <c r="AN42" i="145"/>
  <c r="AN40" i="145"/>
  <c r="AN39" i="145"/>
  <c r="AN37" i="145"/>
  <c r="AN36" i="145"/>
  <c r="AN34" i="145"/>
  <c r="AN33" i="145"/>
  <c r="AN31" i="145"/>
  <c r="AN30" i="145"/>
  <c r="AN28" i="145"/>
  <c r="AN27" i="145"/>
  <c r="AN25" i="145"/>
  <c r="AN24" i="145"/>
  <c r="AN22" i="145"/>
  <c r="AN21" i="145"/>
  <c r="AN19" i="145"/>
  <c r="AN18" i="145"/>
  <c r="AN16" i="145"/>
  <c r="AN15" i="145"/>
  <c r="AN13" i="145"/>
  <c r="AN12" i="145"/>
  <c r="AN10" i="145"/>
  <c r="AN9" i="145"/>
  <c r="AN7" i="145"/>
  <c r="AN6" i="145"/>
  <c r="AM226" i="145"/>
  <c r="AM225" i="145"/>
  <c r="AM223" i="145"/>
  <c r="AM222" i="145"/>
  <c r="AM220" i="145"/>
  <c r="AM219" i="145"/>
  <c r="AM217" i="145"/>
  <c r="AM216" i="145"/>
  <c r="AM214" i="145"/>
  <c r="AM213" i="145"/>
  <c r="AM211" i="145"/>
  <c r="AM210" i="145"/>
  <c r="AM208" i="145"/>
  <c r="AM207" i="145"/>
  <c r="AM205" i="145"/>
  <c r="AM204" i="145"/>
  <c r="AM202" i="145"/>
  <c r="AM201" i="145"/>
  <c r="AM199" i="145"/>
  <c r="AM198" i="145"/>
  <c r="AM196" i="145"/>
  <c r="AM195" i="145"/>
  <c r="AM193" i="145"/>
  <c r="AM192" i="145"/>
  <c r="AM190" i="145"/>
  <c r="AM189" i="145"/>
  <c r="AM187" i="145"/>
  <c r="AM186" i="145"/>
  <c r="AM184" i="145"/>
  <c r="AM183" i="145"/>
  <c r="AM181" i="145"/>
  <c r="AM180" i="145"/>
  <c r="AM178" i="145"/>
  <c r="AM177" i="145"/>
  <c r="AM175" i="145"/>
  <c r="AM174" i="145"/>
  <c r="AM172" i="145"/>
  <c r="AM171" i="145"/>
  <c r="AM169" i="145"/>
  <c r="AM168" i="145"/>
  <c r="AM166" i="145"/>
  <c r="AM165" i="145"/>
  <c r="AM163" i="145"/>
  <c r="AM162" i="145"/>
  <c r="AM160" i="145"/>
  <c r="AM159" i="145"/>
  <c r="AM157" i="145"/>
  <c r="AM156" i="145"/>
  <c r="AM154" i="145"/>
  <c r="AM153" i="145"/>
  <c r="AM151" i="145"/>
  <c r="AM150" i="145"/>
  <c r="AM148" i="145"/>
  <c r="AM147" i="145"/>
  <c r="AM145" i="145"/>
  <c r="AM144" i="145"/>
  <c r="AM142" i="145"/>
  <c r="AM141" i="145"/>
  <c r="AM139" i="145"/>
  <c r="AM138" i="145"/>
  <c r="AM136" i="145"/>
  <c r="AM135" i="145"/>
  <c r="AM133" i="145"/>
  <c r="AM132" i="145"/>
  <c r="AM130" i="145"/>
  <c r="AM129" i="145"/>
  <c r="AM127" i="145"/>
  <c r="AM126" i="145"/>
  <c r="AM124" i="145"/>
  <c r="AM123" i="145"/>
  <c r="AM121" i="145"/>
  <c r="AM120" i="145"/>
  <c r="AM118" i="145"/>
  <c r="AM117" i="145"/>
  <c r="AM115" i="145"/>
  <c r="AM114" i="145"/>
  <c r="AM112" i="145"/>
  <c r="AM111" i="145"/>
  <c r="AM109" i="145"/>
  <c r="AM108" i="145"/>
  <c r="AM106" i="145"/>
  <c r="AM105" i="145"/>
  <c r="AM103" i="145"/>
  <c r="AM102" i="145"/>
  <c r="AM100" i="145"/>
  <c r="AM99" i="145"/>
  <c r="AM97" i="145"/>
  <c r="AM96" i="145"/>
  <c r="AM94" i="145"/>
  <c r="AM93" i="145"/>
  <c r="AM91" i="145"/>
  <c r="AM90" i="145"/>
  <c r="AM88" i="145"/>
  <c r="AM87" i="145"/>
  <c r="AM85" i="145"/>
  <c r="AM84" i="145"/>
  <c r="AM82" i="145"/>
  <c r="AM81" i="145"/>
  <c r="AM79" i="145"/>
  <c r="AM78" i="145"/>
  <c r="AM76" i="145"/>
  <c r="AM75" i="145"/>
  <c r="AM73" i="145"/>
  <c r="AM72" i="145"/>
  <c r="AM70" i="145"/>
  <c r="AM69" i="145"/>
  <c r="AM67" i="145"/>
  <c r="AM66" i="145"/>
  <c r="AM64" i="145"/>
  <c r="AM63" i="145"/>
  <c r="AM61" i="145"/>
  <c r="AM60" i="145"/>
  <c r="AM58" i="145"/>
  <c r="AM57" i="145"/>
  <c r="AM55" i="145"/>
  <c r="AM54" i="145"/>
  <c r="AM52" i="145"/>
  <c r="AM51" i="145"/>
  <c r="AM49" i="145"/>
  <c r="AM48" i="145"/>
  <c r="AM46" i="145"/>
  <c r="AM45" i="145"/>
  <c r="AM43" i="145"/>
  <c r="AM42" i="145"/>
  <c r="AM40" i="145"/>
  <c r="AM39" i="145"/>
  <c r="AM37" i="145"/>
  <c r="AM36" i="145"/>
  <c r="AM34" i="145"/>
  <c r="AM33" i="145"/>
  <c r="AM31" i="145"/>
  <c r="AM30" i="145"/>
  <c r="AM28" i="145"/>
  <c r="AM27" i="145"/>
  <c r="AM25" i="145"/>
  <c r="AM24" i="145"/>
  <c r="AM22" i="145"/>
  <c r="AM21" i="145"/>
  <c r="AM19" i="145"/>
  <c r="AM18" i="145"/>
  <c r="AM16" i="145"/>
  <c r="AM15" i="145"/>
  <c r="AM13" i="145"/>
  <c r="AM12" i="145"/>
  <c r="AM10" i="145"/>
  <c r="AM9" i="145"/>
  <c r="AM7" i="145"/>
  <c r="AM6" i="145"/>
  <c r="AH226" i="145"/>
  <c r="AH225" i="145"/>
  <c r="AH223" i="145"/>
  <c r="AH222" i="145"/>
  <c r="AH220" i="145"/>
  <c r="AH219" i="145"/>
  <c r="AH217" i="145"/>
  <c r="AH216" i="145"/>
  <c r="AH214" i="145"/>
  <c r="AH213" i="145"/>
  <c r="AH211" i="145"/>
  <c r="AH210" i="145"/>
  <c r="AH208" i="145"/>
  <c r="AH207" i="145"/>
  <c r="AH205" i="145"/>
  <c r="AH204" i="145"/>
  <c r="AH202" i="145"/>
  <c r="AH201" i="145"/>
  <c r="AH199" i="145"/>
  <c r="AH198" i="145"/>
  <c r="AH196" i="145"/>
  <c r="AH195" i="145"/>
  <c r="AH193" i="145"/>
  <c r="AH192" i="145"/>
  <c r="AH190" i="145"/>
  <c r="AH189" i="145"/>
  <c r="AH187" i="145"/>
  <c r="AH186" i="145"/>
  <c r="AH184" i="145"/>
  <c r="AH183" i="145"/>
  <c r="AH181" i="145"/>
  <c r="AH180" i="145"/>
  <c r="AH178" i="145"/>
  <c r="AH177" i="145"/>
  <c r="AH175" i="145"/>
  <c r="AH174" i="145"/>
  <c r="AH172" i="145"/>
  <c r="AH171" i="145"/>
  <c r="AH169" i="145"/>
  <c r="AH168" i="145"/>
  <c r="AH166" i="145"/>
  <c r="AH165" i="145"/>
  <c r="AH163" i="145"/>
  <c r="AH162" i="145"/>
  <c r="AH160" i="145"/>
  <c r="AH159" i="145"/>
  <c r="AH157" i="145"/>
  <c r="AH156" i="145"/>
  <c r="AH154" i="145"/>
  <c r="AH153" i="145"/>
  <c r="AH151" i="145"/>
  <c r="AH150" i="145"/>
  <c r="AH148" i="145"/>
  <c r="AH147" i="145"/>
  <c r="AH145" i="145"/>
  <c r="AH144" i="145"/>
  <c r="AH142" i="145"/>
  <c r="AH141" i="145"/>
  <c r="AH139" i="145"/>
  <c r="AH138" i="145"/>
  <c r="AH136" i="145"/>
  <c r="AH135" i="145"/>
  <c r="AH133" i="145"/>
  <c r="AH132" i="145"/>
  <c r="AH130" i="145"/>
  <c r="AH129" i="145"/>
  <c r="AH127" i="145"/>
  <c r="AH126" i="145"/>
  <c r="AH124" i="145"/>
  <c r="AH123" i="145"/>
  <c r="AH121" i="145"/>
  <c r="AH120" i="145"/>
  <c r="AH118" i="145"/>
  <c r="AH117" i="145"/>
  <c r="AH115" i="145"/>
  <c r="AH114" i="145"/>
  <c r="AH112" i="145"/>
  <c r="AH111" i="145"/>
  <c r="AH109" i="145"/>
  <c r="AH108" i="145"/>
  <c r="AH106" i="145"/>
  <c r="AH105" i="145"/>
  <c r="AH103" i="145"/>
  <c r="AH102" i="145"/>
  <c r="AH100" i="145"/>
  <c r="AH99" i="145"/>
  <c r="AH97" i="145"/>
  <c r="AH96" i="145"/>
  <c r="AH94" i="145"/>
  <c r="AH93" i="145"/>
  <c r="AH91" i="145"/>
  <c r="AH90" i="145"/>
  <c r="AH88" i="145"/>
  <c r="AH87" i="145"/>
  <c r="AH85" i="145"/>
  <c r="AH84" i="145"/>
  <c r="AH82" i="145"/>
  <c r="AH81" i="145"/>
  <c r="AH79" i="145"/>
  <c r="AH78" i="145"/>
  <c r="AH76" i="145"/>
  <c r="AH75" i="145"/>
  <c r="AH73" i="145"/>
  <c r="AH72" i="145"/>
  <c r="AH70" i="145"/>
  <c r="AH69" i="145"/>
  <c r="AH67" i="145"/>
  <c r="AH66" i="145"/>
  <c r="AH64" i="145"/>
  <c r="AH63" i="145"/>
  <c r="AH61" i="145"/>
  <c r="AH60" i="145"/>
  <c r="AH58" i="145"/>
  <c r="AH57" i="145"/>
  <c r="AH55" i="145"/>
  <c r="AH54" i="145"/>
  <c r="AH52" i="145"/>
  <c r="AH51" i="145"/>
  <c r="AH49" i="145"/>
  <c r="AH48" i="145"/>
  <c r="AH46" i="145"/>
  <c r="AH45" i="145"/>
  <c r="AH43" i="145"/>
  <c r="AH42" i="145"/>
  <c r="AH40" i="145"/>
  <c r="AH39" i="145"/>
  <c r="AH37" i="145"/>
  <c r="AH36" i="145"/>
  <c r="AH34" i="145"/>
  <c r="AH33" i="145"/>
  <c r="AH31" i="145"/>
  <c r="AH30" i="145"/>
  <c r="AH28" i="145"/>
  <c r="AH27" i="145"/>
  <c r="AH25" i="145"/>
  <c r="AH24" i="145"/>
  <c r="AH22" i="145"/>
  <c r="AH21" i="145"/>
  <c r="AH19" i="145"/>
  <c r="AH18" i="145"/>
  <c r="AH16" i="145"/>
  <c r="AH15" i="145"/>
  <c r="AH13" i="145"/>
  <c r="AH12" i="145"/>
  <c r="AH10" i="145"/>
  <c r="AH9" i="145"/>
  <c r="AH7" i="145"/>
  <c r="AH6" i="145"/>
  <c r="AF226" i="145"/>
  <c r="AF225" i="145"/>
  <c r="AF223" i="145"/>
  <c r="AF222" i="145"/>
  <c r="AF220" i="145"/>
  <c r="AF219" i="145"/>
  <c r="AF217" i="145"/>
  <c r="AF216" i="145"/>
  <c r="AF214" i="145"/>
  <c r="AF213" i="145"/>
  <c r="AF211" i="145"/>
  <c r="AF210" i="145"/>
  <c r="AF208" i="145"/>
  <c r="AF207" i="145"/>
  <c r="AF205" i="145"/>
  <c r="AF204" i="145"/>
  <c r="AF202" i="145"/>
  <c r="AF201" i="145"/>
  <c r="AF199" i="145"/>
  <c r="AF198" i="145"/>
  <c r="AF196" i="145"/>
  <c r="AF195" i="145"/>
  <c r="AF193" i="145"/>
  <c r="AF192" i="145"/>
  <c r="AF190" i="145"/>
  <c r="AF189" i="145"/>
  <c r="AF187" i="145"/>
  <c r="AF186" i="145"/>
  <c r="AF184" i="145"/>
  <c r="AF183" i="145"/>
  <c r="AF181" i="145"/>
  <c r="AF180" i="145"/>
  <c r="AF178" i="145"/>
  <c r="AF177" i="145"/>
  <c r="AF175" i="145"/>
  <c r="AF174" i="145"/>
  <c r="AF172" i="145"/>
  <c r="AF171" i="145"/>
  <c r="AF169" i="145"/>
  <c r="AF168" i="145"/>
  <c r="AF166" i="145"/>
  <c r="AF165" i="145"/>
  <c r="AF163" i="145"/>
  <c r="AF162" i="145"/>
  <c r="AF160" i="145"/>
  <c r="AF159" i="145"/>
  <c r="AF157" i="145"/>
  <c r="AF156" i="145"/>
  <c r="AF154" i="145"/>
  <c r="AF153" i="145"/>
  <c r="AF151" i="145"/>
  <c r="AF150" i="145"/>
  <c r="AF148" i="145"/>
  <c r="AF147" i="145"/>
  <c r="AF145" i="145"/>
  <c r="AF144" i="145"/>
  <c r="AF142" i="145"/>
  <c r="AF141" i="145"/>
  <c r="AF139" i="145"/>
  <c r="AF138" i="145"/>
  <c r="AF136" i="145"/>
  <c r="AF135" i="145"/>
  <c r="AF133" i="145"/>
  <c r="AF132" i="145"/>
  <c r="AF130" i="145"/>
  <c r="AF129" i="145"/>
  <c r="AF127" i="145"/>
  <c r="AF126" i="145"/>
  <c r="AF124" i="145"/>
  <c r="AF123" i="145"/>
  <c r="AF121" i="145"/>
  <c r="AF120" i="145"/>
  <c r="AF118" i="145"/>
  <c r="AF117" i="145"/>
  <c r="AF115" i="145"/>
  <c r="AF114" i="145"/>
  <c r="AF112" i="145"/>
  <c r="AF111" i="145"/>
  <c r="AF109" i="145"/>
  <c r="AF108" i="145"/>
  <c r="AF106" i="145"/>
  <c r="AF105" i="145"/>
  <c r="AF103" i="145"/>
  <c r="AF102" i="145"/>
  <c r="AF100" i="145"/>
  <c r="AF99" i="145"/>
  <c r="AF97" i="145"/>
  <c r="AF96" i="145"/>
  <c r="AF94" i="145"/>
  <c r="AF93" i="145"/>
  <c r="AF91" i="145"/>
  <c r="AF90" i="145"/>
  <c r="AF88" i="145"/>
  <c r="AF87" i="145"/>
  <c r="AF85" i="145"/>
  <c r="AF84" i="145"/>
  <c r="AF82" i="145"/>
  <c r="AF81" i="145"/>
  <c r="AF79" i="145"/>
  <c r="AF78" i="145"/>
  <c r="AF76" i="145"/>
  <c r="AF75" i="145"/>
  <c r="AF73" i="145"/>
  <c r="AF72" i="145"/>
  <c r="AF70" i="145"/>
  <c r="AF69" i="145"/>
  <c r="AF67" i="145"/>
  <c r="AF66" i="145"/>
  <c r="AF64" i="145"/>
  <c r="AF63" i="145"/>
  <c r="AF61" i="145"/>
  <c r="AF60" i="145"/>
  <c r="AF58" i="145"/>
  <c r="AF57" i="145"/>
  <c r="AF55" i="145"/>
  <c r="AF54" i="145"/>
  <c r="AF52" i="145"/>
  <c r="AF51" i="145"/>
  <c r="AF49" i="145"/>
  <c r="AF48" i="145"/>
  <c r="AF46" i="145"/>
  <c r="AF45" i="145"/>
  <c r="AF43" i="145"/>
  <c r="AF42" i="145"/>
  <c r="AF40" i="145"/>
  <c r="AF39" i="145"/>
  <c r="AF37" i="145"/>
  <c r="AF36" i="145"/>
  <c r="AF34" i="145"/>
  <c r="AF33" i="145"/>
  <c r="AF31" i="145"/>
  <c r="AF30" i="145"/>
  <c r="AF28" i="145"/>
  <c r="AF27" i="145"/>
  <c r="AF25" i="145"/>
  <c r="AF24" i="145"/>
  <c r="AF22" i="145"/>
  <c r="AF21" i="145"/>
  <c r="AF19" i="145"/>
  <c r="AF18" i="145"/>
  <c r="AF16" i="145"/>
  <c r="AF15" i="145"/>
  <c r="AF13" i="145"/>
  <c r="AF12" i="145"/>
  <c r="AF10" i="145"/>
  <c r="AF9" i="145"/>
  <c r="AF7" i="145"/>
  <c r="AF6" i="145"/>
  <c r="AC226" i="145"/>
  <c r="AC225" i="145"/>
  <c r="AC223" i="145"/>
  <c r="AC222" i="145"/>
  <c r="AC220" i="145"/>
  <c r="AC219" i="145"/>
  <c r="AC217" i="145"/>
  <c r="AC216" i="145"/>
  <c r="AC214" i="145"/>
  <c r="AC213" i="145"/>
  <c r="AC211" i="145"/>
  <c r="AC210" i="145"/>
  <c r="AC208" i="145"/>
  <c r="AC207" i="145"/>
  <c r="AC205" i="145"/>
  <c r="AC204" i="145"/>
  <c r="AC202" i="145"/>
  <c r="AC201" i="145"/>
  <c r="AC199" i="145"/>
  <c r="AC198" i="145"/>
  <c r="AC196" i="145"/>
  <c r="AC195" i="145"/>
  <c r="AC193" i="145"/>
  <c r="AC192" i="145"/>
  <c r="AC190" i="145"/>
  <c r="AC189" i="145"/>
  <c r="AC187" i="145"/>
  <c r="AC186" i="145"/>
  <c r="AC184" i="145"/>
  <c r="AC183" i="145"/>
  <c r="AC181" i="145"/>
  <c r="AC180" i="145"/>
  <c r="AC178" i="145"/>
  <c r="AC177" i="145"/>
  <c r="AC175" i="145"/>
  <c r="AC174" i="145"/>
  <c r="AC172" i="145"/>
  <c r="AC171" i="145"/>
  <c r="AC169" i="145"/>
  <c r="AC168" i="145"/>
  <c r="AC166" i="145"/>
  <c r="AC165" i="145"/>
  <c r="AC163" i="145"/>
  <c r="AC162" i="145"/>
  <c r="AC160" i="145"/>
  <c r="AC159" i="145"/>
  <c r="AC157" i="145"/>
  <c r="AC156" i="145"/>
  <c r="AC154" i="145"/>
  <c r="AC153" i="145"/>
  <c r="AC151" i="145"/>
  <c r="AC150" i="145"/>
  <c r="AC148" i="145"/>
  <c r="AC147" i="145"/>
  <c r="AC145" i="145"/>
  <c r="AC144" i="145"/>
  <c r="AC142" i="145"/>
  <c r="AC141" i="145"/>
  <c r="AC139" i="145"/>
  <c r="AC138" i="145"/>
  <c r="AC136" i="145"/>
  <c r="AC135" i="145"/>
  <c r="AC133" i="145"/>
  <c r="AC132" i="145"/>
  <c r="AC130" i="145"/>
  <c r="AC129" i="145"/>
  <c r="AC127" i="145"/>
  <c r="AC126" i="145"/>
  <c r="AC124" i="145"/>
  <c r="AC123" i="145"/>
  <c r="AC121" i="145"/>
  <c r="AC120" i="145"/>
  <c r="AC118" i="145"/>
  <c r="AC117" i="145"/>
  <c r="AC115" i="145"/>
  <c r="AC114" i="145"/>
  <c r="AC112" i="145"/>
  <c r="AC111" i="145"/>
  <c r="AC109" i="145"/>
  <c r="AC108" i="145"/>
  <c r="AC106" i="145"/>
  <c r="AC105" i="145"/>
  <c r="AC103" i="145"/>
  <c r="AC102" i="145"/>
  <c r="AC100" i="145"/>
  <c r="AC99" i="145"/>
  <c r="AC97" i="145"/>
  <c r="AC96" i="145"/>
  <c r="AC94" i="145"/>
  <c r="AC93" i="145"/>
  <c r="AC91" i="145"/>
  <c r="AC90" i="145"/>
  <c r="AC88" i="145"/>
  <c r="AC87" i="145"/>
  <c r="AC85" i="145"/>
  <c r="AC84" i="145"/>
  <c r="AC82" i="145"/>
  <c r="AC81" i="145"/>
  <c r="AC79" i="145"/>
  <c r="AC78" i="145"/>
  <c r="AC76" i="145"/>
  <c r="AC75" i="145"/>
  <c r="AC73" i="145"/>
  <c r="AC72" i="145"/>
  <c r="AC70" i="145"/>
  <c r="AC69" i="145"/>
  <c r="AC67" i="145"/>
  <c r="AC66" i="145"/>
  <c r="AC64" i="145"/>
  <c r="AC63" i="145"/>
  <c r="AC61" i="145"/>
  <c r="AC60" i="145"/>
  <c r="AC58" i="145"/>
  <c r="AC57" i="145"/>
  <c r="AC55" i="145"/>
  <c r="AC54" i="145"/>
  <c r="AC52" i="145"/>
  <c r="AC51" i="145"/>
  <c r="AC49" i="145"/>
  <c r="AC48" i="145"/>
  <c r="AC46" i="145"/>
  <c r="AC45" i="145"/>
  <c r="AC43" i="145"/>
  <c r="AC42" i="145"/>
  <c r="AC40" i="145"/>
  <c r="AC39" i="145"/>
  <c r="AC37" i="145"/>
  <c r="AC36" i="145"/>
  <c r="AC34" i="145"/>
  <c r="AC33" i="145"/>
  <c r="AC31" i="145"/>
  <c r="AC30" i="145"/>
  <c r="AC28" i="145"/>
  <c r="AC27" i="145"/>
  <c r="AC25" i="145"/>
  <c r="AC24" i="145"/>
  <c r="AC22" i="145"/>
  <c r="AC21" i="145"/>
  <c r="AC19" i="145"/>
  <c r="AC18" i="145"/>
  <c r="AC16" i="145"/>
  <c r="AC15" i="145"/>
  <c r="AC13" i="145"/>
  <c r="AC12" i="145"/>
  <c r="AC10" i="145"/>
  <c r="AC9" i="145"/>
  <c r="AC7" i="145"/>
  <c r="AC6" i="145"/>
  <c r="AA226" i="145"/>
  <c r="AA225" i="145"/>
  <c r="AA223" i="145"/>
  <c r="AA222" i="145"/>
  <c r="AA220" i="145"/>
  <c r="AA219" i="145"/>
  <c r="AA217" i="145"/>
  <c r="AA216" i="145"/>
  <c r="AA214" i="145"/>
  <c r="AA213" i="145"/>
  <c r="AA211" i="145"/>
  <c r="AA210" i="145"/>
  <c r="AA208" i="145"/>
  <c r="AA207" i="145"/>
  <c r="AA205" i="145"/>
  <c r="AA204" i="145"/>
  <c r="AA202" i="145"/>
  <c r="AA201" i="145"/>
  <c r="AA199" i="145"/>
  <c r="AA198" i="145"/>
  <c r="AA196" i="145"/>
  <c r="AA195" i="145"/>
  <c r="AA193" i="145"/>
  <c r="AA192" i="145"/>
  <c r="AA190" i="145"/>
  <c r="AA189" i="145"/>
  <c r="AA187" i="145"/>
  <c r="AA186" i="145"/>
  <c r="AA184" i="145"/>
  <c r="AA183" i="145"/>
  <c r="AA181" i="145"/>
  <c r="AA180" i="145"/>
  <c r="AA178" i="145"/>
  <c r="AA177" i="145"/>
  <c r="AA175" i="145"/>
  <c r="AA174" i="145"/>
  <c r="AA172" i="145"/>
  <c r="AA171" i="145"/>
  <c r="AA169" i="145"/>
  <c r="AA168" i="145"/>
  <c r="AA166" i="145"/>
  <c r="AA165" i="145"/>
  <c r="AA163" i="145"/>
  <c r="AA162" i="145"/>
  <c r="AA160" i="145"/>
  <c r="AA159" i="145"/>
  <c r="AA157" i="145"/>
  <c r="AA156" i="145"/>
  <c r="AA154" i="145"/>
  <c r="AA153" i="145"/>
  <c r="AA151" i="145"/>
  <c r="AA150" i="145"/>
  <c r="AA148" i="145"/>
  <c r="AA147" i="145"/>
  <c r="AA145" i="145"/>
  <c r="AA144" i="145"/>
  <c r="AA142" i="145"/>
  <c r="AA141" i="145"/>
  <c r="AA139" i="145"/>
  <c r="AA138" i="145"/>
  <c r="AA136" i="145"/>
  <c r="AA135" i="145"/>
  <c r="AA133" i="145"/>
  <c r="AA132" i="145"/>
  <c r="AA130" i="145"/>
  <c r="AA129" i="145"/>
  <c r="AA127" i="145"/>
  <c r="AA126" i="145"/>
  <c r="AA124" i="145"/>
  <c r="AA123" i="145"/>
  <c r="AA121" i="145"/>
  <c r="AA120" i="145"/>
  <c r="AA118" i="145"/>
  <c r="AA117" i="145"/>
  <c r="AA115" i="145"/>
  <c r="AA114" i="145"/>
  <c r="AA112" i="145"/>
  <c r="AA111" i="145"/>
  <c r="AA109" i="145"/>
  <c r="AA108" i="145"/>
  <c r="AA106" i="145"/>
  <c r="AA105" i="145"/>
  <c r="AA103" i="145"/>
  <c r="AA102" i="145"/>
  <c r="AA100" i="145"/>
  <c r="AA99" i="145"/>
  <c r="AA97" i="145"/>
  <c r="AA96" i="145"/>
  <c r="AA94" i="145"/>
  <c r="AA93" i="145"/>
  <c r="AA91" i="145"/>
  <c r="AA90" i="145"/>
  <c r="AA88" i="145"/>
  <c r="AA87" i="145"/>
  <c r="AA85" i="145"/>
  <c r="AA84" i="145"/>
  <c r="AA82" i="145"/>
  <c r="AA81" i="145"/>
  <c r="AA79" i="145"/>
  <c r="AA78" i="145"/>
  <c r="AA76" i="145"/>
  <c r="AA75" i="145"/>
  <c r="AA73" i="145"/>
  <c r="AA72" i="145"/>
  <c r="AA70" i="145"/>
  <c r="AA69" i="145"/>
  <c r="AA67" i="145"/>
  <c r="AA66" i="145"/>
  <c r="AA64" i="145"/>
  <c r="AA63" i="145"/>
  <c r="AA61" i="145"/>
  <c r="AA60" i="145"/>
  <c r="AA58" i="145"/>
  <c r="AA57" i="145"/>
  <c r="AA55" i="145"/>
  <c r="AA54" i="145"/>
  <c r="AA52" i="145"/>
  <c r="AA51" i="145"/>
  <c r="AA49" i="145"/>
  <c r="AA48" i="145"/>
  <c r="AA46" i="145"/>
  <c r="AA45" i="145"/>
  <c r="AA43" i="145"/>
  <c r="AA42" i="145"/>
  <c r="AA40" i="145"/>
  <c r="AA39" i="145"/>
  <c r="AA37" i="145"/>
  <c r="AA36" i="145"/>
  <c r="AA34" i="145"/>
  <c r="AA33" i="145"/>
  <c r="AA31" i="145"/>
  <c r="AA30" i="145"/>
  <c r="AA28" i="145"/>
  <c r="AA27" i="145"/>
  <c r="AA25" i="145"/>
  <c r="AA24" i="145"/>
  <c r="AA22" i="145"/>
  <c r="AA21" i="145"/>
  <c r="AA19" i="145"/>
  <c r="AA18" i="145"/>
  <c r="AA16" i="145"/>
  <c r="AA15" i="145"/>
  <c r="AA13" i="145"/>
  <c r="AA12" i="145"/>
  <c r="AA10" i="145"/>
  <c r="AA9" i="145"/>
  <c r="AA7" i="145"/>
  <c r="AA6" i="145"/>
  <c r="X226" i="145"/>
  <c r="X225" i="145"/>
  <c r="X223" i="145"/>
  <c r="X222" i="145"/>
  <c r="X220" i="145"/>
  <c r="X219" i="145"/>
  <c r="X217" i="145"/>
  <c r="X216" i="145"/>
  <c r="X214" i="145"/>
  <c r="X213" i="145"/>
  <c r="X211" i="145"/>
  <c r="X210" i="145"/>
  <c r="X208" i="145"/>
  <c r="X207" i="145"/>
  <c r="X205" i="145"/>
  <c r="X204" i="145"/>
  <c r="X202" i="145"/>
  <c r="X201" i="145"/>
  <c r="X199" i="145"/>
  <c r="X198" i="145"/>
  <c r="X196" i="145"/>
  <c r="X195" i="145"/>
  <c r="X193" i="145"/>
  <c r="X192" i="145"/>
  <c r="X190" i="145"/>
  <c r="X189" i="145"/>
  <c r="X187" i="145"/>
  <c r="X186" i="145"/>
  <c r="X184" i="145"/>
  <c r="X183" i="145"/>
  <c r="X181" i="145"/>
  <c r="X180" i="145"/>
  <c r="X178" i="145"/>
  <c r="X177" i="145"/>
  <c r="X175" i="145"/>
  <c r="X174" i="145"/>
  <c r="X172" i="145"/>
  <c r="X171" i="145"/>
  <c r="X169" i="145"/>
  <c r="X168" i="145"/>
  <c r="X166" i="145"/>
  <c r="X165" i="145"/>
  <c r="X163" i="145"/>
  <c r="X162" i="145"/>
  <c r="X160" i="145"/>
  <c r="X159" i="145"/>
  <c r="X157" i="145"/>
  <c r="X156" i="145"/>
  <c r="X154" i="145"/>
  <c r="X153" i="145"/>
  <c r="X151" i="145"/>
  <c r="X150" i="145"/>
  <c r="X148" i="145"/>
  <c r="X147" i="145"/>
  <c r="X145" i="145"/>
  <c r="X144" i="145"/>
  <c r="X142" i="145"/>
  <c r="X141" i="145"/>
  <c r="X139" i="145"/>
  <c r="X138" i="145"/>
  <c r="X136" i="145"/>
  <c r="X135" i="145"/>
  <c r="X133" i="145"/>
  <c r="X132" i="145"/>
  <c r="X130" i="145"/>
  <c r="X129" i="145"/>
  <c r="X127" i="145"/>
  <c r="X126" i="145"/>
  <c r="X124" i="145"/>
  <c r="X123" i="145"/>
  <c r="X121" i="145"/>
  <c r="X120" i="145"/>
  <c r="X118" i="145"/>
  <c r="X117" i="145"/>
  <c r="X115" i="145"/>
  <c r="X114" i="145"/>
  <c r="X112" i="145"/>
  <c r="X111" i="145"/>
  <c r="X109" i="145"/>
  <c r="X108" i="145"/>
  <c r="X106" i="145"/>
  <c r="X105" i="145"/>
  <c r="X103" i="145"/>
  <c r="X102" i="145"/>
  <c r="X100" i="145"/>
  <c r="X99" i="145"/>
  <c r="X97" i="145"/>
  <c r="X96" i="145"/>
  <c r="X94" i="145"/>
  <c r="X93" i="145"/>
  <c r="X91" i="145"/>
  <c r="X90" i="145"/>
  <c r="X88" i="145"/>
  <c r="X87" i="145"/>
  <c r="X85" i="145"/>
  <c r="X84" i="145"/>
  <c r="X82" i="145"/>
  <c r="X81" i="145"/>
  <c r="X79" i="145"/>
  <c r="X78" i="145"/>
  <c r="X76" i="145"/>
  <c r="X75" i="145"/>
  <c r="X73" i="145"/>
  <c r="X72" i="145"/>
  <c r="X70" i="145"/>
  <c r="X69" i="145"/>
  <c r="X67" i="145"/>
  <c r="X66" i="145"/>
  <c r="X64" i="145"/>
  <c r="X63" i="145"/>
  <c r="X61" i="145"/>
  <c r="X60" i="145"/>
  <c r="X58" i="145"/>
  <c r="X57" i="145"/>
  <c r="X55" i="145"/>
  <c r="X54" i="145"/>
  <c r="X52" i="145"/>
  <c r="X51" i="145"/>
  <c r="X49" i="145"/>
  <c r="X48" i="145"/>
  <c r="X46" i="145"/>
  <c r="X45" i="145"/>
  <c r="X43" i="145"/>
  <c r="X42" i="145"/>
  <c r="X40" i="145"/>
  <c r="X39" i="145"/>
  <c r="X37" i="145"/>
  <c r="X36" i="145"/>
  <c r="X34" i="145"/>
  <c r="X33" i="145"/>
  <c r="X31" i="145"/>
  <c r="X30" i="145"/>
  <c r="X28" i="145"/>
  <c r="X27" i="145"/>
  <c r="X25" i="145"/>
  <c r="X24" i="145"/>
  <c r="X22" i="145"/>
  <c r="X21" i="145"/>
  <c r="X19" i="145"/>
  <c r="X18" i="145"/>
  <c r="X16" i="145"/>
  <c r="X15" i="145"/>
  <c r="X13" i="145"/>
  <c r="X12" i="145"/>
  <c r="X10" i="145"/>
  <c r="X9" i="145"/>
  <c r="X7" i="145"/>
  <c r="X6" i="145"/>
  <c r="V226" i="145"/>
  <c r="V225" i="145"/>
  <c r="V223" i="145"/>
  <c r="V222" i="145"/>
  <c r="V220" i="145"/>
  <c r="V219" i="145"/>
  <c r="V217" i="145"/>
  <c r="V216" i="145"/>
  <c r="V214" i="145"/>
  <c r="V213" i="145"/>
  <c r="V211" i="145"/>
  <c r="V210" i="145"/>
  <c r="V208" i="145"/>
  <c r="V207" i="145"/>
  <c r="V205" i="145"/>
  <c r="V204" i="145"/>
  <c r="V202" i="145"/>
  <c r="V201" i="145"/>
  <c r="V199" i="145"/>
  <c r="V198" i="145"/>
  <c r="V196" i="145"/>
  <c r="V195" i="145"/>
  <c r="V193" i="145"/>
  <c r="V192" i="145"/>
  <c r="V190" i="145"/>
  <c r="V189" i="145"/>
  <c r="V187" i="145"/>
  <c r="V186" i="145"/>
  <c r="V184" i="145"/>
  <c r="V183" i="145"/>
  <c r="V181" i="145"/>
  <c r="V180" i="145"/>
  <c r="V178" i="145"/>
  <c r="V177" i="145"/>
  <c r="V175" i="145"/>
  <c r="V174" i="145"/>
  <c r="V172" i="145"/>
  <c r="V171" i="145"/>
  <c r="V169" i="145"/>
  <c r="V168" i="145"/>
  <c r="V166" i="145"/>
  <c r="V165" i="145"/>
  <c r="V163" i="145"/>
  <c r="V162" i="145"/>
  <c r="V160" i="145"/>
  <c r="V159" i="145"/>
  <c r="V157" i="145"/>
  <c r="V156" i="145"/>
  <c r="V154" i="145"/>
  <c r="V153" i="145"/>
  <c r="V151" i="145"/>
  <c r="V150" i="145"/>
  <c r="V148" i="145"/>
  <c r="V147" i="145"/>
  <c r="V145" i="145"/>
  <c r="V144" i="145"/>
  <c r="V142" i="145"/>
  <c r="V141" i="145"/>
  <c r="V139" i="145"/>
  <c r="V138" i="145"/>
  <c r="V136" i="145"/>
  <c r="V135" i="145"/>
  <c r="V133" i="145"/>
  <c r="V132" i="145"/>
  <c r="V130" i="145"/>
  <c r="V129" i="145"/>
  <c r="V127" i="145"/>
  <c r="V126" i="145"/>
  <c r="V124" i="145"/>
  <c r="V123" i="145"/>
  <c r="V121" i="145"/>
  <c r="V120" i="145"/>
  <c r="V118" i="145"/>
  <c r="V117" i="145"/>
  <c r="V115" i="145"/>
  <c r="V114" i="145"/>
  <c r="V112" i="145"/>
  <c r="V111" i="145"/>
  <c r="V109" i="145"/>
  <c r="V108" i="145"/>
  <c r="V106" i="145"/>
  <c r="V105" i="145"/>
  <c r="V103" i="145"/>
  <c r="V102" i="145"/>
  <c r="V100" i="145"/>
  <c r="V99" i="145"/>
  <c r="V97" i="145"/>
  <c r="V96" i="145"/>
  <c r="V94" i="145"/>
  <c r="V93" i="145"/>
  <c r="V91" i="145"/>
  <c r="V90" i="145"/>
  <c r="V88" i="145"/>
  <c r="V87" i="145"/>
  <c r="V85" i="145"/>
  <c r="V84" i="145"/>
  <c r="V82" i="145"/>
  <c r="V81" i="145"/>
  <c r="V79" i="145"/>
  <c r="V78" i="145"/>
  <c r="V76" i="145"/>
  <c r="V75" i="145"/>
  <c r="V73" i="145"/>
  <c r="V72" i="145"/>
  <c r="V70" i="145"/>
  <c r="V69" i="145"/>
  <c r="V67" i="145"/>
  <c r="V66" i="145"/>
  <c r="V64" i="145"/>
  <c r="V63" i="145"/>
  <c r="V61" i="145"/>
  <c r="V60" i="145"/>
  <c r="V58" i="145"/>
  <c r="V57" i="145"/>
  <c r="V55" i="145"/>
  <c r="V54" i="145"/>
  <c r="V52" i="145"/>
  <c r="V51" i="145"/>
  <c r="V49" i="145"/>
  <c r="V48" i="145"/>
  <c r="V46" i="145"/>
  <c r="V45" i="145"/>
  <c r="V43" i="145"/>
  <c r="V42" i="145"/>
  <c r="V40" i="145"/>
  <c r="V39" i="145"/>
  <c r="V37" i="145"/>
  <c r="V36" i="145"/>
  <c r="V34" i="145"/>
  <c r="V33" i="145"/>
  <c r="V31" i="145"/>
  <c r="V30" i="145"/>
  <c r="V28" i="145"/>
  <c r="V27" i="145"/>
  <c r="V25" i="145"/>
  <c r="V24" i="145"/>
  <c r="V22" i="145"/>
  <c r="V21" i="145"/>
  <c r="V19" i="145"/>
  <c r="V18" i="145"/>
  <c r="V16" i="145"/>
  <c r="V15" i="145"/>
  <c r="V13" i="145"/>
  <c r="V12" i="145"/>
  <c r="V10" i="145"/>
  <c r="V9" i="145"/>
  <c r="V7" i="145"/>
  <c r="V6" i="145"/>
  <c r="S226" i="145"/>
  <c r="S225" i="145"/>
  <c r="S223" i="145"/>
  <c r="S222" i="145"/>
  <c r="S220" i="145"/>
  <c r="S219" i="145"/>
  <c r="S217" i="145"/>
  <c r="S216" i="145"/>
  <c r="S214" i="145"/>
  <c r="S213" i="145"/>
  <c r="S211" i="145"/>
  <c r="S210" i="145"/>
  <c r="S208" i="145"/>
  <c r="S207" i="145"/>
  <c r="S205" i="145"/>
  <c r="S204" i="145"/>
  <c r="S202" i="145"/>
  <c r="S201" i="145"/>
  <c r="S199" i="145"/>
  <c r="S198" i="145"/>
  <c r="S196" i="145"/>
  <c r="S195" i="145"/>
  <c r="S193" i="145"/>
  <c r="S192" i="145"/>
  <c r="S190" i="145"/>
  <c r="S189" i="145"/>
  <c r="S187" i="145"/>
  <c r="S186" i="145"/>
  <c r="S184" i="145"/>
  <c r="S183" i="145"/>
  <c r="S181" i="145"/>
  <c r="S180" i="145"/>
  <c r="S178" i="145"/>
  <c r="S177" i="145"/>
  <c r="S175" i="145"/>
  <c r="S174" i="145"/>
  <c r="S172" i="145"/>
  <c r="S171" i="145"/>
  <c r="S169" i="145"/>
  <c r="S168" i="145"/>
  <c r="S166" i="145"/>
  <c r="S165" i="145"/>
  <c r="S163" i="145"/>
  <c r="S162" i="145"/>
  <c r="S160" i="145"/>
  <c r="S159" i="145"/>
  <c r="S157" i="145"/>
  <c r="S156" i="145"/>
  <c r="S154" i="145"/>
  <c r="S153" i="145"/>
  <c r="S151" i="145"/>
  <c r="S150" i="145"/>
  <c r="S148" i="145"/>
  <c r="S147" i="145"/>
  <c r="S145" i="145"/>
  <c r="S144" i="145"/>
  <c r="S142" i="145"/>
  <c r="S141" i="145"/>
  <c r="S139" i="145"/>
  <c r="S138" i="145"/>
  <c r="S136" i="145"/>
  <c r="S135" i="145"/>
  <c r="S133" i="145"/>
  <c r="S132" i="145"/>
  <c r="S130" i="145"/>
  <c r="S129" i="145"/>
  <c r="S127" i="145"/>
  <c r="S126" i="145"/>
  <c r="S124" i="145"/>
  <c r="S123" i="145"/>
  <c r="S121" i="145"/>
  <c r="S120" i="145"/>
  <c r="S118" i="145"/>
  <c r="S117" i="145"/>
  <c r="S115" i="145"/>
  <c r="S114" i="145"/>
  <c r="S112" i="145"/>
  <c r="S111" i="145"/>
  <c r="S109" i="145"/>
  <c r="S108" i="145"/>
  <c r="S106" i="145"/>
  <c r="S105" i="145"/>
  <c r="S103" i="145"/>
  <c r="S102" i="145"/>
  <c r="S100" i="145"/>
  <c r="S99" i="145"/>
  <c r="S97" i="145"/>
  <c r="S96" i="145"/>
  <c r="S94" i="145"/>
  <c r="S93" i="145"/>
  <c r="S91" i="145"/>
  <c r="S90" i="145"/>
  <c r="S88" i="145"/>
  <c r="S87" i="145"/>
  <c r="S85" i="145"/>
  <c r="S84" i="145"/>
  <c r="S82" i="145"/>
  <c r="S81" i="145"/>
  <c r="S79" i="145"/>
  <c r="S78" i="145"/>
  <c r="S76" i="145"/>
  <c r="S75" i="145"/>
  <c r="S73" i="145"/>
  <c r="S72" i="145"/>
  <c r="S70" i="145"/>
  <c r="S69" i="145"/>
  <c r="S67" i="145"/>
  <c r="S66" i="145"/>
  <c r="S64" i="145"/>
  <c r="S63" i="145"/>
  <c r="S61" i="145"/>
  <c r="S60" i="145"/>
  <c r="S58" i="145"/>
  <c r="S57" i="145"/>
  <c r="S55" i="145"/>
  <c r="S54" i="145"/>
  <c r="S52" i="145"/>
  <c r="S51" i="145"/>
  <c r="S49" i="145"/>
  <c r="S48" i="145"/>
  <c r="S46" i="145"/>
  <c r="S45" i="145"/>
  <c r="S43" i="145"/>
  <c r="S42" i="145"/>
  <c r="S40" i="145"/>
  <c r="S39" i="145"/>
  <c r="S37" i="145"/>
  <c r="S36" i="145"/>
  <c r="S34" i="145"/>
  <c r="S33" i="145"/>
  <c r="S31" i="145"/>
  <c r="S30" i="145"/>
  <c r="S28" i="145"/>
  <c r="S27" i="145"/>
  <c r="S25" i="145"/>
  <c r="S24" i="145"/>
  <c r="S22" i="145"/>
  <c r="S21" i="145"/>
  <c r="S19" i="145"/>
  <c r="S18" i="145"/>
  <c r="S16" i="145"/>
  <c r="S15" i="145"/>
  <c r="S13" i="145"/>
  <c r="S12" i="145"/>
  <c r="S10" i="145"/>
  <c r="S9" i="145"/>
  <c r="S7" i="145"/>
  <c r="S6" i="145"/>
  <c r="Q226" i="145"/>
  <c r="Q225" i="145"/>
  <c r="Q223" i="145"/>
  <c r="Q222" i="145"/>
  <c r="Q220" i="145"/>
  <c r="Q219" i="145"/>
  <c r="Q217" i="145"/>
  <c r="Q216" i="145"/>
  <c r="Q214" i="145"/>
  <c r="Q213" i="145"/>
  <c r="Q211" i="145"/>
  <c r="Q210" i="145"/>
  <c r="Q208" i="145"/>
  <c r="Q207" i="145"/>
  <c r="Q205" i="145"/>
  <c r="Q204" i="145"/>
  <c r="Q202" i="145"/>
  <c r="Q201" i="145"/>
  <c r="Q199" i="145"/>
  <c r="Q198" i="145"/>
  <c r="Q196" i="145"/>
  <c r="Q195" i="145"/>
  <c r="Q193" i="145"/>
  <c r="Q192" i="145"/>
  <c r="Q190" i="145"/>
  <c r="Q189" i="145"/>
  <c r="Q187" i="145"/>
  <c r="Q186" i="145"/>
  <c r="Q184" i="145"/>
  <c r="Q183" i="145"/>
  <c r="Q181" i="145"/>
  <c r="Q180" i="145"/>
  <c r="Q178" i="145"/>
  <c r="Q177" i="145"/>
  <c r="Q175" i="145"/>
  <c r="Q174" i="145"/>
  <c r="Q172" i="145"/>
  <c r="Q171" i="145"/>
  <c r="Q169" i="145"/>
  <c r="Q168" i="145"/>
  <c r="Q166" i="145"/>
  <c r="Q165" i="145"/>
  <c r="Q163" i="145"/>
  <c r="Q162" i="145"/>
  <c r="Q160" i="145"/>
  <c r="Q159" i="145"/>
  <c r="Q157" i="145"/>
  <c r="Q156" i="145"/>
  <c r="Q154" i="145"/>
  <c r="Q153" i="145"/>
  <c r="Q151" i="145"/>
  <c r="Q150" i="145"/>
  <c r="Q148" i="145"/>
  <c r="Q147" i="145"/>
  <c r="Q145" i="145"/>
  <c r="Q144" i="145"/>
  <c r="Q142" i="145"/>
  <c r="Q141" i="145"/>
  <c r="Q139" i="145"/>
  <c r="Q138" i="145"/>
  <c r="Q136" i="145"/>
  <c r="Q135" i="145"/>
  <c r="Q133" i="145"/>
  <c r="Q132" i="145"/>
  <c r="Q130" i="145"/>
  <c r="Q129" i="145"/>
  <c r="Q127" i="145"/>
  <c r="Q126" i="145"/>
  <c r="Q124" i="145"/>
  <c r="Q123" i="145"/>
  <c r="Q121" i="145"/>
  <c r="Q120" i="145"/>
  <c r="Q118" i="145"/>
  <c r="Q117" i="145"/>
  <c r="Q115" i="145"/>
  <c r="Q114" i="145"/>
  <c r="Q112" i="145"/>
  <c r="Q111" i="145"/>
  <c r="Q109" i="145"/>
  <c r="Q108" i="145"/>
  <c r="Q106" i="145"/>
  <c r="Q105" i="145"/>
  <c r="Q103" i="145"/>
  <c r="Q102" i="145"/>
  <c r="Q100" i="145"/>
  <c r="Q99" i="145"/>
  <c r="Q97" i="145"/>
  <c r="Q96" i="145"/>
  <c r="Q94" i="145"/>
  <c r="Q93" i="145"/>
  <c r="Q91" i="145"/>
  <c r="Q90" i="145"/>
  <c r="Q88" i="145"/>
  <c r="Q87" i="145"/>
  <c r="Q85" i="145"/>
  <c r="Q84" i="145"/>
  <c r="Q82" i="145"/>
  <c r="Q81" i="145"/>
  <c r="Q79" i="145"/>
  <c r="Q78" i="145"/>
  <c r="Q76" i="145"/>
  <c r="Q75" i="145"/>
  <c r="Q73" i="145"/>
  <c r="Q72" i="145"/>
  <c r="Q70" i="145"/>
  <c r="Q69" i="145"/>
  <c r="Q67" i="145"/>
  <c r="Q66" i="145"/>
  <c r="Q64" i="145"/>
  <c r="Q63" i="145"/>
  <c r="Q61" i="145"/>
  <c r="Q60" i="145"/>
  <c r="Q58" i="145"/>
  <c r="Q57" i="145"/>
  <c r="Q55" i="145"/>
  <c r="Q54" i="145"/>
  <c r="Q52" i="145"/>
  <c r="Q51" i="145"/>
  <c r="Q49" i="145"/>
  <c r="Q48" i="145"/>
  <c r="Q46" i="145"/>
  <c r="Q45" i="145"/>
  <c r="Q43" i="145"/>
  <c r="Q42" i="145"/>
  <c r="Q40" i="145"/>
  <c r="Q39" i="145"/>
  <c r="Q37" i="145"/>
  <c r="Q36" i="145"/>
  <c r="Q34" i="145"/>
  <c r="Q33" i="145"/>
  <c r="Q31" i="145"/>
  <c r="Q30" i="145"/>
  <c r="Q28" i="145"/>
  <c r="Q27" i="145"/>
  <c r="Q25" i="145"/>
  <c r="Q24" i="145"/>
  <c r="Q22" i="145"/>
  <c r="Q21" i="145"/>
  <c r="Q19" i="145"/>
  <c r="Q18" i="145"/>
  <c r="Q16" i="145"/>
  <c r="Q15" i="145"/>
  <c r="Q13" i="145"/>
  <c r="Q12" i="145"/>
  <c r="Q10" i="145"/>
  <c r="Q9" i="145"/>
  <c r="Q7" i="145"/>
  <c r="Q6" i="145"/>
  <c r="N226" i="145"/>
  <c r="N225" i="145"/>
  <c r="N223" i="145"/>
  <c r="N222" i="145"/>
  <c r="N220" i="145"/>
  <c r="N219" i="145"/>
  <c r="N217" i="145"/>
  <c r="N216" i="145"/>
  <c r="N214" i="145"/>
  <c r="N213" i="145"/>
  <c r="N211" i="145"/>
  <c r="N210" i="145"/>
  <c r="N208" i="145"/>
  <c r="N207" i="145"/>
  <c r="N205" i="145"/>
  <c r="N204" i="145"/>
  <c r="N202" i="145"/>
  <c r="N201" i="145"/>
  <c r="N199" i="145"/>
  <c r="N198" i="145"/>
  <c r="N196" i="145"/>
  <c r="N195" i="145"/>
  <c r="N193" i="145"/>
  <c r="N192" i="145"/>
  <c r="N190" i="145"/>
  <c r="N189" i="145"/>
  <c r="N187" i="145"/>
  <c r="N186" i="145"/>
  <c r="N184" i="145"/>
  <c r="N183" i="145"/>
  <c r="N181" i="145"/>
  <c r="N180" i="145"/>
  <c r="N178" i="145"/>
  <c r="N177" i="145"/>
  <c r="N175" i="145"/>
  <c r="N174" i="145"/>
  <c r="N172" i="145"/>
  <c r="N171" i="145"/>
  <c r="N169" i="145"/>
  <c r="N168" i="145"/>
  <c r="N166" i="145"/>
  <c r="N165" i="145"/>
  <c r="N163" i="145"/>
  <c r="N162" i="145"/>
  <c r="N160" i="145"/>
  <c r="N159" i="145"/>
  <c r="N157" i="145"/>
  <c r="N156" i="145"/>
  <c r="N154" i="145"/>
  <c r="N153" i="145"/>
  <c r="N151" i="145"/>
  <c r="N150" i="145"/>
  <c r="N148" i="145"/>
  <c r="N147" i="145"/>
  <c r="N145" i="145"/>
  <c r="N144" i="145"/>
  <c r="N142" i="145"/>
  <c r="N141" i="145"/>
  <c r="N139" i="145"/>
  <c r="N138" i="145"/>
  <c r="N136" i="145"/>
  <c r="N135" i="145"/>
  <c r="N133" i="145"/>
  <c r="N132" i="145"/>
  <c r="N130" i="145"/>
  <c r="N129" i="145"/>
  <c r="N127" i="145"/>
  <c r="N126" i="145"/>
  <c r="N124" i="145"/>
  <c r="N123" i="145"/>
  <c r="N121" i="145"/>
  <c r="N120" i="145"/>
  <c r="N118" i="145"/>
  <c r="N117" i="145"/>
  <c r="N115" i="145"/>
  <c r="N114" i="145"/>
  <c r="N112" i="145"/>
  <c r="N111" i="145"/>
  <c r="N109" i="145"/>
  <c r="N108" i="145"/>
  <c r="N106" i="145"/>
  <c r="N105" i="145"/>
  <c r="N103" i="145"/>
  <c r="N102" i="145"/>
  <c r="N100" i="145"/>
  <c r="N99" i="145"/>
  <c r="N97" i="145"/>
  <c r="N96" i="145"/>
  <c r="N94" i="145"/>
  <c r="N93" i="145"/>
  <c r="N91" i="145"/>
  <c r="N90" i="145"/>
  <c r="N88" i="145"/>
  <c r="N87" i="145"/>
  <c r="N85" i="145"/>
  <c r="N84" i="145"/>
  <c r="N82" i="145"/>
  <c r="N81" i="145"/>
  <c r="N79" i="145"/>
  <c r="N78" i="145"/>
  <c r="N76" i="145"/>
  <c r="N75" i="145"/>
  <c r="N73" i="145"/>
  <c r="N72" i="145"/>
  <c r="N70" i="145"/>
  <c r="N69" i="145"/>
  <c r="N67" i="145"/>
  <c r="N66" i="145"/>
  <c r="N64" i="145"/>
  <c r="N63" i="145"/>
  <c r="N61" i="145"/>
  <c r="N60" i="145"/>
  <c r="N58" i="145"/>
  <c r="N57" i="145"/>
  <c r="N55" i="145"/>
  <c r="N54" i="145"/>
  <c r="N52" i="145"/>
  <c r="N51" i="145"/>
  <c r="N49" i="145"/>
  <c r="N48" i="145"/>
  <c r="N46" i="145"/>
  <c r="N45" i="145"/>
  <c r="N43" i="145"/>
  <c r="N42" i="145"/>
  <c r="N40" i="145"/>
  <c r="N39" i="145"/>
  <c r="N37" i="145"/>
  <c r="N36" i="145"/>
  <c r="N34" i="145"/>
  <c r="N33" i="145"/>
  <c r="N31" i="145"/>
  <c r="N30" i="145"/>
  <c r="N28" i="145"/>
  <c r="N27" i="145"/>
  <c r="N25" i="145"/>
  <c r="N24" i="145"/>
  <c r="N22" i="145"/>
  <c r="N21" i="145"/>
  <c r="N19" i="145"/>
  <c r="N18" i="145"/>
  <c r="N16" i="145"/>
  <c r="N15" i="145"/>
  <c r="N13" i="145"/>
  <c r="N12" i="145"/>
  <c r="N10" i="145"/>
  <c r="N9" i="145"/>
  <c r="N7" i="145"/>
  <c r="N6" i="145"/>
  <c r="L226" i="145"/>
  <c r="L225" i="145"/>
  <c r="L223" i="145"/>
  <c r="L222" i="145"/>
  <c r="L220" i="145"/>
  <c r="L219" i="145"/>
  <c r="L217" i="145"/>
  <c r="L216" i="145"/>
  <c r="L214" i="145"/>
  <c r="L213" i="145"/>
  <c r="L211" i="145"/>
  <c r="L210" i="145"/>
  <c r="L208" i="145"/>
  <c r="L207" i="145"/>
  <c r="L205" i="145"/>
  <c r="L204" i="145"/>
  <c r="L202" i="145"/>
  <c r="L201" i="145"/>
  <c r="L199" i="145"/>
  <c r="L198" i="145"/>
  <c r="L196" i="145"/>
  <c r="L195" i="145"/>
  <c r="L193" i="145"/>
  <c r="L192" i="145"/>
  <c r="L190" i="145"/>
  <c r="L189" i="145"/>
  <c r="L187" i="145"/>
  <c r="L186" i="145"/>
  <c r="L184" i="145"/>
  <c r="L183" i="145"/>
  <c r="L181" i="145"/>
  <c r="L180" i="145"/>
  <c r="L178" i="145"/>
  <c r="L177" i="145"/>
  <c r="L175" i="145"/>
  <c r="L174" i="145"/>
  <c r="L172" i="145"/>
  <c r="L171" i="145"/>
  <c r="L169" i="145"/>
  <c r="L168" i="145"/>
  <c r="L166" i="145"/>
  <c r="L165" i="145"/>
  <c r="L163" i="145"/>
  <c r="L162" i="145"/>
  <c r="L160" i="145"/>
  <c r="L159" i="145"/>
  <c r="L157" i="145"/>
  <c r="L156" i="145"/>
  <c r="L154" i="145"/>
  <c r="L153" i="145"/>
  <c r="L151" i="145"/>
  <c r="L150" i="145"/>
  <c r="L148" i="145"/>
  <c r="L147" i="145"/>
  <c r="L145" i="145"/>
  <c r="L144" i="145"/>
  <c r="L142" i="145"/>
  <c r="L141" i="145"/>
  <c r="L139" i="145"/>
  <c r="L138" i="145"/>
  <c r="L136" i="145"/>
  <c r="L135" i="145"/>
  <c r="L133" i="145"/>
  <c r="L132" i="145"/>
  <c r="L130" i="145"/>
  <c r="L129" i="145"/>
  <c r="L127" i="145"/>
  <c r="L126" i="145"/>
  <c r="L124" i="145"/>
  <c r="L123" i="145"/>
  <c r="L121" i="145"/>
  <c r="L120" i="145"/>
  <c r="L118" i="145"/>
  <c r="L117" i="145"/>
  <c r="L115" i="145"/>
  <c r="L114" i="145"/>
  <c r="L112" i="145"/>
  <c r="L111" i="145"/>
  <c r="L109" i="145"/>
  <c r="L108" i="145"/>
  <c r="L106" i="145"/>
  <c r="L105" i="145"/>
  <c r="L103" i="145"/>
  <c r="L102" i="145"/>
  <c r="L100" i="145"/>
  <c r="L99" i="145"/>
  <c r="L97" i="145"/>
  <c r="L96" i="145"/>
  <c r="L94" i="145"/>
  <c r="L93" i="145"/>
  <c r="L91" i="145"/>
  <c r="L90" i="145"/>
  <c r="L88" i="145"/>
  <c r="L87" i="145"/>
  <c r="L85" i="145"/>
  <c r="L84" i="145"/>
  <c r="L82" i="145"/>
  <c r="L81" i="145"/>
  <c r="L79" i="145"/>
  <c r="L78" i="145"/>
  <c r="L76" i="145"/>
  <c r="L75" i="145"/>
  <c r="L73" i="145"/>
  <c r="L72" i="145"/>
  <c r="L70" i="145"/>
  <c r="L69" i="145"/>
  <c r="L67" i="145"/>
  <c r="L66" i="145"/>
  <c r="L64" i="145"/>
  <c r="L63" i="145"/>
  <c r="L61" i="145"/>
  <c r="L60" i="145"/>
  <c r="L58" i="145"/>
  <c r="L57" i="145"/>
  <c r="L55" i="145"/>
  <c r="L54" i="145"/>
  <c r="L52" i="145"/>
  <c r="L51" i="145"/>
  <c r="L49" i="145"/>
  <c r="L48" i="145"/>
  <c r="L46" i="145"/>
  <c r="L45" i="145"/>
  <c r="L43" i="145"/>
  <c r="L42" i="145"/>
  <c r="L40" i="145"/>
  <c r="L39" i="145"/>
  <c r="L37" i="145"/>
  <c r="L36" i="145"/>
  <c r="L34" i="145"/>
  <c r="L33" i="145"/>
  <c r="L31" i="145"/>
  <c r="L30" i="145"/>
  <c r="L28" i="145"/>
  <c r="L27" i="145"/>
  <c r="L25" i="145"/>
  <c r="L24" i="145"/>
  <c r="L22" i="145"/>
  <c r="L21" i="145"/>
  <c r="L19" i="145"/>
  <c r="L18" i="145"/>
  <c r="L16" i="145"/>
  <c r="L15" i="145"/>
  <c r="L13" i="145"/>
  <c r="L12" i="145"/>
  <c r="L10" i="145"/>
  <c r="L9" i="145"/>
  <c r="L7" i="145"/>
  <c r="L6" i="145"/>
  <c r="I226" i="145"/>
  <c r="I225" i="145"/>
  <c r="I223" i="145"/>
  <c r="I222" i="145"/>
  <c r="I220" i="145"/>
  <c r="I219" i="145"/>
  <c r="I217" i="145"/>
  <c r="I216" i="145"/>
  <c r="I214" i="145"/>
  <c r="I213" i="145"/>
  <c r="I211" i="145"/>
  <c r="I210" i="145"/>
  <c r="I208" i="145"/>
  <c r="I207" i="145"/>
  <c r="I205" i="145"/>
  <c r="I204" i="145"/>
  <c r="I202" i="145"/>
  <c r="I201" i="145"/>
  <c r="I199" i="145"/>
  <c r="I198" i="145"/>
  <c r="I196" i="145"/>
  <c r="I195" i="145"/>
  <c r="I193" i="145"/>
  <c r="I192" i="145"/>
  <c r="I190" i="145"/>
  <c r="I189" i="145"/>
  <c r="I187" i="145"/>
  <c r="I186" i="145"/>
  <c r="I184" i="145"/>
  <c r="I183" i="145"/>
  <c r="I181" i="145"/>
  <c r="I180" i="145"/>
  <c r="I178" i="145"/>
  <c r="I177" i="145"/>
  <c r="I175" i="145"/>
  <c r="I174" i="145"/>
  <c r="I172" i="145"/>
  <c r="I171" i="145"/>
  <c r="I169" i="145"/>
  <c r="I168" i="145"/>
  <c r="I166" i="145"/>
  <c r="I165" i="145"/>
  <c r="I163" i="145"/>
  <c r="I162" i="145"/>
  <c r="I160" i="145"/>
  <c r="I159" i="145"/>
  <c r="I157" i="145"/>
  <c r="I156" i="145"/>
  <c r="I154" i="145"/>
  <c r="I153" i="145"/>
  <c r="I151" i="145"/>
  <c r="I150" i="145"/>
  <c r="I148" i="145"/>
  <c r="I147" i="145"/>
  <c r="I145" i="145"/>
  <c r="I144" i="145"/>
  <c r="I142" i="145"/>
  <c r="I141" i="145"/>
  <c r="I139" i="145"/>
  <c r="I138" i="145"/>
  <c r="I136" i="145"/>
  <c r="I135" i="145"/>
  <c r="I133" i="145"/>
  <c r="I132" i="145"/>
  <c r="I130" i="145"/>
  <c r="I129" i="145"/>
  <c r="I127" i="145"/>
  <c r="I126" i="145"/>
  <c r="I124" i="145"/>
  <c r="I123" i="145"/>
  <c r="I121" i="145"/>
  <c r="I120" i="145"/>
  <c r="I118" i="145"/>
  <c r="I117" i="145"/>
  <c r="I115" i="145"/>
  <c r="I114" i="145"/>
  <c r="I112" i="145"/>
  <c r="I111" i="145"/>
  <c r="I109" i="145"/>
  <c r="I108" i="145"/>
  <c r="I106" i="145"/>
  <c r="I105" i="145"/>
  <c r="I103" i="145"/>
  <c r="I102" i="145"/>
  <c r="I100" i="145"/>
  <c r="I99" i="145"/>
  <c r="I97" i="145"/>
  <c r="I96" i="145"/>
  <c r="I94" i="145"/>
  <c r="I93" i="145"/>
  <c r="I91" i="145"/>
  <c r="I90" i="145"/>
  <c r="I88" i="145"/>
  <c r="I87" i="145"/>
  <c r="I85" i="145"/>
  <c r="I84" i="145"/>
  <c r="I82" i="145"/>
  <c r="I81" i="145"/>
  <c r="I79" i="145"/>
  <c r="I78" i="145"/>
  <c r="I76" i="145"/>
  <c r="I75" i="145"/>
  <c r="I73" i="145"/>
  <c r="I72" i="145"/>
  <c r="I70" i="145"/>
  <c r="I69" i="145"/>
  <c r="I67" i="145"/>
  <c r="I66" i="145"/>
  <c r="I64" i="145"/>
  <c r="I63" i="145"/>
  <c r="I61" i="145"/>
  <c r="I60" i="145"/>
  <c r="I58" i="145"/>
  <c r="I57" i="145"/>
  <c r="I55" i="145"/>
  <c r="I54" i="145"/>
  <c r="I52" i="145"/>
  <c r="I51" i="145"/>
  <c r="I49" i="145"/>
  <c r="I48" i="145"/>
  <c r="I46" i="145"/>
  <c r="I45" i="145"/>
  <c r="I43" i="145"/>
  <c r="I42" i="145"/>
  <c r="I40" i="145"/>
  <c r="I39" i="145"/>
  <c r="I37" i="145"/>
  <c r="I36" i="145"/>
  <c r="I34" i="145"/>
  <c r="I33" i="145"/>
  <c r="I31" i="145"/>
  <c r="I30" i="145"/>
  <c r="I28" i="145"/>
  <c r="I27" i="145"/>
  <c r="I25" i="145"/>
  <c r="I24" i="145"/>
  <c r="I22" i="145"/>
  <c r="I21" i="145"/>
  <c r="I19" i="145"/>
  <c r="I18" i="145"/>
  <c r="I16" i="145"/>
  <c r="I15" i="145"/>
  <c r="I13" i="145"/>
  <c r="I12" i="145"/>
  <c r="I10" i="145"/>
  <c r="I9" i="145"/>
  <c r="I7" i="145"/>
  <c r="I6" i="145"/>
  <c r="G226" i="145"/>
  <c r="G225" i="145"/>
  <c r="G223" i="145"/>
  <c r="G222" i="145"/>
  <c r="G220" i="145"/>
  <c r="G219" i="145"/>
  <c r="G217" i="145"/>
  <c r="G216" i="145"/>
  <c r="G214" i="145"/>
  <c r="G213" i="145"/>
  <c r="G211" i="145"/>
  <c r="G210" i="145"/>
  <c r="G208" i="145"/>
  <c r="G207" i="145"/>
  <c r="G205" i="145"/>
  <c r="G204" i="145"/>
  <c r="G202" i="145"/>
  <c r="G201" i="145"/>
  <c r="G199" i="145"/>
  <c r="G198" i="145"/>
  <c r="G196" i="145"/>
  <c r="G195" i="145"/>
  <c r="G193" i="145"/>
  <c r="G192" i="145"/>
  <c r="G190" i="145"/>
  <c r="G189" i="145"/>
  <c r="G187" i="145"/>
  <c r="G186" i="145"/>
  <c r="G184" i="145"/>
  <c r="G183" i="145"/>
  <c r="G181" i="145"/>
  <c r="G180" i="145"/>
  <c r="G178" i="145"/>
  <c r="G177" i="145"/>
  <c r="G175" i="145"/>
  <c r="G174" i="145"/>
  <c r="G172" i="145"/>
  <c r="G171" i="145"/>
  <c r="G169" i="145"/>
  <c r="G168" i="145"/>
  <c r="G166" i="145"/>
  <c r="G165" i="145"/>
  <c r="G163" i="145"/>
  <c r="G162" i="145"/>
  <c r="G160" i="145"/>
  <c r="G159" i="145"/>
  <c r="G157" i="145"/>
  <c r="G156" i="145"/>
  <c r="G154" i="145"/>
  <c r="G153" i="145"/>
  <c r="G151" i="145"/>
  <c r="G150" i="145"/>
  <c r="G148" i="145"/>
  <c r="G147" i="145"/>
  <c r="G145" i="145"/>
  <c r="G144" i="145"/>
  <c r="G142" i="145"/>
  <c r="G141" i="145"/>
  <c r="G139" i="145"/>
  <c r="G138" i="145"/>
  <c r="G136" i="145"/>
  <c r="G135" i="145"/>
  <c r="G133" i="145"/>
  <c r="G132" i="145"/>
  <c r="G130" i="145"/>
  <c r="G129" i="145"/>
  <c r="G127" i="145"/>
  <c r="G126" i="145"/>
  <c r="G124" i="145"/>
  <c r="G123" i="145"/>
  <c r="G121" i="145"/>
  <c r="G120" i="145"/>
  <c r="G118" i="145"/>
  <c r="G117" i="145"/>
  <c r="G115" i="145"/>
  <c r="G114" i="145"/>
  <c r="G112" i="145"/>
  <c r="G111" i="145"/>
  <c r="G109" i="145"/>
  <c r="G108" i="145"/>
  <c r="G106" i="145"/>
  <c r="G105" i="145"/>
  <c r="G103" i="145"/>
  <c r="G102" i="145"/>
  <c r="G100" i="145"/>
  <c r="G99" i="145"/>
  <c r="G97" i="145"/>
  <c r="G96" i="145"/>
  <c r="G94" i="145"/>
  <c r="G93" i="145"/>
  <c r="G91" i="145"/>
  <c r="G90" i="145"/>
  <c r="G88" i="145"/>
  <c r="G87" i="145"/>
  <c r="G85" i="145"/>
  <c r="G84" i="145"/>
  <c r="G82" i="145"/>
  <c r="G81" i="145"/>
  <c r="G79" i="145"/>
  <c r="G78" i="145"/>
  <c r="G76" i="145"/>
  <c r="G75" i="145"/>
  <c r="G73" i="145"/>
  <c r="G72" i="145"/>
  <c r="G70" i="145"/>
  <c r="G69" i="145"/>
  <c r="G67" i="145"/>
  <c r="G66" i="145"/>
  <c r="G64" i="145"/>
  <c r="G63" i="145"/>
  <c r="G61" i="145"/>
  <c r="G60" i="145"/>
  <c r="G58" i="145"/>
  <c r="G57" i="145"/>
  <c r="G55" i="145"/>
  <c r="G54" i="145"/>
  <c r="G52" i="145"/>
  <c r="G51" i="145"/>
  <c r="G49" i="145"/>
  <c r="G48" i="145"/>
  <c r="G46" i="145"/>
  <c r="G45" i="145"/>
  <c r="G43" i="145"/>
  <c r="G42" i="145"/>
  <c r="G40" i="145"/>
  <c r="G39" i="145"/>
  <c r="G37" i="145"/>
  <c r="G36" i="145"/>
  <c r="G34" i="145"/>
  <c r="G33" i="145"/>
  <c r="G31" i="145"/>
  <c r="G30" i="145"/>
  <c r="G28" i="145"/>
  <c r="G27" i="145"/>
  <c r="G25" i="145"/>
  <c r="G24" i="145"/>
  <c r="G22" i="145"/>
  <c r="G21" i="145"/>
  <c r="G19" i="145"/>
  <c r="G18" i="145"/>
  <c r="G16" i="145"/>
  <c r="G15" i="145"/>
  <c r="G13" i="145"/>
  <c r="G12" i="145"/>
  <c r="G10" i="145"/>
  <c r="G9" i="145"/>
  <c r="G7" i="145"/>
  <c r="G6" i="145"/>
  <c r="AN14" i="145" l="1"/>
  <c r="AN38" i="145"/>
  <c r="AN62" i="145"/>
  <c r="AN86" i="145"/>
  <c r="AN17" i="145"/>
  <c r="AN65" i="145"/>
  <c r="AN89" i="145"/>
  <c r="AN113" i="145"/>
  <c r="AN137" i="145"/>
  <c r="AN161" i="145"/>
  <c r="AN185" i="145"/>
  <c r="AN209" i="145"/>
  <c r="AN41" i="145"/>
  <c r="AN32" i="145"/>
  <c r="AN104" i="145"/>
  <c r="AN20" i="145"/>
  <c r="AN50" i="145"/>
  <c r="AN98" i="145"/>
  <c r="AN122" i="145"/>
  <c r="AN170" i="145"/>
  <c r="AN194" i="145"/>
  <c r="AN218" i="145"/>
  <c r="AN26" i="145"/>
  <c r="AN74" i="145"/>
  <c r="AN146" i="145"/>
  <c r="AN8" i="145"/>
  <c r="AN56" i="145"/>
  <c r="AN80" i="145"/>
  <c r="AN128" i="145"/>
  <c r="AN152" i="145"/>
  <c r="AN176" i="145"/>
  <c r="AN200" i="145"/>
  <c r="AN35" i="145"/>
  <c r="AN83" i="145"/>
  <c r="AN131" i="145"/>
  <c r="AN155" i="145"/>
  <c r="AN203" i="145"/>
  <c r="AN110" i="145"/>
  <c r="AN134" i="145"/>
  <c r="AN158" i="145"/>
  <c r="AN182" i="145"/>
  <c r="AN206" i="145"/>
  <c r="AN44" i="145"/>
  <c r="AN68" i="145"/>
  <c r="AN92" i="145"/>
  <c r="AN116" i="145"/>
  <c r="AN140" i="145"/>
  <c r="AN164" i="145"/>
  <c r="AN188" i="145"/>
  <c r="AN212" i="145"/>
  <c r="AN23" i="145"/>
  <c r="AN47" i="145"/>
  <c r="AN71" i="145"/>
  <c r="AN95" i="145"/>
  <c r="AN119" i="145"/>
  <c r="AN143" i="145"/>
  <c r="AN167" i="145"/>
  <c r="AN191" i="145"/>
  <c r="AN215" i="145"/>
  <c r="AN29" i="145"/>
  <c r="AN53" i="145"/>
  <c r="AN77" i="145"/>
  <c r="AN101" i="145"/>
  <c r="AN125" i="145"/>
  <c r="AN149" i="145"/>
  <c r="AN173" i="145"/>
  <c r="AN197" i="145"/>
  <c r="AN221" i="145"/>
  <c r="AN224" i="145"/>
  <c r="AN11" i="145"/>
  <c r="AN59" i="145"/>
  <c r="AN107" i="145"/>
  <c r="AN179" i="145"/>
  <c r="AN227" i="145"/>
  <c r="AM77" i="154" l="1"/>
  <c r="AK77" i="154"/>
  <c r="AH77" i="154"/>
  <c r="AF77" i="154"/>
  <c r="AC77" i="154"/>
  <c r="AA77" i="154"/>
  <c r="X77" i="154"/>
  <c r="V77" i="154"/>
  <c r="Q77" i="154"/>
  <c r="N77" i="154"/>
  <c r="L77" i="154"/>
  <c r="I77" i="154"/>
  <c r="G77" i="154"/>
  <c r="AQ76" i="154"/>
  <c r="AR76" i="154" s="1"/>
  <c r="BJ29" i="154" s="1"/>
  <c r="AO76" i="154"/>
  <c r="AP76" i="154" s="1"/>
  <c r="BH29" i="154" s="1"/>
  <c r="AQ75" i="154"/>
  <c r="AR75" i="154" s="1"/>
  <c r="BF29" i="154" s="1"/>
  <c r="AO75" i="154"/>
  <c r="AP75" i="154" s="1"/>
  <c r="BD29" i="154" s="1"/>
  <c r="AM74" i="154"/>
  <c r="AK74" i="154"/>
  <c r="AH74" i="154"/>
  <c r="AF74" i="154"/>
  <c r="AC74" i="154"/>
  <c r="AA74" i="154"/>
  <c r="X74" i="154"/>
  <c r="V74" i="154"/>
  <c r="S74" i="154"/>
  <c r="Q74" i="154"/>
  <c r="N74" i="154"/>
  <c r="L74" i="154"/>
  <c r="I74" i="154"/>
  <c r="G74" i="154"/>
  <c r="AQ73" i="154"/>
  <c r="AR73" i="154" s="1"/>
  <c r="BJ28" i="154" s="1"/>
  <c r="AO73" i="154"/>
  <c r="AP73" i="154" s="1"/>
  <c r="BH28" i="154" s="1"/>
  <c r="AQ72" i="154"/>
  <c r="AR72" i="154" s="1"/>
  <c r="BF28" i="154" s="1"/>
  <c r="AO72" i="154"/>
  <c r="AP72" i="154" s="1"/>
  <c r="BD28" i="154" s="1"/>
  <c r="AM71" i="154"/>
  <c r="AK71" i="154"/>
  <c r="AH71" i="154"/>
  <c r="AF71" i="154"/>
  <c r="AC71" i="154"/>
  <c r="AA71" i="154"/>
  <c r="X71" i="154"/>
  <c r="V71" i="154"/>
  <c r="S71" i="154"/>
  <c r="Q71" i="154"/>
  <c r="N71" i="154"/>
  <c r="L71" i="154"/>
  <c r="I71" i="154"/>
  <c r="G71" i="154"/>
  <c r="AQ70" i="154"/>
  <c r="AR70" i="154" s="1"/>
  <c r="BJ27" i="154" s="1"/>
  <c r="AO70" i="154"/>
  <c r="AP70" i="154" s="1"/>
  <c r="BH27" i="154" s="1"/>
  <c r="AQ69" i="154"/>
  <c r="AR69" i="154" s="1"/>
  <c r="BF27" i="154" s="1"/>
  <c r="AO69" i="154"/>
  <c r="AP69" i="154" s="1"/>
  <c r="BD27" i="154" s="1"/>
  <c r="AM68" i="154"/>
  <c r="AK68" i="154"/>
  <c r="AH68" i="154"/>
  <c r="AF68" i="154"/>
  <c r="AC68" i="154"/>
  <c r="AA68" i="154"/>
  <c r="X68" i="154"/>
  <c r="V68" i="154"/>
  <c r="S68" i="154"/>
  <c r="Q68" i="154"/>
  <c r="N68" i="154"/>
  <c r="L68" i="154"/>
  <c r="I68" i="154"/>
  <c r="G68" i="154"/>
  <c r="AQ67" i="154"/>
  <c r="AR67" i="154" s="1"/>
  <c r="BJ26" i="154" s="1"/>
  <c r="AO67" i="154"/>
  <c r="AP67" i="154" s="1"/>
  <c r="BH26" i="154" s="1"/>
  <c r="AQ66" i="154"/>
  <c r="AR66" i="154" s="1"/>
  <c r="BF26" i="154" s="1"/>
  <c r="AO66" i="154"/>
  <c r="AP66" i="154" s="1"/>
  <c r="BD26" i="154" s="1"/>
  <c r="AM65" i="154"/>
  <c r="AK65" i="154"/>
  <c r="AH65" i="154"/>
  <c r="AF65" i="154"/>
  <c r="AC65" i="154"/>
  <c r="AA65" i="154"/>
  <c r="X65" i="154"/>
  <c r="V65" i="154"/>
  <c r="S65" i="154"/>
  <c r="Q65" i="154"/>
  <c r="N65" i="154"/>
  <c r="L65" i="154"/>
  <c r="I65" i="154"/>
  <c r="G65" i="154"/>
  <c r="AQ64" i="154"/>
  <c r="AR64" i="154" s="1"/>
  <c r="BJ25" i="154" s="1"/>
  <c r="AO64" i="154"/>
  <c r="AP64" i="154" s="1"/>
  <c r="BH25" i="154" s="1"/>
  <c r="AQ63" i="154"/>
  <c r="AR63" i="154" s="1"/>
  <c r="BF25" i="154" s="1"/>
  <c r="AO63" i="154"/>
  <c r="AP63" i="154" s="1"/>
  <c r="BD25" i="154" s="1"/>
  <c r="AM62" i="154"/>
  <c r="AK62" i="154"/>
  <c r="AH62" i="154"/>
  <c r="AF62" i="154"/>
  <c r="AC62" i="154"/>
  <c r="AA62" i="154"/>
  <c r="X62" i="154"/>
  <c r="V62" i="154"/>
  <c r="S62" i="154"/>
  <c r="Q62" i="154"/>
  <c r="N62" i="154"/>
  <c r="L62" i="154"/>
  <c r="I62" i="154"/>
  <c r="G62" i="154"/>
  <c r="AQ61" i="154"/>
  <c r="AR61" i="154" s="1"/>
  <c r="BJ24" i="154" s="1"/>
  <c r="AO61" i="154"/>
  <c r="AP61" i="154" s="1"/>
  <c r="BH24" i="154" s="1"/>
  <c r="AQ60" i="154"/>
  <c r="AR60" i="154" s="1"/>
  <c r="BF24" i="154" s="1"/>
  <c r="AO60" i="154"/>
  <c r="AP60" i="154" s="1"/>
  <c r="BD24" i="154" s="1"/>
  <c r="AM59" i="154"/>
  <c r="AK59" i="154"/>
  <c r="AH59" i="154"/>
  <c r="AF59" i="154"/>
  <c r="AC59" i="154"/>
  <c r="AA59" i="154"/>
  <c r="X59" i="154"/>
  <c r="V59" i="154"/>
  <c r="S59" i="154"/>
  <c r="Q59" i="154"/>
  <c r="N59" i="154"/>
  <c r="L59" i="154"/>
  <c r="I59" i="154"/>
  <c r="G59" i="154"/>
  <c r="AQ58" i="154"/>
  <c r="AR58" i="154" s="1"/>
  <c r="BJ23" i="154" s="1"/>
  <c r="AO58" i="154"/>
  <c r="AP58" i="154" s="1"/>
  <c r="BH23" i="154" s="1"/>
  <c r="AQ57" i="154"/>
  <c r="AR57" i="154" s="1"/>
  <c r="BF23" i="154" s="1"/>
  <c r="AO57" i="154"/>
  <c r="AP57" i="154" s="1"/>
  <c r="BD23" i="154" s="1"/>
  <c r="AM56" i="154"/>
  <c r="AK56" i="154"/>
  <c r="AH56" i="154"/>
  <c r="AF56" i="154"/>
  <c r="AC56" i="154"/>
  <c r="AA56" i="154"/>
  <c r="X56" i="154"/>
  <c r="V56" i="154"/>
  <c r="S56" i="154"/>
  <c r="Q56" i="154"/>
  <c r="N56" i="154"/>
  <c r="L56" i="154"/>
  <c r="I56" i="154"/>
  <c r="G56" i="154"/>
  <c r="AQ55" i="154"/>
  <c r="AR55" i="154" s="1"/>
  <c r="BJ22" i="154" s="1"/>
  <c r="AO55" i="154"/>
  <c r="AP55" i="154" s="1"/>
  <c r="BH22" i="154" s="1"/>
  <c r="AQ54" i="154"/>
  <c r="AR54" i="154" s="1"/>
  <c r="BF22" i="154" s="1"/>
  <c r="AO54" i="154"/>
  <c r="AP54" i="154" s="1"/>
  <c r="BD22" i="154" s="1"/>
  <c r="AM101" i="154"/>
  <c r="AK101" i="154"/>
  <c r="AH101" i="154"/>
  <c r="AF101" i="154"/>
  <c r="AC101" i="154"/>
  <c r="AA101" i="154"/>
  <c r="X101" i="154"/>
  <c r="V101" i="154"/>
  <c r="S101" i="154"/>
  <c r="Q101" i="154"/>
  <c r="N101" i="154"/>
  <c r="L101" i="154"/>
  <c r="I101" i="154"/>
  <c r="G101" i="154"/>
  <c r="AQ100" i="154"/>
  <c r="AR100" i="154" s="1"/>
  <c r="BJ37" i="154" s="1"/>
  <c r="AO100" i="154"/>
  <c r="AP100" i="154" s="1"/>
  <c r="BH37" i="154" s="1"/>
  <c r="AQ99" i="154"/>
  <c r="AR99" i="154" s="1"/>
  <c r="BF37" i="154" s="1"/>
  <c r="AO99" i="154"/>
  <c r="AP99" i="154" s="1"/>
  <c r="BD37" i="154" s="1"/>
  <c r="AM98" i="154"/>
  <c r="AK98" i="154"/>
  <c r="AH98" i="154"/>
  <c r="AF98" i="154"/>
  <c r="AC98" i="154"/>
  <c r="AA98" i="154"/>
  <c r="X98" i="154"/>
  <c r="V98" i="154"/>
  <c r="S98" i="154"/>
  <c r="Q98" i="154"/>
  <c r="L98" i="154"/>
  <c r="I98" i="154"/>
  <c r="G98" i="154"/>
  <c r="AQ97" i="154"/>
  <c r="AR97" i="154" s="1"/>
  <c r="BJ36" i="154" s="1"/>
  <c r="AO97" i="154"/>
  <c r="AP97" i="154" s="1"/>
  <c r="BH36" i="154" s="1"/>
  <c r="AQ96" i="154"/>
  <c r="AR96" i="154" s="1"/>
  <c r="BF36" i="154" s="1"/>
  <c r="AO96" i="154"/>
  <c r="AP96" i="154" s="1"/>
  <c r="BD36" i="154" s="1"/>
  <c r="AM95" i="154"/>
  <c r="AK95" i="154"/>
  <c r="AH95" i="154"/>
  <c r="AF95" i="154"/>
  <c r="AC95" i="154"/>
  <c r="AA95" i="154"/>
  <c r="X95" i="154"/>
  <c r="V95" i="154"/>
  <c r="S95" i="154"/>
  <c r="Q95" i="154"/>
  <c r="N95" i="154"/>
  <c r="L95" i="154"/>
  <c r="I95" i="154"/>
  <c r="AQ94" i="154"/>
  <c r="AR94" i="154" s="1"/>
  <c r="BJ35" i="154" s="1"/>
  <c r="AO94" i="154"/>
  <c r="AP94" i="154" s="1"/>
  <c r="BH35" i="154" s="1"/>
  <c r="AQ93" i="154"/>
  <c r="AR93" i="154" s="1"/>
  <c r="BF35" i="154" s="1"/>
  <c r="AO93" i="154"/>
  <c r="AP93" i="154" s="1"/>
  <c r="BD35" i="154" s="1"/>
  <c r="AM92" i="154"/>
  <c r="AK92" i="154"/>
  <c r="AH92" i="154"/>
  <c r="AF92" i="154"/>
  <c r="AC92" i="154"/>
  <c r="AA92" i="154"/>
  <c r="X92" i="154"/>
  <c r="V92" i="154"/>
  <c r="S92" i="154"/>
  <c r="Q92" i="154"/>
  <c r="N92" i="154"/>
  <c r="L92" i="154"/>
  <c r="I92" i="154"/>
  <c r="G92" i="154"/>
  <c r="AQ91" i="154"/>
  <c r="AR91" i="154" s="1"/>
  <c r="BJ34" i="154" s="1"/>
  <c r="AO91" i="154"/>
  <c r="AP91" i="154" s="1"/>
  <c r="BH34" i="154" s="1"/>
  <c r="AQ90" i="154"/>
  <c r="AR90" i="154" s="1"/>
  <c r="BF34" i="154" s="1"/>
  <c r="AO90" i="154"/>
  <c r="AP90" i="154" s="1"/>
  <c r="BD34" i="154" s="1"/>
  <c r="AM89" i="154"/>
  <c r="AK89" i="154"/>
  <c r="AH89" i="154"/>
  <c r="AF89" i="154"/>
  <c r="AC89" i="154"/>
  <c r="AA89" i="154"/>
  <c r="X89" i="154"/>
  <c r="V89" i="154"/>
  <c r="S89" i="154"/>
  <c r="Q89" i="154"/>
  <c r="N89" i="154"/>
  <c r="L89" i="154"/>
  <c r="I89" i="154"/>
  <c r="G89" i="154"/>
  <c r="AQ88" i="154"/>
  <c r="AR88" i="154" s="1"/>
  <c r="BJ33" i="154" s="1"/>
  <c r="AO88" i="154"/>
  <c r="AP88" i="154" s="1"/>
  <c r="BH33" i="154" s="1"/>
  <c r="AQ87" i="154"/>
  <c r="AR87" i="154" s="1"/>
  <c r="BF33" i="154" s="1"/>
  <c r="AO87" i="154"/>
  <c r="AP87" i="154" s="1"/>
  <c r="BD33" i="154" s="1"/>
  <c r="AM86" i="154"/>
  <c r="AK86" i="154"/>
  <c r="AH86" i="154"/>
  <c r="AF86" i="154"/>
  <c r="AC86" i="154"/>
  <c r="AA86" i="154"/>
  <c r="X86" i="154"/>
  <c r="V86" i="154"/>
  <c r="S86" i="154"/>
  <c r="L86" i="154"/>
  <c r="I86" i="154"/>
  <c r="G86" i="154"/>
  <c r="AQ85" i="154"/>
  <c r="AO85" i="154"/>
  <c r="AQ84" i="154"/>
  <c r="AO84" i="154"/>
  <c r="AM83" i="154"/>
  <c r="AK83" i="154"/>
  <c r="AH83" i="154"/>
  <c r="AF83" i="154"/>
  <c r="AC83" i="154"/>
  <c r="AA83" i="154"/>
  <c r="X83" i="154"/>
  <c r="V83" i="154"/>
  <c r="S83" i="154"/>
  <c r="Q83" i="154"/>
  <c r="N83" i="154"/>
  <c r="L83" i="154"/>
  <c r="I83" i="154"/>
  <c r="G83" i="154"/>
  <c r="AQ82" i="154"/>
  <c r="AO82" i="154"/>
  <c r="AQ81" i="154"/>
  <c r="AO81" i="154"/>
  <c r="AM80" i="154"/>
  <c r="AK80" i="154"/>
  <c r="AH80" i="154"/>
  <c r="AF80" i="154"/>
  <c r="AC80" i="154"/>
  <c r="AA80" i="154"/>
  <c r="X80" i="154"/>
  <c r="V80" i="154"/>
  <c r="S80" i="154"/>
  <c r="Q80" i="154"/>
  <c r="N80" i="154"/>
  <c r="L80" i="154"/>
  <c r="I80" i="154"/>
  <c r="G80" i="154"/>
  <c r="AQ79" i="154"/>
  <c r="AR79" i="154" s="1"/>
  <c r="BJ30" i="154" s="1"/>
  <c r="AO79" i="154"/>
  <c r="AP79" i="154" s="1"/>
  <c r="BH30" i="154" s="1"/>
  <c r="AQ78" i="154"/>
  <c r="AR78" i="154" s="1"/>
  <c r="BF30" i="154" s="1"/>
  <c r="AO78" i="154"/>
  <c r="AP78" i="154" s="1"/>
  <c r="BD30" i="154" s="1"/>
  <c r="AM125" i="154"/>
  <c r="AK125" i="154"/>
  <c r="AH125" i="154"/>
  <c r="AF125" i="154"/>
  <c r="AC125" i="154"/>
  <c r="AA125" i="154"/>
  <c r="V125" i="154"/>
  <c r="S125" i="154"/>
  <c r="Q125" i="154"/>
  <c r="N125" i="154"/>
  <c r="L125" i="154"/>
  <c r="I125" i="154"/>
  <c r="G125" i="154"/>
  <c r="AQ124" i="154"/>
  <c r="AR124" i="154" s="1"/>
  <c r="BJ45" i="154" s="1"/>
  <c r="BW14" i="154" s="1"/>
  <c r="BY14" i="154" s="1"/>
  <c r="AO124" i="154"/>
  <c r="AP124" i="154" s="1"/>
  <c r="BH45" i="154" s="1"/>
  <c r="BT14" i="154" s="1"/>
  <c r="BV14" i="154" s="1"/>
  <c r="AQ123" i="154"/>
  <c r="AR123" i="154" s="1"/>
  <c r="BF45" i="154" s="1"/>
  <c r="BQ14" i="154" s="1"/>
  <c r="BS14" i="154" s="1"/>
  <c r="AO123" i="154"/>
  <c r="AP123" i="154" s="1"/>
  <c r="BD45" i="154" s="1"/>
  <c r="BN14" i="154" s="1"/>
  <c r="BP14" i="154" s="1"/>
  <c r="AM122" i="154"/>
  <c r="AK122" i="154"/>
  <c r="AH122" i="154"/>
  <c r="AF122" i="154"/>
  <c r="AC122" i="154"/>
  <c r="AA122" i="154"/>
  <c r="X122" i="154"/>
  <c r="V122" i="154"/>
  <c r="S122" i="154"/>
  <c r="Q122" i="154"/>
  <c r="N122" i="154"/>
  <c r="L122" i="154"/>
  <c r="I122" i="154"/>
  <c r="G122" i="154"/>
  <c r="AQ121" i="154"/>
  <c r="AR121" i="154" s="1"/>
  <c r="BJ44" i="154" s="1"/>
  <c r="BW13" i="154" s="1"/>
  <c r="BY13" i="154" s="1"/>
  <c r="AO121" i="154"/>
  <c r="AP121" i="154" s="1"/>
  <c r="BH44" i="154" s="1"/>
  <c r="BT13" i="154" s="1"/>
  <c r="BV13" i="154" s="1"/>
  <c r="AQ120" i="154"/>
  <c r="AR120" i="154" s="1"/>
  <c r="BF44" i="154" s="1"/>
  <c r="BQ13" i="154" s="1"/>
  <c r="BS13" i="154" s="1"/>
  <c r="AO120" i="154"/>
  <c r="AP120" i="154" s="1"/>
  <c r="BD44" i="154" s="1"/>
  <c r="BN13" i="154" s="1"/>
  <c r="BP13" i="154" s="1"/>
  <c r="AM119" i="154"/>
  <c r="AK119" i="154"/>
  <c r="AH119" i="154"/>
  <c r="AF119" i="154"/>
  <c r="AC119" i="154"/>
  <c r="AA119" i="154"/>
  <c r="X119" i="154"/>
  <c r="V119" i="154"/>
  <c r="S119" i="154"/>
  <c r="Q119" i="154"/>
  <c r="N119" i="154"/>
  <c r="L119" i="154"/>
  <c r="I119" i="154"/>
  <c r="G119" i="154"/>
  <c r="AQ118" i="154"/>
  <c r="AR118" i="154" s="1"/>
  <c r="BJ43" i="154" s="1"/>
  <c r="BW12" i="154" s="1"/>
  <c r="BY12" i="154" s="1"/>
  <c r="AO118" i="154"/>
  <c r="AP118" i="154" s="1"/>
  <c r="BH43" i="154" s="1"/>
  <c r="BT12" i="154" s="1"/>
  <c r="BV12" i="154" s="1"/>
  <c r="AQ117" i="154"/>
  <c r="AR117" i="154" s="1"/>
  <c r="BF43" i="154" s="1"/>
  <c r="BQ12" i="154" s="1"/>
  <c r="BS12" i="154" s="1"/>
  <c r="AO117" i="154"/>
  <c r="AP117" i="154" s="1"/>
  <c r="BD43" i="154" s="1"/>
  <c r="BN12" i="154" s="1"/>
  <c r="BP12" i="154" s="1"/>
  <c r="AM116" i="154"/>
  <c r="AK116" i="154"/>
  <c r="AH116" i="154"/>
  <c r="AF116" i="154"/>
  <c r="AC116" i="154"/>
  <c r="AA116" i="154"/>
  <c r="X116" i="154"/>
  <c r="V116" i="154"/>
  <c r="S116" i="154"/>
  <c r="Q116" i="154"/>
  <c r="L116" i="154"/>
  <c r="I116" i="154"/>
  <c r="G116" i="154"/>
  <c r="AQ115" i="154"/>
  <c r="AR115" i="154" s="1"/>
  <c r="BJ42" i="154" s="1"/>
  <c r="BW11" i="154" s="1"/>
  <c r="BY11" i="154" s="1"/>
  <c r="AO115" i="154"/>
  <c r="AP115" i="154" s="1"/>
  <c r="BH42" i="154" s="1"/>
  <c r="BT11" i="154" s="1"/>
  <c r="BV11" i="154" s="1"/>
  <c r="AQ114" i="154"/>
  <c r="AR114" i="154" s="1"/>
  <c r="BF42" i="154" s="1"/>
  <c r="BQ11" i="154" s="1"/>
  <c r="BS11" i="154" s="1"/>
  <c r="AO114" i="154"/>
  <c r="AP114" i="154" s="1"/>
  <c r="BD42" i="154" s="1"/>
  <c r="BN11" i="154" s="1"/>
  <c r="BP11" i="154" s="1"/>
  <c r="AM113" i="154"/>
  <c r="AK113" i="154"/>
  <c r="AH113" i="154"/>
  <c r="AF113" i="154"/>
  <c r="AC113" i="154"/>
  <c r="AA113" i="154"/>
  <c r="X113" i="154"/>
  <c r="V113" i="154"/>
  <c r="S113" i="154"/>
  <c r="Q113" i="154"/>
  <c r="N113" i="154"/>
  <c r="L113" i="154"/>
  <c r="I113" i="154"/>
  <c r="G113" i="154"/>
  <c r="AQ112" i="154"/>
  <c r="AR112" i="154" s="1"/>
  <c r="BJ41" i="154" s="1"/>
  <c r="BW10" i="154" s="1"/>
  <c r="BY10" i="154" s="1"/>
  <c r="AO112" i="154"/>
  <c r="AP112" i="154" s="1"/>
  <c r="BH41" i="154" s="1"/>
  <c r="BT10" i="154" s="1"/>
  <c r="BV10" i="154" s="1"/>
  <c r="AQ111" i="154"/>
  <c r="AR111" i="154" s="1"/>
  <c r="BF41" i="154" s="1"/>
  <c r="BQ10" i="154" s="1"/>
  <c r="BS10" i="154" s="1"/>
  <c r="AO111" i="154"/>
  <c r="AP111" i="154" s="1"/>
  <c r="BD41" i="154" s="1"/>
  <c r="BN10" i="154" s="1"/>
  <c r="BP10" i="154" s="1"/>
  <c r="AM110" i="154"/>
  <c r="AK110" i="154"/>
  <c r="AH110" i="154"/>
  <c r="AF110" i="154"/>
  <c r="AC110" i="154"/>
  <c r="AA110" i="154"/>
  <c r="X110" i="154"/>
  <c r="V110" i="154"/>
  <c r="S110" i="154"/>
  <c r="Q110" i="154"/>
  <c r="N110" i="154"/>
  <c r="L110" i="154"/>
  <c r="G110" i="154"/>
  <c r="AQ109" i="154"/>
  <c r="AR109" i="154" s="1"/>
  <c r="BJ40" i="154" s="1"/>
  <c r="BW9" i="154" s="1"/>
  <c r="BY9" i="154" s="1"/>
  <c r="AO109" i="154"/>
  <c r="AP109" i="154" s="1"/>
  <c r="BH40" i="154" s="1"/>
  <c r="BT9" i="154" s="1"/>
  <c r="BV9" i="154" s="1"/>
  <c r="AQ108" i="154"/>
  <c r="AR108" i="154" s="1"/>
  <c r="BF40" i="154" s="1"/>
  <c r="BQ9" i="154" s="1"/>
  <c r="BS9" i="154" s="1"/>
  <c r="AO108" i="154"/>
  <c r="AP108" i="154" s="1"/>
  <c r="BD40" i="154" s="1"/>
  <c r="BN9" i="154" s="1"/>
  <c r="BP9" i="154" s="1"/>
  <c r="AM107" i="154"/>
  <c r="AK107" i="154"/>
  <c r="AH107" i="154"/>
  <c r="AF107" i="154"/>
  <c r="AC107" i="154"/>
  <c r="AA107" i="154"/>
  <c r="X107" i="154"/>
  <c r="V107" i="154"/>
  <c r="S107" i="154"/>
  <c r="Q107" i="154"/>
  <c r="N107" i="154"/>
  <c r="L107" i="154"/>
  <c r="I107" i="154"/>
  <c r="AQ106" i="154"/>
  <c r="AO106" i="154"/>
  <c r="AQ105" i="154"/>
  <c r="AO105" i="154"/>
  <c r="AM104" i="154"/>
  <c r="AK104" i="154"/>
  <c r="AH104" i="154"/>
  <c r="AF104" i="154"/>
  <c r="AC104" i="154"/>
  <c r="AA104" i="154"/>
  <c r="X104" i="154"/>
  <c r="V104" i="154"/>
  <c r="S104" i="154"/>
  <c r="Q104" i="154"/>
  <c r="N104" i="154"/>
  <c r="L104" i="154"/>
  <c r="I104" i="154"/>
  <c r="AQ103" i="154"/>
  <c r="AR103" i="154" s="1"/>
  <c r="BJ38" i="154" s="1"/>
  <c r="AO103" i="154"/>
  <c r="AP103" i="154" s="1"/>
  <c r="BH38" i="154" s="1"/>
  <c r="AQ102" i="154"/>
  <c r="AR102" i="154" s="1"/>
  <c r="BF38" i="154" s="1"/>
  <c r="AO102" i="154"/>
  <c r="AP102" i="154" s="1"/>
  <c r="BD38" i="154" s="1"/>
  <c r="AM149" i="154"/>
  <c r="AK149" i="154"/>
  <c r="AH149" i="154"/>
  <c r="AF149" i="154"/>
  <c r="AC149" i="154"/>
  <c r="AA149" i="154"/>
  <c r="X149" i="154"/>
  <c r="V149" i="154"/>
  <c r="S149" i="154"/>
  <c r="Q149" i="154"/>
  <c r="N149" i="154"/>
  <c r="L149" i="154"/>
  <c r="I149" i="154"/>
  <c r="G149" i="154"/>
  <c r="AQ148" i="154"/>
  <c r="AR148" i="154" s="1"/>
  <c r="BJ53" i="154" s="1"/>
  <c r="BW22" i="154" s="1"/>
  <c r="BY22" i="154" s="1"/>
  <c r="AO148" i="154"/>
  <c r="AP148" i="154" s="1"/>
  <c r="BH53" i="154" s="1"/>
  <c r="BT22" i="154" s="1"/>
  <c r="BV22" i="154" s="1"/>
  <c r="AQ147" i="154"/>
  <c r="AR147" i="154" s="1"/>
  <c r="BF53" i="154" s="1"/>
  <c r="BQ22" i="154" s="1"/>
  <c r="BS22" i="154" s="1"/>
  <c r="AO147" i="154"/>
  <c r="AP147" i="154" s="1"/>
  <c r="BD53" i="154" s="1"/>
  <c r="BN22" i="154" s="1"/>
  <c r="BP22" i="154" s="1"/>
  <c r="AM146" i="154"/>
  <c r="AK146" i="154"/>
  <c r="AH146" i="154"/>
  <c r="AF146" i="154"/>
  <c r="AC146" i="154"/>
  <c r="AA146" i="154"/>
  <c r="X146" i="154"/>
  <c r="V146" i="154"/>
  <c r="S146" i="154"/>
  <c r="Q146" i="154"/>
  <c r="N146" i="154"/>
  <c r="L146" i="154"/>
  <c r="I146" i="154"/>
  <c r="G146" i="154"/>
  <c r="AQ145" i="154"/>
  <c r="AR145" i="154" s="1"/>
  <c r="BJ52" i="154" s="1"/>
  <c r="BW21" i="154" s="1"/>
  <c r="BY21" i="154" s="1"/>
  <c r="AO145" i="154"/>
  <c r="AP145" i="154" s="1"/>
  <c r="BH52" i="154" s="1"/>
  <c r="BT21" i="154" s="1"/>
  <c r="BV21" i="154" s="1"/>
  <c r="AQ144" i="154"/>
  <c r="AR144" i="154" s="1"/>
  <c r="BF52" i="154" s="1"/>
  <c r="BQ21" i="154" s="1"/>
  <c r="BS21" i="154" s="1"/>
  <c r="AO144" i="154"/>
  <c r="AP144" i="154" s="1"/>
  <c r="BD52" i="154" s="1"/>
  <c r="BN21" i="154" s="1"/>
  <c r="BP21" i="154" s="1"/>
  <c r="AM143" i="154"/>
  <c r="AK143" i="154"/>
  <c r="AH143" i="154"/>
  <c r="AF143" i="154"/>
  <c r="AC143" i="154"/>
  <c r="AA143" i="154"/>
  <c r="X143" i="154"/>
  <c r="V143" i="154"/>
  <c r="S143" i="154"/>
  <c r="Q143" i="154"/>
  <c r="N143" i="154"/>
  <c r="L143" i="154"/>
  <c r="I143" i="154"/>
  <c r="G143" i="154"/>
  <c r="AQ142" i="154"/>
  <c r="AR142" i="154" s="1"/>
  <c r="BJ51" i="154" s="1"/>
  <c r="BW20" i="154" s="1"/>
  <c r="BY20" i="154" s="1"/>
  <c r="AO142" i="154"/>
  <c r="AP142" i="154" s="1"/>
  <c r="BH51" i="154" s="1"/>
  <c r="BT20" i="154" s="1"/>
  <c r="BV20" i="154" s="1"/>
  <c r="AQ141" i="154"/>
  <c r="AR141" i="154" s="1"/>
  <c r="BF51" i="154" s="1"/>
  <c r="BQ20" i="154" s="1"/>
  <c r="BS20" i="154" s="1"/>
  <c r="AO141" i="154"/>
  <c r="AP141" i="154" s="1"/>
  <c r="BD51" i="154" s="1"/>
  <c r="BN20" i="154" s="1"/>
  <c r="BP20" i="154" s="1"/>
  <c r="AM140" i="154"/>
  <c r="AK140" i="154"/>
  <c r="AH140" i="154"/>
  <c r="AF140" i="154"/>
  <c r="AC140" i="154"/>
  <c r="AA140" i="154"/>
  <c r="X140" i="154"/>
  <c r="V140" i="154"/>
  <c r="S140" i="154"/>
  <c r="Q140" i="154"/>
  <c r="N140" i="154"/>
  <c r="L140" i="154"/>
  <c r="I140" i="154"/>
  <c r="G140" i="154"/>
  <c r="AQ139" i="154"/>
  <c r="AR139" i="154" s="1"/>
  <c r="BJ50" i="154" s="1"/>
  <c r="BW19" i="154" s="1"/>
  <c r="BY19" i="154" s="1"/>
  <c r="AO139" i="154"/>
  <c r="AP139" i="154" s="1"/>
  <c r="BH50" i="154" s="1"/>
  <c r="BT19" i="154" s="1"/>
  <c r="BV19" i="154" s="1"/>
  <c r="AQ138" i="154"/>
  <c r="AR138" i="154" s="1"/>
  <c r="BF50" i="154" s="1"/>
  <c r="BQ19" i="154" s="1"/>
  <c r="BS19" i="154" s="1"/>
  <c r="AO138" i="154"/>
  <c r="AP138" i="154" s="1"/>
  <c r="BD50" i="154" s="1"/>
  <c r="BN19" i="154" s="1"/>
  <c r="BP19" i="154" s="1"/>
  <c r="AM137" i="154"/>
  <c r="AK137" i="154"/>
  <c r="AH137" i="154"/>
  <c r="AF137" i="154"/>
  <c r="AC137" i="154"/>
  <c r="AA137" i="154"/>
  <c r="X137" i="154"/>
  <c r="V137" i="154"/>
  <c r="S137" i="154"/>
  <c r="Q137" i="154"/>
  <c r="N137" i="154"/>
  <c r="L137" i="154"/>
  <c r="AQ136" i="154"/>
  <c r="AR136" i="154" s="1"/>
  <c r="BJ49" i="154" s="1"/>
  <c r="BW18" i="154" s="1"/>
  <c r="BY18" i="154" s="1"/>
  <c r="AO136" i="154"/>
  <c r="AP136" i="154" s="1"/>
  <c r="BH49" i="154" s="1"/>
  <c r="BT18" i="154" s="1"/>
  <c r="BV18" i="154" s="1"/>
  <c r="AQ135" i="154"/>
  <c r="AR135" i="154" s="1"/>
  <c r="BF49" i="154" s="1"/>
  <c r="BQ18" i="154" s="1"/>
  <c r="BS18" i="154" s="1"/>
  <c r="AO135" i="154"/>
  <c r="AP135" i="154" s="1"/>
  <c r="BD49" i="154" s="1"/>
  <c r="BN18" i="154" s="1"/>
  <c r="BP18" i="154" s="1"/>
  <c r="AM134" i="154"/>
  <c r="AK134" i="154"/>
  <c r="AH134" i="154"/>
  <c r="AF134" i="154"/>
  <c r="AC134" i="154"/>
  <c r="AA134" i="154"/>
  <c r="X134" i="154"/>
  <c r="V134" i="154"/>
  <c r="S134" i="154"/>
  <c r="Q134" i="154"/>
  <c r="N134" i="154"/>
  <c r="L134" i="154"/>
  <c r="I134" i="154"/>
  <c r="G134" i="154"/>
  <c r="AQ133" i="154"/>
  <c r="AR133" i="154" s="1"/>
  <c r="BJ48" i="154" s="1"/>
  <c r="BW17" i="154" s="1"/>
  <c r="BY17" i="154" s="1"/>
  <c r="AO133" i="154"/>
  <c r="AP133" i="154" s="1"/>
  <c r="BH48" i="154" s="1"/>
  <c r="BT17" i="154" s="1"/>
  <c r="BV17" i="154" s="1"/>
  <c r="AQ132" i="154"/>
  <c r="AR132" i="154" s="1"/>
  <c r="BF48" i="154" s="1"/>
  <c r="BQ17" i="154" s="1"/>
  <c r="BS17" i="154" s="1"/>
  <c r="AO132" i="154"/>
  <c r="AP132" i="154" s="1"/>
  <c r="BD48" i="154" s="1"/>
  <c r="BN17" i="154" s="1"/>
  <c r="BP17" i="154" s="1"/>
  <c r="AM131" i="154"/>
  <c r="AK131" i="154"/>
  <c r="AH131" i="154"/>
  <c r="AF131" i="154"/>
  <c r="AC131" i="154"/>
  <c r="AA131" i="154"/>
  <c r="X131" i="154"/>
  <c r="V131" i="154"/>
  <c r="S131" i="154"/>
  <c r="Q131" i="154"/>
  <c r="N131" i="154"/>
  <c r="L131" i="154"/>
  <c r="I131" i="154"/>
  <c r="G131" i="154"/>
  <c r="AQ130" i="154"/>
  <c r="AR130" i="154" s="1"/>
  <c r="BJ47" i="154" s="1"/>
  <c r="BW16" i="154" s="1"/>
  <c r="BY16" i="154" s="1"/>
  <c r="AO130" i="154"/>
  <c r="AP130" i="154" s="1"/>
  <c r="BH47" i="154" s="1"/>
  <c r="BT16" i="154" s="1"/>
  <c r="BV16" i="154" s="1"/>
  <c r="AQ129" i="154"/>
  <c r="AR129" i="154" s="1"/>
  <c r="BF47" i="154" s="1"/>
  <c r="BQ16" i="154" s="1"/>
  <c r="BS16" i="154" s="1"/>
  <c r="AO129" i="154"/>
  <c r="AP129" i="154" s="1"/>
  <c r="BD47" i="154" s="1"/>
  <c r="BN16" i="154" s="1"/>
  <c r="BP16" i="154" s="1"/>
  <c r="AM128" i="154"/>
  <c r="AK128" i="154"/>
  <c r="AH128" i="154"/>
  <c r="AF128" i="154"/>
  <c r="AC128" i="154"/>
  <c r="AA128" i="154"/>
  <c r="X128" i="154"/>
  <c r="V128" i="154"/>
  <c r="S128" i="154"/>
  <c r="Q128" i="154"/>
  <c r="N128" i="154"/>
  <c r="L128" i="154"/>
  <c r="I128" i="154"/>
  <c r="G128" i="154"/>
  <c r="AQ127" i="154"/>
  <c r="AR127" i="154" s="1"/>
  <c r="BJ46" i="154" s="1"/>
  <c r="BW15" i="154" s="1"/>
  <c r="BY15" i="154" s="1"/>
  <c r="AO127" i="154"/>
  <c r="AP127" i="154" s="1"/>
  <c r="BH46" i="154" s="1"/>
  <c r="BT15" i="154" s="1"/>
  <c r="BV15" i="154" s="1"/>
  <c r="AQ126" i="154"/>
  <c r="AR126" i="154" s="1"/>
  <c r="BF46" i="154" s="1"/>
  <c r="BQ15" i="154" s="1"/>
  <c r="BS15" i="154" s="1"/>
  <c r="AO126" i="154"/>
  <c r="AP126" i="154" s="1"/>
  <c r="BD46" i="154" s="1"/>
  <c r="BN15" i="154" s="1"/>
  <c r="BP15" i="154" s="1"/>
  <c r="AM173" i="154"/>
  <c r="AK173" i="154"/>
  <c r="AH173" i="154"/>
  <c r="AF173" i="154"/>
  <c r="AC173" i="154"/>
  <c r="AA173" i="154"/>
  <c r="X173" i="154"/>
  <c r="V173" i="154"/>
  <c r="S173" i="154"/>
  <c r="Q173" i="154"/>
  <c r="N173" i="154"/>
  <c r="L173" i="154"/>
  <c r="I173" i="154"/>
  <c r="AQ172" i="154"/>
  <c r="AR172" i="154" s="1"/>
  <c r="BJ61" i="154" s="1"/>
  <c r="BW30" i="154" s="1"/>
  <c r="BY30" i="154" s="1"/>
  <c r="AO172" i="154"/>
  <c r="AP172" i="154" s="1"/>
  <c r="BH61" i="154" s="1"/>
  <c r="BT30" i="154" s="1"/>
  <c r="BV30" i="154" s="1"/>
  <c r="AQ171" i="154"/>
  <c r="AR171" i="154" s="1"/>
  <c r="BF61" i="154" s="1"/>
  <c r="BQ30" i="154" s="1"/>
  <c r="BS30" i="154" s="1"/>
  <c r="AO171" i="154"/>
  <c r="AP171" i="154" s="1"/>
  <c r="BD61" i="154" s="1"/>
  <c r="BN30" i="154" s="1"/>
  <c r="BP30" i="154" s="1"/>
  <c r="AM170" i="154"/>
  <c r="AK170" i="154"/>
  <c r="AH170" i="154"/>
  <c r="AF170" i="154"/>
  <c r="AC170" i="154"/>
  <c r="AA170" i="154"/>
  <c r="X170" i="154"/>
  <c r="V170" i="154"/>
  <c r="S170" i="154"/>
  <c r="Q170" i="154"/>
  <c r="N170" i="154"/>
  <c r="L170" i="154"/>
  <c r="G170" i="154"/>
  <c r="AQ169" i="154"/>
  <c r="AR169" i="154" s="1"/>
  <c r="BJ60" i="154" s="1"/>
  <c r="BW29" i="154" s="1"/>
  <c r="BY29" i="154" s="1"/>
  <c r="AO169" i="154"/>
  <c r="AP169" i="154" s="1"/>
  <c r="BH60" i="154" s="1"/>
  <c r="BT29" i="154" s="1"/>
  <c r="BV29" i="154" s="1"/>
  <c r="AQ168" i="154"/>
  <c r="AR168" i="154" s="1"/>
  <c r="BF60" i="154" s="1"/>
  <c r="BQ29" i="154" s="1"/>
  <c r="BS29" i="154" s="1"/>
  <c r="AO168" i="154"/>
  <c r="AP168" i="154" s="1"/>
  <c r="BD60" i="154" s="1"/>
  <c r="BN29" i="154" s="1"/>
  <c r="BP29" i="154" s="1"/>
  <c r="AM167" i="154"/>
  <c r="AK167" i="154"/>
  <c r="AH167" i="154"/>
  <c r="AF167" i="154"/>
  <c r="AC167" i="154"/>
  <c r="AA167" i="154"/>
  <c r="X167" i="154"/>
  <c r="V167" i="154"/>
  <c r="S167" i="154"/>
  <c r="Q167" i="154"/>
  <c r="N167" i="154"/>
  <c r="L167" i="154"/>
  <c r="I167" i="154"/>
  <c r="AQ166" i="154"/>
  <c r="AR166" i="154" s="1"/>
  <c r="BJ59" i="154" s="1"/>
  <c r="BW28" i="154" s="1"/>
  <c r="BY28" i="154" s="1"/>
  <c r="AO166" i="154"/>
  <c r="AP166" i="154" s="1"/>
  <c r="BH59" i="154" s="1"/>
  <c r="BT28" i="154" s="1"/>
  <c r="BV28" i="154" s="1"/>
  <c r="AQ165" i="154"/>
  <c r="AR165" i="154" s="1"/>
  <c r="BF59" i="154" s="1"/>
  <c r="BQ28" i="154" s="1"/>
  <c r="BS28" i="154" s="1"/>
  <c r="AO165" i="154"/>
  <c r="AP165" i="154" s="1"/>
  <c r="BD59" i="154" s="1"/>
  <c r="BN28" i="154" s="1"/>
  <c r="BP28" i="154" s="1"/>
  <c r="AM164" i="154"/>
  <c r="AK164" i="154"/>
  <c r="AH164" i="154"/>
  <c r="AF164" i="154"/>
  <c r="AC164" i="154"/>
  <c r="AA164" i="154"/>
  <c r="X164" i="154"/>
  <c r="V164" i="154"/>
  <c r="S164" i="154"/>
  <c r="Q164" i="154"/>
  <c r="N164" i="154"/>
  <c r="L164" i="154"/>
  <c r="G164" i="154"/>
  <c r="AQ163" i="154"/>
  <c r="AR163" i="154" s="1"/>
  <c r="BJ58" i="154" s="1"/>
  <c r="BW27" i="154" s="1"/>
  <c r="BY27" i="154" s="1"/>
  <c r="AO163" i="154"/>
  <c r="AP163" i="154" s="1"/>
  <c r="BH58" i="154" s="1"/>
  <c r="BT27" i="154" s="1"/>
  <c r="BV27" i="154" s="1"/>
  <c r="AQ162" i="154"/>
  <c r="AR162" i="154" s="1"/>
  <c r="BF58" i="154" s="1"/>
  <c r="BQ27" i="154" s="1"/>
  <c r="BS27" i="154" s="1"/>
  <c r="AO162" i="154"/>
  <c r="AP162" i="154" s="1"/>
  <c r="BD58" i="154" s="1"/>
  <c r="BN27" i="154" s="1"/>
  <c r="BP27" i="154" s="1"/>
  <c r="AM161" i="154"/>
  <c r="AK161" i="154"/>
  <c r="AH161" i="154"/>
  <c r="AF161" i="154"/>
  <c r="AC161" i="154"/>
  <c r="AA161" i="154"/>
  <c r="X161" i="154"/>
  <c r="V161" i="154"/>
  <c r="S161" i="154"/>
  <c r="Q161" i="154"/>
  <c r="N161" i="154"/>
  <c r="L161" i="154"/>
  <c r="I161" i="154"/>
  <c r="AQ160" i="154"/>
  <c r="AR160" i="154" s="1"/>
  <c r="BJ57" i="154" s="1"/>
  <c r="BW26" i="154" s="1"/>
  <c r="BY26" i="154" s="1"/>
  <c r="AO160" i="154"/>
  <c r="AP160" i="154" s="1"/>
  <c r="BH57" i="154" s="1"/>
  <c r="BT26" i="154" s="1"/>
  <c r="BV26" i="154" s="1"/>
  <c r="AQ159" i="154"/>
  <c r="AR159" i="154" s="1"/>
  <c r="BF57" i="154" s="1"/>
  <c r="BQ26" i="154" s="1"/>
  <c r="BS26" i="154" s="1"/>
  <c r="AO159" i="154"/>
  <c r="AP159" i="154" s="1"/>
  <c r="BD57" i="154" s="1"/>
  <c r="BN26" i="154" s="1"/>
  <c r="BP26" i="154" s="1"/>
  <c r="AM158" i="154"/>
  <c r="AK158" i="154"/>
  <c r="AH158" i="154"/>
  <c r="AF158" i="154"/>
  <c r="AC158" i="154"/>
  <c r="AA158" i="154"/>
  <c r="X158" i="154"/>
  <c r="V158" i="154"/>
  <c r="S158" i="154"/>
  <c r="Q158" i="154"/>
  <c r="N158" i="154"/>
  <c r="L158" i="154"/>
  <c r="G158" i="154"/>
  <c r="AQ157" i="154"/>
  <c r="AR157" i="154" s="1"/>
  <c r="BJ56" i="154" s="1"/>
  <c r="BW25" i="154" s="1"/>
  <c r="BY25" i="154" s="1"/>
  <c r="AO157" i="154"/>
  <c r="AP157" i="154" s="1"/>
  <c r="BH56" i="154" s="1"/>
  <c r="BT25" i="154" s="1"/>
  <c r="BV25" i="154" s="1"/>
  <c r="AQ156" i="154"/>
  <c r="AR156" i="154" s="1"/>
  <c r="BF56" i="154" s="1"/>
  <c r="BQ25" i="154" s="1"/>
  <c r="BS25" i="154" s="1"/>
  <c r="AO156" i="154"/>
  <c r="AP156" i="154" s="1"/>
  <c r="BD56" i="154" s="1"/>
  <c r="BN25" i="154" s="1"/>
  <c r="BP25" i="154" s="1"/>
  <c r="AM155" i="154"/>
  <c r="AK155" i="154"/>
  <c r="AH155" i="154"/>
  <c r="AF155" i="154"/>
  <c r="AC155" i="154"/>
  <c r="AA155" i="154"/>
  <c r="X155" i="154"/>
  <c r="V155" i="154"/>
  <c r="S155" i="154"/>
  <c r="Q155" i="154"/>
  <c r="N155" i="154"/>
  <c r="L155" i="154"/>
  <c r="I155" i="154"/>
  <c r="AQ154" i="154"/>
  <c r="AR154" i="154" s="1"/>
  <c r="BJ55" i="154" s="1"/>
  <c r="BW24" i="154" s="1"/>
  <c r="BY24" i="154" s="1"/>
  <c r="AO154" i="154"/>
  <c r="AP154" i="154" s="1"/>
  <c r="BH55" i="154" s="1"/>
  <c r="BT24" i="154" s="1"/>
  <c r="BV24" i="154" s="1"/>
  <c r="AQ153" i="154"/>
  <c r="AR153" i="154" s="1"/>
  <c r="BF55" i="154" s="1"/>
  <c r="BQ24" i="154" s="1"/>
  <c r="BS24" i="154" s="1"/>
  <c r="AO153" i="154"/>
  <c r="AP153" i="154" s="1"/>
  <c r="BD55" i="154" s="1"/>
  <c r="BN24" i="154" s="1"/>
  <c r="BP24" i="154" s="1"/>
  <c r="AM152" i="154"/>
  <c r="AK152" i="154"/>
  <c r="AH152" i="154"/>
  <c r="AF152" i="154"/>
  <c r="AC152" i="154"/>
  <c r="AA152" i="154"/>
  <c r="X152" i="154"/>
  <c r="V152" i="154"/>
  <c r="S152" i="154"/>
  <c r="Q152" i="154"/>
  <c r="N152" i="154"/>
  <c r="L152" i="154"/>
  <c r="G152" i="154"/>
  <c r="AQ151" i="154"/>
  <c r="AR151" i="154" s="1"/>
  <c r="BJ54" i="154" s="1"/>
  <c r="BW23" i="154" s="1"/>
  <c r="BY23" i="154" s="1"/>
  <c r="AO151" i="154"/>
  <c r="AP151" i="154" s="1"/>
  <c r="BH54" i="154" s="1"/>
  <c r="BT23" i="154" s="1"/>
  <c r="BV23" i="154" s="1"/>
  <c r="AQ150" i="154"/>
  <c r="AR150" i="154" s="1"/>
  <c r="BF54" i="154" s="1"/>
  <c r="BQ23" i="154" s="1"/>
  <c r="BS23" i="154" s="1"/>
  <c r="AO150" i="154"/>
  <c r="AP150" i="154" s="1"/>
  <c r="BD54" i="154" s="1"/>
  <c r="BN23" i="154" s="1"/>
  <c r="BP23" i="154" s="1"/>
  <c r="AM197" i="154"/>
  <c r="AK197" i="154"/>
  <c r="AH197" i="154"/>
  <c r="AF197" i="154"/>
  <c r="AC197" i="154"/>
  <c r="AA197" i="154"/>
  <c r="X197" i="154"/>
  <c r="V197" i="154"/>
  <c r="S197" i="154"/>
  <c r="Q197" i="154"/>
  <c r="N197" i="154"/>
  <c r="L197" i="154"/>
  <c r="AQ196" i="154"/>
  <c r="AR196" i="154" s="1"/>
  <c r="BJ69" i="154" s="1"/>
  <c r="BW38" i="154" s="1"/>
  <c r="BY38" i="154" s="1"/>
  <c r="AO196" i="154"/>
  <c r="AP196" i="154" s="1"/>
  <c r="BH69" i="154" s="1"/>
  <c r="BT38" i="154" s="1"/>
  <c r="BV38" i="154" s="1"/>
  <c r="AQ195" i="154"/>
  <c r="AR195" i="154" s="1"/>
  <c r="BF69" i="154" s="1"/>
  <c r="BQ38" i="154" s="1"/>
  <c r="BS38" i="154" s="1"/>
  <c r="AO195" i="154"/>
  <c r="AP195" i="154" s="1"/>
  <c r="BD69" i="154" s="1"/>
  <c r="BN38" i="154" s="1"/>
  <c r="BP38" i="154" s="1"/>
  <c r="AM194" i="154"/>
  <c r="AK194" i="154"/>
  <c r="AH194" i="154"/>
  <c r="AF194" i="154"/>
  <c r="AC194" i="154"/>
  <c r="AA194" i="154"/>
  <c r="X194" i="154"/>
  <c r="V194" i="154"/>
  <c r="S194" i="154"/>
  <c r="Q194" i="154"/>
  <c r="N194" i="154"/>
  <c r="L194" i="154"/>
  <c r="I194" i="154"/>
  <c r="G194" i="154"/>
  <c r="AQ193" i="154"/>
  <c r="AR193" i="154" s="1"/>
  <c r="BJ68" i="154" s="1"/>
  <c r="BW37" i="154" s="1"/>
  <c r="BY37" i="154" s="1"/>
  <c r="AO193" i="154"/>
  <c r="AP193" i="154" s="1"/>
  <c r="BH68" i="154" s="1"/>
  <c r="BT37" i="154" s="1"/>
  <c r="BV37" i="154" s="1"/>
  <c r="AQ192" i="154"/>
  <c r="AR192" i="154" s="1"/>
  <c r="BF68" i="154" s="1"/>
  <c r="BQ37" i="154" s="1"/>
  <c r="BS37" i="154" s="1"/>
  <c r="AO192" i="154"/>
  <c r="AP192" i="154" s="1"/>
  <c r="BD68" i="154" s="1"/>
  <c r="BN37" i="154" s="1"/>
  <c r="BP37" i="154" s="1"/>
  <c r="AM191" i="154"/>
  <c r="AK191" i="154"/>
  <c r="AH191" i="154"/>
  <c r="AF191" i="154"/>
  <c r="AC191" i="154"/>
  <c r="AA191" i="154"/>
  <c r="X191" i="154"/>
  <c r="V191" i="154"/>
  <c r="S191" i="154"/>
  <c r="Q191" i="154"/>
  <c r="N191" i="154"/>
  <c r="L191" i="154"/>
  <c r="I191" i="154"/>
  <c r="G191" i="154"/>
  <c r="AQ190" i="154"/>
  <c r="AR190" i="154" s="1"/>
  <c r="BJ67" i="154" s="1"/>
  <c r="BW36" i="154" s="1"/>
  <c r="BY36" i="154" s="1"/>
  <c r="AO190" i="154"/>
  <c r="AP190" i="154" s="1"/>
  <c r="BH67" i="154" s="1"/>
  <c r="BT36" i="154" s="1"/>
  <c r="BV36" i="154" s="1"/>
  <c r="AQ189" i="154"/>
  <c r="AR189" i="154" s="1"/>
  <c r="BF67" i="154" s="1"/>
  <c r="BQ36" i="154" s="1"/>
  <c r="BS36" i="154" s="1"/>
  <c r="AO189" i="154"/>
  <c r="AP189" i="154" s="1"/>
  <c r="BD67" i="154" s="1"/>
  <c r="BN36" i="154" s="1"/>
  <c r="BP36" i="154" s="1"/>
  <c r="AM188" i="154"/>
  <c r="AK188" i="154"/>
  <c r="AH188" i="154"/>
  <c r="AF188" i="154"/>
  <c r="AC188" i="154"/>
  <c r="AA188" i="154"/>
  <c r="X188" i="154"/>
  <c r="V188" i="154"/>
  <c r="S188" i="154"/>
  <c r="Q188" i="154"/>
  <c r="N188" i="154"/>
  <c r="L188" i="154"/>
  <c r="I188" i="154"/>
  <c r="G188" i="154"/>
  <c r="AQ187" i="154"/>
  <c r="AR187" i="154" s="1"/>
  <c r="BJ66" i="154" s="1"/>
  <c r="BW35" i="154" s="1"/>
  <c r="BY35" i="154" s="1"/>
  <c r="AO187" i="154"/>
  <c r="AP187" i="154" s="1"/>
  <c r="BH66" i="154" s="1"/>
  <c r="BT35" i="154" s="1"/>
  <c r="BV35" i="154" s="1"/>
  <c r="AQ186" i="154"/>
  <c r="AR186" i="154" s="1"/>
  <c r="BF66" i="154" s="1"/>
  <c r="BQ35" i="154" s="1"/>
  <c r="BS35" i="154" s="1"/>
  <c r="AO186" i="154"/>
  <c r="AP186" i="154" s="1"/>
  <c r="BD66" i="154" s="1"/>
  <c r="BN35" i="154" s="1"/>
  <c r="BP35" i="154" s="1"/>
  <c r="AM185" i="154"/>
  <c r="AK185" i="154"/>
  <c r="AH185" i="154"/>
  <c r="AF185" i="154"/>
  <c r="AC185" i="154"/>
  <c r="AA185" i="154"/>
  <c r="X185" i="154"/>
  <c r="V185" i="154"/>
  <c r="S185" i="154"/>
  <c r="Q185" i="154"/>
  <c r="N185" i="154"/>
  <c r="L185" i="154"/>
  <c r="AQ184" i="154"/>
  <c r="AR184" i="154" s="1"/>
  <c r="BJ65" i="154" s="1"/>
  <c r="BW34" i="154" s="1"/>
  <c r="BY34" i="154" s="1"/>
  <c r="AO184" i="154"/>
  <c r="AP184" i="154" s="1"/>
  <c r="BH65" i="154" s="1"/>
  <c r="BT34" i="154" s="1"/>
  <c r="BV34" i="154" s="1"/>
  <c r="AQ183" i="154"/>
  <c r="AR183" i="154" s="1"/>
  <c r="BF65" i="154" s="1"/>
  <c r="BQ34" i="154" s="1"/>
  <c r="BS34" i="154" s="1"/>
  <c r="AO183" i="154"/>
  <c r="AP183" i="154" s="1"/>
  <c r="BD65" i="154" s="1"/>
  <c r="BN34" i="154" s="1"/>
  <c r="BP34" i="154" s="1"/>
  <c r="AM182" i="154"/>
  <c r="AK182" i="154"/>
  <c r="AH182" i="154"/>
  <c r="AF182" i="154"/>
  <c r="AC182" i="154"/>
  <c r="AA182" i="154"/>
  <c r="X182" i="154"/>
  <c r="V182" i="154"/>
  <c r="S182" i="154"/>
  <c r="Q182" i="154"/>
  <c r="N182" i="154"/>
  <c r="L182" i="154"/>
  <c r="I182" i="154"/>
  <c r="G182" i="154"/>
  <c r="AQ181" i="154"/>
  <c r="AR181" i="154" s="1"/>
  <c r="BJ64" i="154" s="1"/>
  <c r="BW33" i="154" s="1"/>
  <c r="BY33" i="154" s="1"/>
  <c r="AO181" i="154"/>
  <c r="AP181" i="154" s="1"/>
  <c r="BH64" i="154" s="1"/>
  <c r="BT33" i="154" s="1"/>
  <c r="BV33" i="154" s="1"/>
  <c r="AQ180" i="154"/>
  <c r="AR180" i="154" s="1"/>
  <c r="BF64" i="154" s="1"/>
  <c r="BQ33" i="154" s="1"/>
  <c r="BS33" i="154" s="1"/>
  <c r="AO180" i="154"/>
  <c r="AP180" i="154" s="1"/>
  <c r="BD64" i="154" s="1"/>
  <c r="BN33" i="154" s="1"/>
  <c r="BP33" i="154" s="1"/>
  <c r="AM179" i="154"/>
  <c r="AK179" i="154"/>
  <c r="AH179" i="154"/>
  <c r="AF179" i="154"/>
  <c r="AC179" i="154"/>
  <c r="AA179" i="154"/>
  <c r="X179" i="154"/>
  <c r="V179" i="154"/>
  <c r="S179" i="154"/>
  <c r="Q179" i="154"/>
  <c r="N179" i="154"/>
  <c r="L179" i="154"/>
  <c r="I179" i="154"/>
  <c r="G179" i="154"/>
  <c r="AQ178" i="154"/>
  <c r="AR178" i="154" s="1"/>
  <c r="BJ63" i="154" s="1"/>
  <c r="BW32" i="154" s="1"/>
  <c r="BY32" i="154" s="1"/>
  <c r="AO178" i="154"/>
  <c r="AP178" i="154" s="1"/>
  <c r="BH63" i="154" s="1"/>
  <c r="BT32" i="154" s="1"/>
  <c r="BV32" i="154" s="1"/>
  <c r="AQ177" i="154"/>
  <c r="AR177" i="154" s="1"/>
  <c r="BF63" i="154" s="1"/>
  <c r="BQ32" i="154" s="1"/>
  <c r="BS32" i="154" s="1"/>
  <c r="AO177" i="154"/>
  <c r="AP177" i="154" s="1"/>
  <c r="BD63" i="154" s="1"/>
  <c r="BN32" i="154" s="1"/>
  <c r="BP32" i="154" s="1"/>
  <c r="AM176" i="154"/>
  <c r="AK176" i="154"/>
  <c r="AH176" i="154"/>
  <c r="AF176" i="154"/>
  <c r="AC176" i="154"/>
  <c r="AA176" i="154"/>
  <c r="X176" i="154"/>
  <c r="V176" i="154"/>
  <c r="S176" i="154"/>
  <c r="Q176" i="154"/>
  <c r="N176" i="154"/>
  <c r="L176" i="154"/>
  <c r="I176" i="154"/>
  <c r="G176" i="154"/>
  <c r="AQ175" i="154"/>
  <c r="AR175" i="154" s="1"/>
  <c r="BJ62" i="154" s="1"/>
  <c r="BW31" i="154" s="1"/>
  <c r="BY31" i="154" s="1"/>
  <c r="AO175" i="154"/>
  <c r="AP175" i="154" s="1"/>
  <c r="BH62" i="154" s="1"/>
  <c r="BT31" i="154" s="1"/>
  <c r="BV31" i="154" s="1"/>
  <c r="AQ174" i="154"/>
  <c r="AR174" i="154" s="1"/>
  <c r="BF62" i="154" s="1"/>
  <c r="BQ31" i="154" s="1"/>
  <c r="BS31" i="154" s="1"/>
  <c r="AO174" i="154"/>
  <c r="AP174" i="154" s="1"/>
  <c r="BD62" i="154" s="1"/>
  <c r="BN31" i="154" s="1"/>
  <c r="BP31" i="154" s="1"/>
  <c r="AM221" i="154"/>
  <c r="AK221" i="154"/>
  <c r="AH221" i="154"/>
  <c r="AF221" i="154"/>
  <c r="AC221" i="154"/>
  <c r="AA221" i="154"/>
  <c r="X221" i="154"/>
  <c r="V221" i="154"/>
  <c r="S221" i="154"/>
  <c r="Q221" i="154"/>
  <c r="N221" i="154"/>
  <c r="L221" i="154"/>
  <c r="AQ220" i="154"/>
  <c r="AR220" i="154" s="1"/>
  <c r="BJ77" i="154" s="1"/>
  <c r="BW46" i="154" s="1"/>
  <c r="BY46" i="154" s="1"/>
  <c r="AO220" i="154"/>
  <c r="AP220" i="154" s="1"/>
  <c r="BH77" i="154" s="1"/>
  <c r="BT46" i="154" s="1"/>
  <c r="BV46" i="154" s="1"/>
  <c r="AQ219" i="154"/>
  <c r="AR219" i="154" s="1"/>
  <c r="BF77" i="154" s="1"/>
  <c r="BQ46" i="154" s="1"/>
  <c r="BS46" i="154" s="1"/>
  <c r="AO219" i="154"/>
  <c r="AP219" i="154" s="1"/>
  <c r="BD77" i="154" s="1"/>
  <c r="BN46" i="154" s="1"/>
  <c r="BP46" i="154" s="1"/>
  <c r="AM218" i="154"/>
  <c r="AK218" i="154"/>
  <c r="AH218" i="154"/>
  <c r="AF218" i="154"/>
  <c r="AC218" i="154"/>
  <c r="AA218" i="154"/>
  <c r="X218" i="154"/>
  <c r="V218" i="154"/>
  <c r="S218" i="154"/>
  <c r="Q218" i="154"/>
  <c r="N218" i="154"/>
  <c r="L218" i="154"/>
  <c r="I218" i="154"/>
  <c r="G218" i="154"/>
  <c r="AQ217" i="154"/>
  <c r="AR217" i="154" s="1"/>
  <c r="BJ76" i="154" s="1"/>
  <c r="BW45" i="154" s="1"/>
  <c r="BY45" i="154" s="1"/>
  <c r="AO217" i="154"/>
  <c r="AP217" i="154" s="1"/>
  <c r="BH76" i="154" s="1"/>
  <c r="BT45" i="154" s="1"/>
  <c r="BV45" i="154" s="1"/>
  <c r="AQ216" i="154"/>
  <c r="AR216" i="154" s="1"/>
  <c r="BF76" i="154" s="1"/>
  <c r="BQ45" i="154" s="1"/>
  <c r="BS45" i="154" s="1"/>
  <c r="AO216" i="154"/>
  <c r="AP216" i="154" s="1"/>
  <c r="BD76" i="154" s="1"/>
  <c r="BN45" i="154" s="1"/>
  <c r="BP45" i="154" s="1"/>
  <c r="AM215" i="154"/>
  <c r="AK215" i="154"/>
  <c r="AH215" i="154"/>
  <c r="AF215" i="154"/>
  <c r="AC215" i="154"/>
  <c r="AA215" i="154"/>
  <c r="X215" i="154"/>
  <c r="V215" i="154"/>
  <c r="S215" i="154"/>
  <c r="Q215" i="154"/>
  <c r="N215" i="154"/>
  <c r="L215" i="154"/>
  <c r="I215" i="154"/>
  <c r="G215" i="154"/>
  <c r="AQ214" i="154"/>
  <c r="AR214" i="154" s="1"/>
  <c r="BJ75" i="154" s="1"/>
  <c r="BW44" i="154" s="1"/>
  <c r="BY44" i="154" s="1"/>
  <c r="AO214" i="154"/>
  <c r="AP214" i="154" s="1"/>
  <c r="BH75" i="154" s="1"/>
  <c r="BT44" i="154" s="1"/>
  <c r="BV44" i="154" s="1"/>
  <c r="AQ213" i="154"/>
  <c r="AR213" i="154" s="1"/>
  <c r="BF75" i="154" s="1"/>
  <c r="BQ44" i="154" s="1"/>
  <c r="BS44" i="154" s="1"/>
  <c r="AO213" i="154"/>
  <c r="AP213" i="154" s="1"/>
  <c r="BD75" i="154" s="1"/>
  <c r="BN44" i="154" s="1"/>
  <c r="BP44" i="154" s="1"/>
  <c r="AM212" i="154"/>
  <c r="AK212" i="154"/>
  <c r="AH212" i="154"/>
  <c r="AF212" i="154"/>
  <c r="AC212" i="154"/>
  <c r="AA212" i="154"/>
  <c r="X212" i="154"/>
  <c r="V212" i="154"/>
  <c r="S212" i="154"/>
  <c r="Q212" i="154"/>
  <c r="N212" i="154"/>
  <c r="L212" i="154"/>
  <c r="I212" i="154"/>
  <c r="G212" i="154"/>
  <c r="AQ211" i="154"/>
  <c r="AR211" i="154" s="1"/>
  <c r="BJ74" i="154" s="1"/>
  <c r="BW43" i="154" s="1"/>
  <c r="BY43" i="154" s="1"/>
  <c r="AO211" i="154"/>
  <c r="AP211" i="154" s="1"/>
  <c r="BH74" i="154" s="1"/>
  <c r="BT43" i="154" s="1"/>
  <c r="BV43" i="154" s="1"/>
  <c r="AQ210" i="154"/>
  <c r="AR210" i="154" s="1"/>
  <c r="BF74" i="154" s="1"/>
  <c r="BQ43" i="154" s="1"/>
  <c r="BS43" i="154" s="1"/>
  <c r="AO210" i="154"/>
  <c r="AP210" i="154" s="1"/>
  <c r="BD74" i="154" s="1"/>
  <c r="BN43" i="154" s="1"/>
  <c r="BP43" i="154" s="1"/>
  <c r="AM209" i="154"/>
  <c r="AK209" i="154"/>
  <c r="AH209" i="154"/>
  <c r="AF209" i="154"/>
  <c r="AC209" i="154"/>
  <c r="AA209" i="154"/>
  <c r="X209" i="154"/>
  <c r="V209" i="154"/>
  <c r="S209" i="154"/>
  <c r="Q209" i="154"/>
  <c r="N209" i="154"/>
  <c r="L209" i="154"/>
  <c r="AQ208" i="154"/>
  <c r="AR208" i="154" s="1"/>
  <c r="BJ73" i="154" s="1"/>
  <c r="BW42" i="154" s="1"/>
  <c r="BY42" i="154" s="1"/>
  <c r="AO208" i="154"/>
  <c r="AP208" i="154" s="1"/>
  <c r="BH73" i="154" s="1"/>
  <c r="BT42" i="154" s="1"/>
  <c r="BV42" i="154" s="1"/>
  <c r="AQ207" i="154"/>
  <c r="AR207" i="154" s="1"/>
  <c r="BF73" i="154" s="1"/>
  <c r="BQ42" i="154" s="1"/>
  <c r="BS42" i="154" s="1"/>
  <c r="AO207" i="154"/>
  <c r="AP207" i="154" s="1"/>
  <c r="BD73" i="154" s="1"/>
  <c r="BN42" i="154" s="1"/>
  <c r="BP42" i="154" s="1"/>
  <c r="AM206" i="154"/>
  <c r="AK206" i="154"/>
  <c r="AH206" i="154"/>
  <c r="AF206" i="154"/>
  <c r="AC206" i="154"/>
  <c r="AA206" i="154"/>
  <c r="X206" i="154"/>
  <c r="V206" i="154"/>
  <c r="S206" i="154"/>
  <c r="Q206" i="154"/>
  <c r="N206" i="154"/>
  <c r="L206" i="154"/>
  <c r="I206" i="154"/>
  <c r="G206" i="154"/>
  <c r="AQ205" i="154"/>
  <c r="AR205" i="154" s="1"/>
  <c r="BJ72" i="154" s="1"/>
  <c r="BW41" i="154" s="1"/>
  <c r="BY41" i="154" s="1"/>
  <c r="AO205" i="154"/>
  <c r="AP205" i="154" s="1"/>
  <c r="BH72" i="154" s="1"/>
  <c r="BT41" i="154" s="1"/>
  <c r="BV41" i="154" s="1"/>
  <c r="AQ204" i="154"/>
  <c r="AR204" i="154" s="1"/>
  <c r="BF72" i="154" s="1"/>
  <c r="BQ41" i="154" s="1"/>
  <c r="BS41" i="154" s="1"/>
  <c r="AO204" i="154"/>
  <c r="AP204" i="154" s="1"/>
  <c r="BD72" i="154" s="1"/>
  <c r="BN41" i="154" s="1"/>
  <c r="BP41" i="154" s="1"/>
  <c r="AM203" i="154"/>
  <c r="AK203" i="154"/>
  <c r="AH203" i="154"/>
  <c r="AF203" i="154"/>
  <c r="AC203" i="154"/>
  <c r="AA203" i="154"/>
  <c r="X203" i="154"/>
  <c r="V203" i="154"/>
  <c r="S203" i="154"/>
  <c r="Q203" i="154"/>
  <c r="N203" i="154"/>
  <c r="L203" i="154"/>
  <c r="I203" i="154"/>
  <c r="G203" i="154"/>
  <c r="AQ202" i="154"/>
  <c r="AR202" i="154" s="1"/>
  <c r="BJ71" i="154" s="1"/>
  <c r="BW40" i="154" s="1"/>
  <c r="BY40" i="154" s="1"/>
  <c r="AO202" i="154"/>
  <c r="AP202" i="154" s="1"/>
  <c r="BH71" i="154" s="1"/>
  <c r="BT40" i="154" s="1"/>
  <c r="BV40" i="154" s="1"/>
  <c r="AQ201" i="154"/>
  <c r="AR201" i="154" s="1"/>
  <c r="BF71" i="154" s="1"/>
  <c r="BQ40" i="154" s="1"/>
  <c r="BS40" i="154" s="1"/>
  <c r="AO201" i="154"/>
  <c r="AP201" i="154" s="1"/>
  <c r="BD71" i="154" s="1"/>
  <c r="BN40" i="154" s="1"/>
  <c r="BP40" i="154" s="1"/>
  <c r="AM200" i="154"/>
  <c r="AK200" i="154"/>
  <c r="AH200" i="154"/>
  <c r="AF200" i="154"/>
  <c r="AC200" i="154"/>
  <c r="AA200" i="154"/>
  <c r="X200" i="154"/>
  <c r="V200" i="154"/>
  <c r="S200" i="154"/>
  <c r="Q200" i="154"/>
  <c r="N200" i="154"/>
  <c r="L200" i="154"/>
  <c r="I200" i="154"/>
  <c r="G200" i="154"/>
  <c r="AQ199" i="154"/>
  <c r="AR199" i="154" s="1"/>
  <c r="BJ70" i="154" s="1"/>
  <c r="BW39" i="154" s="1"/>
  <c r="BY39" i="154" s="1"/>
  <c r="AO199" i="154"/>
  <c r="AP199" i="154" s="1"/>
  <c r="BH70" i="154" s="1"/>
  <c r="BT39" i="154" s="1"/>
  <c r="BV39" i="154" s="1"/>
  <c r="AQ198" i="154"/>
  <c r="AR198" i="154" s="1"/>
  <c r="BF70" i="154" s="1"/>
  <c r="BQ39" i="154" s="1"/>
  <c r="BS39" i="154" s="1"/>
  <c r="AO198" i="154"/>
  <c r="AP198" i="154" s="1"/>
  <c r="BD70" i="154" s="1"/>
  <c r="BN39" i="154" s="1"/>
  <c r="BP39" i="154" s="1"/>
  <c r="AM227" i="154"/>
  <c r="AK227" i="154"/>
  <c r="AH227" i="154"/>
  <c r="AF227" i="154"/>
  <c r="AC227" i="154"/>
  <c r="AA227" i="154"/>
  <c r="X227" i="154"/>
  <c r="V227" i="154"/>
  <c r="S227" i="154"/>
  <c r="Q227" i="154"/>
  <c r="N227" i="154"/>
  <c r="L227" i="154"/>
  <c r="I227" i="154"/>
  <c r="AQ226" i="154"/>
  <c r="AR226" i="154" s="1"/>
  <c r="BJ79" i="154" s="1"/>
  <c r="BW48" i="154" s="1"/>
  <c r="BY48" i="154" s="1"/>
  <c r="AO226" i="154"/>
  <c r="AP226" i="154" s="1"/>
  <c r="BH79" i="154" s="1"/>
  <c r="BT48" i="154" s="1"/>
  <c r="BV48" i="154" s="1"/>
  <c r="AQ225" i="154"/>
  <c r="AR225" i="154" s="1"/>
  <c r="BF79" i="154" s="1"/>
  <c r="BQ48" i="154" s="1"/>
  <c r="BS48" i="154" s="1"/>
  <c r="AO225" i="154"/>
  <c r="AP225" i="154" s="1"/>
  <c r="BD79" i="154" s="1"/>
  <c r="BN48" i="154" s="1"/>
  <c r="BP48" i="154" s="1"/>
  <c r="AM224" i="154"/>
  <c r="AK224" i="154"/>
  <c r="AH224" i="154"/>
  <c r="AF224" i="154"/>
  <c r="AC224" i="154"/>
  <c r="AA224" i="154"/>
  <c r="X224" i="154"/>
  <c r="V224" i="154"/>
  <c r="S224" i="154"/>
  <c r="Q224" i="154"/>
  <c r="N224" i="154"/>
  <c r="L224" i="154"/>
  <c r="I224" i="154"/>
  <c r="G224" i="154"/>
  <c r="AQ223" i="154"/>
  <c r="AR223" i="154" s="1"/>
  <c r="BJ78" i="154" s="1"/>
  <c r="BW47" i="154" s="1"/>
  <c r="BY47" i="154" s="1"/>
  <c r="AO223" i="154"/>
  <c r="AP223" i="154" s="1"/>
  <c r="BH78" i="154" s="1"/>
  <c r="BT47" i="154" s="1"/>
  <c r="BV47" i="154" s="1"/>
  <c r="AQ222" i="154"/>
  <c r="AR222" i="154" s="1"/>
  <c r="BF78" i="154" s="1"/>
  <c r="BQ47" i="154" s="1"/>
  <c r="BS47" i="154" s="1"/>
  <c r="AO222" i="154"/>
  <c r="AP222" i="154" s="1"/>
  <c r="BD78" i="154" s="1"/>
  <c r="BN47" i="154" s="1"/>
  <c r="BP47" i="154" s="1"/>
  <c r="AM26" i="154"/>
  <c r="AK26" i="154"/>
  <c r="AH26" i="154"/>
  <c r="AF26" i="154"/>
  <c r="AC26" i="154"/>
  <c r="AA26" i="154"/>
  <c r="X26" i="154"/>
  <c r="V26" i="154"/>
  <c r="S26" i="154"/>
  <c r="Q26" i="154"/>
  <c r="N26" i="154"/>
  <c r="L26" i="154"/>
  <c r="I26" i="154"/>
  <c r="G26" i="154"/>
  <c r="AQ25" i="154"/>
  <c r="AR25" i="154" s="1"/>
  <c r="BJ12" i="154" s="1"/>
  <c r="AO25" i="154"/>
  <c r="AP25" i="154" s="1"/>
  <c r="BH12" i="154" s="1"/>
  <c r="AQ24" i="154"/>
  <c r="AR24" i="154" s="1"/>
  <c r="BF12" i="154" s="1"/>
  <c r="AO24" i="154"/>
  <c r="AP24" i="154" s="1"/>
  <c r="BD12" i="154" s="1"/>
  <c r="AM23" i="154"/>
  <c r="AK23" i="154"/>
  <c r="AH23" i="154"/>
  <c r="AF23" i="154"/>
  <c r="AC23" i="154"/>
  <c r="AA23" i="154"/>
  <c r="X23" i="154"/>
  <c r="V23" i="154"/>
  <c r="S23" i="154"/>
  <c r="Q23" i="154"/>
  <c r="N23" i="154"/>
  <c r="L23" i="154"/>
  <c r="I23" i="154"/>
  <c r="G23" i="154"/>
  <c r="AQ22" i="154"/>
  <c r="AR22" i="154" s="1"/>
  <c r="BJ11" i="154" s="1"/>
  <c r="AO22" i="154"/>
  <c r="AP22" i="154" s="1"/>
  <c r="BH11" i="154" s="1"/>
  <c r="AQ21" i="154"/>
  <c r="AR21" i="154" s="1"/>
  <c r="BF11" i="154" s="1"/>
  <c r="AO21" i="154"/>
  <c r="AP21" i="154" s="1"/>
  <c r="BD11" i="154" s="1"/>
  <c r="AM20" i="154"/>
  <c r="AK20" i="154"/>
  <c r="AH20" i="154"/>
  <c r="AF20" i="154"/>
  <c r="AC20" i="154"/>
  <c r="AA20" i="154"/>
  <c r="X20" i="154"/>
  <c r="V20" i="154"/>
  <c r="S20" i="154"/>
  <c r="Q20" i="154"/>
  <c r="N20" i="154"/>
  <c r="L20" i="154"/>
  <c r="I20" i="154"/>
  <c r="G20" i="154"/>
  <c r="AQ19" i="154"/>
  <c r="AR19" i="154" s="1"/>
  <c r="BJ10" i="154" s="1"/>
  <c r="AO19" i="154"/>
  <c r="AP19" i="154" s="1"/>
  <c r="BH10" i="154" s="1"/>
  <c r="AQ18" i="154"/>
  <c r="AR18" i="154" s="1"/>
  <c r="BF10" i="154" s="1"/>
  <c r="AO18" i="154"/>
  <c r="AP18" i="154" s="1"/>
  <c r="BD10" i="154" s="1"/>
  <c r="AM17" i="154"/>
  <c r="AK17" i="154"/>
  <c r="AH17" i="154"/>
  <c r="AF17" i="154"/>
  <c r="AC17" i="154"/>
  <c r="AA17" i="154"/>
  <c r="X17" i="154"/>
  <c r="V17" i="154"/>
  <c r="S17" i="154"/>
  <c r="Q17" i="154"/>
  <c r="N17" i="154"/>
  <c r="L17" i="154"/>
  <c r="I17" i="154"/>
  <c r="G17" i="154"/>
  <c r="AQ16" i="154"/>
  <c r="AR16" i="154" s="1"/>
  <c r="BJ9" i="154" s="1"/>
  <c r="AO16" i="154"/>
  <c r="AP16" i="154" s="1"/>
  <c r="BH9" i="154" s="1"/>
  <c r="AQ15" i="154"/>
  <c r="AR15" i="154" s="1"/>
  <c r="BF9" i="154" s="1"/>
  <c r="AO15" i="154"/>
  <c r="AP15" i="154" s="1"/>
  <c r="BD9" i="154" s="1"/>
  <c r="AM38" i="154"/>
  <c r="AK38" i="154"/>
  <c r="AH38" i="154"/>
  <c r="AF38" i="154"/>
  <c r="AC38" i="154"/>
  <c r="AA38" i="154"/>
  <c r="X38" i="154"/>
  <c r="V38" i="154"/>
  <c r="S38" i="154"/>
  <c r="Q38" i="154"/>
  <c r="N38" i="154"/>
  <c r="L38" i="154"/>
  <c r="I38" i="154"/>
  <c r="G38" i="154"/>
  <c r="AQ37" i="154"/>
  <c r="AR37" i="154" s="1"/>
  <c r="BJ16" i="154" s="1"/>
  <c r="AO37" i="154"/>
  <c r="AP37" i="154" s="1"/>
  <c r="BH16" i="154" s="1"/>
  <c r="AQ36" i="154"/>
  <c r="AR36" i="154" s="1"/>
  <c r="BF16" i="154" s="1"/>
  <c r="AO36" i="154"/>
  <c r="AP36" i="154" s="1"/>
  <c r="BD16" i="154" s="1"/>
  <c r="AM35" i="154"/>
  <c r="AK35" i="154"/>
  <c r="AH35" i="154"/>
  <c r="AF35" i="154"/>
  <c r="AC35" i="154"/>
  <c r="AA35" i="154"/>
  <c r="X35" i="154"/>
  <c r="V35" i="154"/>
  <c r="S35" i="154"/>
  <c r="Q35" i="154"/>
  <c r="N35" i="154"/>
  <c r="L35" i="154"/>
  <c r="I35" i="154"/>
  <c r="G35" i="154"/>
  <c r="AQ34" i="154"/>
  <c r="AR34" i="154" s="1"/>
  <c r="BJ15" i="154" s="1"/>
  <c r="AO34" i="154"/>
  <c r="AP34" i="154" s="1"/>
  <c r="BH15" i="154" s="1"/>
  <c r="AQ33" i="154"/>
  <c r="AR33" i="154" s="1"/>
  <c r="BF15" i="154" s="1"/>
  <c r="AO33" i="154"/>
  <c r="AP33" i="154" s="1"/>
  <c r="BD15" i="154" s="1"/>
  <c r="AM32" i="154"/>
  <c r="AK32" i="154"/>
  <c r="AH32" i="154"/>
  <c r="AF32" i="154"/>
  <c r="AC32" i="154"/>
  <c r="AA32" i="154"/>
  <c r="X32" i="154"/>
  <c r="V32" i="154"/>
  <c r="S32" i="154"/>
  <c r="Q32" i="154"/>
  <c r="N32" i="154"/>
  <c r="L32" i="154"/>
  <c r="AQ31" i="154"/>
  <c r="AR31" i="154" s="1"/>
  <c r="BJ14" i="154" s="1"/>
  <c r="AO31" i="154"/>
  <c r="AP31" i="154" s="1"/>
  <c r="BH14" i="154" s="1"/>
  <c r="AQ30" i="154"/>
  <c r="AR30" i="154" s="1"/>
  <c r="BF14" i="154" s="1"/>
  <c r="AO30" i="154"/>
  <c r="AP30" i="154" s="1"/>
  <c r="BD14" i="154" s="1"/>
  <c r="AM29" i="154"/>
  <c r="AK29" i="154"/>
  <c r="AH29" i="154"/>
  <c r="AF29" i="154"/>
  <c r="AC29" i="154"/>
  <c r="AA29" i="154"/>
  <c r="X29" i="154"/>
  <c r="V29" i="154"/>
  <c r="S29" i="154"/>
  <c r="Q29" i="154"/>
  <c r="N29" i="154"/>
  <c r="L29" i="154"/>
  <c r="I29" i="154"/>
  <c r="G29" i="154"/>
  <c r="AQ28" i="154"/>
  <c r="AR28" i="154" s="1"/>
  <c r="BJ13" i="154" s="1"/>
  <c r="AO28" i="154"/>
  <c r="AP28" i="154" s="1"/>
  <c r="BH13" i="154" s="1"/>
  <c r="AQ27" i="154"/>
  <c r="AR27" i="154" s="1"/>
  <c r="BF13" i="154" s="1"/>
  <c r="AO27" i="154"/>
  <c r="AP27" i="154" s="1"/>
  <c r="BD13" i="154" s="1"/>
  <c r="AM50" i="154"/>
  <c r="AK50" i="154"/>
  <c r="AH50" i="154"/>
  <c r="AF50" i="154"/>
  <c r="AC50" i="154"/>
  <c r="AA50" i="154"/>
  <c r="X50" i="154"/>
  <c r="V50" i="154"/>
  <c r="S50" i="154"/>
  <c r="Q50" i="154"/>
  <c r="N50" i="154"/>
  <c r="L50" i="154"/>
  <c r="I50" i="154"/>
  <c r="G50" i="154"/>
  <c r="AQ49" i="154"/>
  <c r="AR49" i="154" s="1"/>
  <c r="BJ20" i="154" s="1"/>
  <c r="AO49" i="154"/>
  <c r="AP49" i="154" s="1"/>
  <c r="BH20" i="154" s="1"/>
  <c r="AQ48" i="154"/>
  <c r="AR48" i="154" s="1"/>
  <c r="BF20" i="154" s="1"/>
  <c r="AO48" i="154"/>
  <c r="AP48" i="154" s="1"/>
  <c r="BD20" i="154" s="1"/>
  <c r="AM47" i="154"/>
  <c r="AK47" i="154"/>
  <c r="AH47" i="154"/>
  <c r="AF47" i="154"/>
  <c r="AC47" i="154"/>
  <c r="AA47" i="154"/>
  <c r="X47" i="154"/>
  <c r="V47" i="154"/>
  <c r="S47" i="154"/>
  <c r="Q47" i="154"/>
  <c r="N47" i="154"/>
  <c r="I47" i="154"/>
  <c r="G47" i="154"/>
  <c r="AQ46" i="154"/>
  <c r="AR46" i="154" s="1"/>
  <c r="BJ19" i="154" s="1"/>
  <c r="AO46" i="154"/>
  <c r="AP46" i="154" s="1"/>
  <c r="BH19" i="154" s="1"/>
  <c r="AQ45" i="154"/>
  <c r="AR45" i="154" s="1"/>
  <c r="BF19" i="154" s="1"/>
  <c r="AO45" i="154"/>
  <c r="AP45" i="154" s="1"/>
  <c r="BD19" i="154" s="1"/>
  <c r="AM44" i="154"/>
  <c r="AK44" i="154"/>
  <c r="AH44" i="154"/>
  <c r="AF44" i="154"/>
  <c r="AC44" i="154"/>
  <c r="AA44" i="154"/>
  <c r="X44" i="154"/>
  <c r="V44" i="154"/>
  <c r="S44" i="154"/>
  <c r="Q44" i="154"/>
  <c r="N44" i="154"/>
  <c r="L44" i="154"/>
  <c r="AQ43" i="154"/>
  <c r="AR43" i="154" s="1"/>
  <c r="BJ18" i="154" s="1"/>
  <c r="AO43" i="154"/>
  <c r="AP43" i="154" s="1"/>
  <c r="BH18" i="154" s="1"/>
  <c r="AQ42" i="154"/>
  <c r="AR42" i="154" s="1"/>
  <c r="BF18" i="154" s="1"/>
  <c r="AO42" i="154"/>
  <c r="AP42" i="154" s="1"/>
  <c r="BD18" i="154" s="1"/>
  <c r="AM41" i="154"/>
  <c r="AK41" i="154"/>
  <c r="AH41" i="154"/>
  <c r="AF41" i="154"/>
  <c r="AC41" i="154"/>
  <c r="AA41" i="154"/>
  <c r="V41" i="154"/>
  <c r="S41" i="154"/>
  <c r="Q41" i="154"/>
  <c r="N41" i="154"/>
  <c r="L41" i="154"/>
  <c r="I41" i="154"/>
  <c r="G41" i="154"/>
  <c r="AQ40" i="154"/>
  <c r="AR40" i="154" s="1"/>
  <c r="BJ17" i="154" s="1"/>
  <c r="AO40" i="154"/>
  <c r="AP40" i="154" s="1"/>
  <c r="BH17" i="154" s="1"/>
  <c r="AQ39" i="154"/>
  <c r="AR39" i="154" s="1"/>
  <c r="BF17" i="154" s="1"/>
  <c r="AO39" i="154"/>
  <c r="AP39" i="154" s="1"/>
  <c r="BD17" i="154" s="1"/>
  <c r="AM53" i="154"/>
  <c r="AK53" i="154"/>
  <c r="AH53" i="154"/>
  <c r="AF53" i="154"/>
  <c r="AC53" i="154"/>
  <c r="AA53" i="154"/>
  <c r="X53" i="154"/>
  <c r="V53" i="154"/>
  <c r="S53" i="154"/>
  <c r="Q53" i="154"/>
  <c r="N53" i="154"/>
  <c r="L53" i="154"/>
  <c r="I53" i="154"/>
  <c r="G53" i="154"/>
  <c r="AQ52" i="154"/>
  <c r="AR52" i="154" s="1"/>
  <c r="BJ21" i="154" s="1"/>
  <c r="AO52" i="154"/>
  <c r="AP52" i="154" s="1"/>
  <c r="BH21" i="154" s="1"/>
  <c r="AQ51" i="154"/>
  <c r="AR51" i="154" s="1"/>
  <c r="BF21" i="154" s="1"/>
  <c r="AO51" i="154"/>
  <c r="AP51" i="154" s="1"/>
  <c r="BD21" i="154" s="1"/>
  <c r="AM14" i="154"/>
  <c r="AK14" i="154"/>
  <c r="AH14" i="154"/>
  <c r="AF14" i="154"/>
  <c r="AC14" i="154"/>
  <c r="AA14" i="154"/>
  <c r="X14" i="154"/>
  <c r="V14" i="154"/>
  <c r="S14" i="154"/>
  <c r="Q14" i="154"/>
  <c r="N14" i="154"/>
  <c r="L14" i="154"/>
  <c r="I14" i="154"/>
  <c r="G14" i="154"/>
  <c r="AQ13" i="154"/>
  <c r="AR13" i="154" s="1"/>
  <c r="BJ8" i="154" s="1"/>
  <c r="AO13" i="154"/>
  <c r="AP13" i="154" s="1"/>
  <c r="BH8" i="154" s="1"/>
  <c r="AQ12" i="154"/>
  <c r="AR12" i="154" s="1"/>
  <c r="BF8" i="154" s="1"/>
  <c r="AO12" i="154"/>
  <c r="AP12" i="154" s="1"/>
  <c r="BD8" i="154" s="1"/>
  <c r="AM11" i="154"/>
  <c r="AK11" i="154"/>
  <c r="AH11" i="154"/>
  <c r="AF11" i="154"/>
  <c r="AC11" i="154"/>
  <c r="AA11" i="154"/>
  <c r="X11" i="154"/>
  <c r="V11" i="154"/>
  <c r="S11" i="154"/>
  <c r="Q11" i="154"/>
  <c r="N11" i="154"/>
  <c r="L11" i="154"/>
  <c r="I11" i="154"/>
  <c r="G11" i="154"/>
  <c r="AQ10" i="154"/>
  <c r="AO10" i="154"/>
  <c r="AQ9" i="154"/>
  <c r="AO9" i="154"/>
  <c r="AM8" i="154"/>
  <c r="AK8" i="154"/>
  <c r="AH8" i="154"/>
  <c r="AF8" i="154"/>
  <c r="AC8" i="154"/>
  <c r="AA8" i="154"/>
  <c r="X8" i="154"/>
  <c r="V8" i="154"/>
  <c r="S8" i="154"/>
  <c r="Q8" i="154"/>
  <c r="N8" i="154"/>
  <c r="L8" i="154"/>
  <c r="I8" i="154"/>
  <c r="G8" i="154"/>
  <c r="AQ7" i="154"/>
  <c r="AO7" i="154"/>
  <c r="AQ6" i="154"/>
  <c r="AO6" i="154"/>
  <c r="AP10" i="154" l="1"/>
  <c r="BH7" i="154" s="1"/>
  <c r="AP105" i="154"/>
  <c r="BD39" i="154" s="1"/>
  <c r="BN8" i="154" s="1"/>
  <c r="BP8" i="154" s="1"/>
  <c r="AR105" i="154"/>
  <c r="BF39" i="154" s="1"/>
  <c r="BQ8" i="154" s="1"/>
  <c r="BS8" i="154" s="1"/>
  <c r="AR81" i="154"/>
  <c r="AR85" i="154"/>
  <c r="BJ32" i="154" s="1"/>
  <c r="AP81" i="154"/>
  <c r="AR6" i="154"/>
  <c r="AP7" i="154"/>
  <c r="AP9" i="154"/>
  <c r="BD7" i="154" s="1"/>
  <c r="AP106" i="154"/>
  <c r="BH39" i="154" s="1"/>
  <c r="BT8" i="154" s="1"/>
  <c r="BV8" i="154" s="1"/>
  <c r="AP82" i="154"/>
  <c r="AP84" i="154"/>
  <c r="BD32" i="154" s="1"/>
  <c r="AP6" i="154"/>
  <c r="BD6" i="154" s="1"/>
  <c r="BN6" i="154" s="1"/>
  <c r="BP6" i="154" s="1"/>
  <c r="AP85" i="154"/>
  <c r="BH32" i="154" s="1"/>
  <c r="AR10" i="154"/>
  <c r="BJ7" i="154" s="1"/>
  <c r="AR7" i="154"/>
  <c r="AR9" i="154"/>
  <c r="BF7" i="154" s="1"/>
  <c r="AR106" i="154"/>
  <c r="BJ39" i="154" s="1"/>
  <c r="BW8" i="154" s="1"/>
  <c r="BY8" i="154" s="1"/>
  <c r="AR82" i="154"/>
  <c r="AR84" i="154"/>
  <c r="BF32" i="154" s="1"/>
  <c r="AQ152" i="154"/>
  <c r="AR152" i="154" s="1"/>
  <c r="I152" i="154"/>
  <c r="AQ164" i="154"/>
  <c r="AR164" i="154" s="1"/>
  <c r="I164" i="154"/>
  <c r="AO47" i="154"/>
  <c r="AP47" i="154" s="1"/>
  <c r="L47" i="154"/>
  <c r="AO155" i="154"/>
  <c r="AP155" i="154" s="1"/>
  <c r="G155" i="154"/>
  <c r="AO167" i="154"/>
  <c r="AP167" i="154" s="1"/>
  <c r="G167" i="154"/>
  <c r="AO107" i="154"/>
  <c r="G107" i="154"/>
  <c r="AO95" i="154"/>
  <c r="AP95" i="154" s="1"/>
  <c r="G95" i="154"/>
  <c r="AO86" i="154"/>
  <c r="Q86" i="154"/>
  <c r="AQ116" i="154"/>
  <c r="AR116" i="154" s="1"/>
  <c r="N116" i="154"/>
  <c r="AQ77" i="154"/>
  <c r="AR77" i="154" s="1"/>
  <c r="S77" i="154"/>
  <c r="AQ158" i="154"/>
  <c r="AR158" i="154" s="1"/>
  <c r="I158" i="154"/>
  <c r="AQ170" i="154"/>
  <c r="AR170" i="154" s="1"/>
  <c r="I170" i="154"/>
  <c r="AQ110" i="154"/>
  <c r="AR110" i="154" s="1"/>
  <c r="I110" i="154"/>
  <c r="AQ125" i="154"/>
  <c r="AR125" i="154" s="1"/>
  <c r="X125" i="154"/>
  <c r="AQ41" i="154"/>
  <c r="AR41" i="154" s="1"/>
  <c r="X41" i="154"/>
  <c r="AO44" i="154"/>
  <c r="AP44" i="154" s="1"/>
  <c r="G44" i="154"/>
  <c r="AO32" i="154"/>
  <c r="AP32" i="154" s="1"/>
  <c r="G32" i="154"/>
  <c r="AO227" i="154"/>
  <c r="AP227" i="154" s="1"/>
  <c r="G227" i="154"/>
  <c r="AO209" i="154"/>
  <c r="AP209" i="154" s="1"/>
  <c r="G209" i="154"/>
  <c r="AO221" i="154"/>
  <c r="AP221" i="154" s="1"/>
  <c r="G221" i="154"/>
  <c r="AO185" i="154"/>
  <c r="AP185" i="154" s="1"/>
  <c r="G185" i="154"/>
  <c r="AO197" i="154"/>
  <c r="AP197" i="154" s="1"/>
  <c r="G197" i="154"/>
  <c r="AO161" i="154"/>
  <c r="AP161" i="154" s="1"/>
  <c r="G161" i="154"/>
  <c r="AO173" i="154"/>
  <c r="AP173" i="154" s="1"/>
  <c r="G173" i="154"/>
  <c r="AO137" i="154"/>
  <c r="AP137" i="154" s="1"/>
  <c r="G137" i="154"/>
  <c r="AO104" i="154"/>
  <c r="AP104" i="154" s="1"/>
  <c r="G104" i="154"/>
  <c r="AQ44" i="154"/>
  <c r="AR44" i="154" s="1"/>
  <c r="I44" i="154"/>
  <c r="AQ32" i="154"/>
  <c r="AR32" i="154" s="1"/>
  <c r="I32" i="154"/>
  <c r="AQ209" i="154"/>
  <c r="AR209" i="154" s="1"/>
  <c r="I209" i="154"/>
  <c r="AQ221" i="154"/>
  <c r="AR221" i="154" s="1"/>
  <c r="I221" i="154"/>
  <c r="AQ185" i="154"/>
  <c r="AR185" i="154" s="1"/>
  <c r="I185" i="154"/>
  <c r="AQ197" i="154"/>
  <c r="AR197" i="154" s="1"/>
  <c r="I197" i="154"/>
  <c r="AQ137" i="154"/>
  <c r="AR137" i="154" s="1"/>
  <c r="I137" i="154"/>
  <c r="AQ86" i="154"/>
  <c r="N86" i="154"/>
  <c r="AQ98" i="154"/>
  <c r="AR98" i="154" s="1"/>
  <c r="N98" i="154"/>
  <c r="AO35" i="154"/>
  <c r="AP35" i="154" s="1"/>
  <c r="AO200" i="154"/>
  <c r="AP200" i="154" s="1"/>
  <c r="AO212" i="154"/>
  <c r="AP212" i="154" s="1"/>
  <c r="AO182" i="154"/>
  <c r="AP182" i="154" s="1"/>
  <c r="AO194" i="154"/>
  <c r="AP194" i="154" s="1"/>
  <c r="AO134" i="154"/>
  <c r="AP134" i="154" s="1"/>
  <c r="AO146" i="154"/>
  <c r="AP146" i="154" s="1"/>
  <c r="AO149" i="154"/>
  <c r="AP149" i="154" s="1"/>
  <c r="AQ104" i="154"/>
  <c r="AR104" i="154" s="1"/>
  <c r="AO125" i="154"/>
  <c r="AP125" i="154" s="1"/>
  <c r="AO98" i="154"/>
  <c r="AP98" i="154" s="1"/>
  <c r="AQ14" i="154"/>
  <c r="AR14" i="154" s="1"/>
  <c r="AO17" i="154"/>
  <c r="AP17" i="154" s="1"/>
  <c r="AQ149" i="154"/>
  <c r="AR149" i="154" s="1"/>
  <c r="AQ89" i="154"/>
  <c r="AR89" i="154" s="1"/>
  <c r="AO56" i="154"/>
  <c r="AP56" i="154" s="1"/>
  <c r="AO14" i="154"/>
  <c r="AP14" i="154" s="1"/>
  <c r="AO53" i="154"/>
  <c r="AP53" i="154" s="1"/>
  <c r="AO41" i="154"/>
  <c r="AP41" i="154" s="1"/>
  <c r="AO50" i="154"/>
  <c r="AP50" i="154" s="1"/>
  <c r="AO38" i="154"/>
  <c r="AP38" i="154" s="1"/>
  <c r="AQ17" i="154"/>
  <c r="AR17" i="154" s="1"/>
  <c r="AO20" i="154"/>
  <c r="AP20" i="154" s="1"/>
  <c r="AQ23" i="154"/>
  <c r="AR23" i="154" s="1"/>
  <c r="AO26" i="154"/>
  <c r="AP26" i="154" s="1"/>
  <c r="AO203" i="154"/>
  <c r="AP203" i="154" s="1"/>
  <c r="AO215" i="154"/>
  <c r="AP215" i="154" s="1"/>
  <c r="AO179" i="154"/>
  <c r="AP179" i="154" s="1"/>
  <c r="AO191" i="154"/>
  <c r="AP191" i="154" s="1"/>
  <c r="AO131" i="154"/>
  <c r="AP131" i="154" s="1"/>
  <c r="AO143" i="154"/>
  <c r="AP143" i="154" s="1"/>
  <c r="AO119" i="154"/>
  <c r="AP119" i="154" s="1"/>
  <c r="AO80" i="154"/>
  <c r="AP80" i="154" s="1"/>
  <c r="AO89" i="154"/>
  <c r="AP89" i="154" s="1"/>
  <c r="AO101" i="154"/>
  <c r="AP101" i="154" s="1"/>
  <c r="AQ56" i="154"/>
  <c r="AR56" i="154" s="1"/>
  <c r="AO59" i="154"/>
  <c r="AP59" i="154" s="1"/>
  <c r="AQ62" i="154"/>
  <c r="AR62" i="154" s="1"/>
  <c r="AO65" i="154"/>
  <c r="AP65" i="154" s="1"/>
  <c r="AQ68" i="154"/>
  <c r="AR68" i="154" s="1"/>
  <c r="AO71" i="154"/>
  <c r="AP71" i="154" s="1"/>
  <c r="AQ74" i="154"/>
  <c r="AR74" i="154" s="1"/>
  <c r="AQ50" i="154"/>
  <c r="AR50" i="154" s="1"/>
  <c r="AQ218" i="154"/>
  <c r="AR218" i="154" s="1"/>
  <c r="AQ176" i="154"/>
  <c r="AR176" i="154" s="1"/>
  <c r="AO122" i="154"/>
  <c r="AP122" i="154" s="1"/>
  <c r="AO77" i="154"/>
  <c r="AP77" i="154" s="1"/>
  <c r="AQ8" i="154"/>
  <c r="AQ53" i="154"/>
  <c r="AR53" i="154" s="1"/>
  <c r="AQ47" i="154"/>
  <c r="AR47" i="154" s="1"/>
  <c r="AQ38" i="154"/>
  <c r="AR38" i="154" s="1"/>
  <c r="AQ20" i="154"/>
  <c r="AR20" i="154" s="1"/>
  <c r="AQ26" i="154"/>
  <c r="AR26" i="154" s="1"/>
  <c r="AQ203" i="154"/>
  <c r="AR203" i="154" s="1"/>
  <c r="AQ215" i="154"/>
  <c r="AR215" i="154" s="1"/>
  <c r="AQ179" i="154"/>
  <c r="AR179" i="154" s="1"/>
  <c r="AQ191" i="154"/>
  <c r="AR191" i="154" s="1"/>
  <c r="AQ131" i="154"/>
  <c r="AR131" i="154" s="1"/>
  <c r="AQ143" i="154"/>
  <c r="AR143" i="154" s="1"/>
  <c r="AQ113" i="154"/>
  <c r="AR113" i="154" s="1"/>
  <c r="AO116" i="154"/>
  <c r="AP116" i="154" s="1"/>
  <c r="AQ83" i="154"/>
  <c r="AQ92" i="154"/>
  <c r="AR92" i="154" s="1"/>
  <c r="AQ59" i="154"/>
  <c r="AR59" i="154" s="1"/>
  <c r="AQ65" i="154"/>
  <c r="AR65" i="154" s="1"/>
  <c r="AQ71" i="154"/>
  <c r="AR71" i="154" s="1"/>
  <c r="AO74" i="154"/>
  <c r="AP74" i="154" s="1"/>
  <c r="AQ206" i="154"/>
  <c r="AR206" i="154" s="1"/>
  <c r="AQ134" i="154"/>
  <c r="AR134" i="154" s="1"/>
  <c r="AQ80" i="154"/>
  <c r="AR80" i="154" s="1"/>
  <c r="AO62" i="154"/>
  <c r="AP62" i="154" s="1"/>
  <c r="AO68" i="154"/>
  <c r="AP68" i="154" s="1"/>
  <c r="AO29" i="154"/>
  <c r="AP29" i="154" s="1"/>
  <c r="AO224" i="154"/>
  <c r="AP224" i="154" s="1"/>
  <c r="AO206" i="154"/>
  <c r="AP206" i="154" s="1"/>
  <c r="AO218" i="154"/>
  <c r="AP218" i="154" s="1"/>
  <c r="AO176" i="154"/>
  <c r="AP176" i="154" s="1"/>
  <c r="AO188" i="154"/>
  <c r="AP188" i="154" s="1"/>
  <c r="AO128" i="154"/>
  <c r="AP128" i="154" s="1"/>
  <c r="AO140" i="154"/>
  <c r="AP140" i="154" s="1"/>
  <c r="AO113" i="154"/>
  <c r="AP113" i="154" s="1"/>
  <c r="AQ122" i="154"/>
  <c r="AR122" i="154" s="1"/>
  <c r="AO83" i="154"/>
  <c r="AO92" i="154"/>
  <c r="AP92" i="154" s="1"/>
  <c r="AQ35" i="154"/>
  <c r="AR35" i="154" s="1"/>
  <c r="AO23" i="154"/>
  <c r="AP23" i="154" s="1"/>
  <c r="AQ224" i="154"/>
  <c r="AR224" i="154" s="1"/>
  <c r="AQ188" i="154"/>
  <c r="AR188" i="154" s="1"/>
  <c r="AO170" i="154"/>
  <c r="AP170" i="154" s="1"/>
  <c r="AQ146" i="154"/>
  <c r="AR146" i="154" s="1"/>
  <c r="AQ119" i="154"/>
  <c r="AR119" i="154" s="1"/>
  <c r="AQ101" i="154"/>
  <c r="AR101" i="154" s="1"/>
  <c r="AQ29" i="154"/>
  <c r="AR29" i="154" s="1"/>
  <c r="AQ200" i="154"/>
  <c r="AR200" i="154" s="1"/>
  <c r="AQ212" i="154"/>
  <c r="AR212" i="154" s="1"/>
  <c r="AQ182" i="154"/>
  <c r="AR182" i="154" s="1"/>
  <c r="AQ194" i="154"/>
  <c r="AR194" i="154" s="1"/>
  <c r="AQ155" i="154"/>
  <c r="AR155" i="154" s="1"/>
  <c r="AQ161" i="154"/>
  <c r="AR161" i="154" s="1"/>
  <c r="AQ167" i="154"/>
  <c r="AR167" i="154" s="1"/>
  <c r="AQ173" i="154"/>
  <c r="AR173" i="154" s="1"/>
  <c r="AQ128" i="154"/>
  <c r="AR128" i="154" s="1"/>
  <c r="AQ140" i="154"/>
  <c r="AR140" i="154" s="1"/>
  <c r="AQ107" i="154"/>
  <c r="AO110" i="154"/>
  <c r="AP110" i="154" s="1"/>
  <c r="AQ95" i="154"/>
  <c r="AR95" i="154" s="1"/>
  <c r="AQ227" i="154"/>
  <c r="AR227" i="154" s="1"/>
  <c r="AO152" i="154"/>
  <c r="AP152" i="154" s="1"/>
  <c r="AO158" i="154"/>
  <c r="AP158" i="154" s="1"/>
  <c r="AO164" i="154"/>
  <c r="AP164" i="154" s="1"/>
  <c r="AQ11" i="154"/>
  <c r="AO11" i="154"/>
  <c r="AO8" i="154"/>
  <c r="AO6" i="145"/>
  <c r="AQ6" i="145"/>
  <c r="AO7" i="145"/>
  <c r="AQ7" i="145"/>
  <c r="G8" i="145"/>
  <c r="I8" i="145"/>
  <c r="L8" i="145"/>
  <c r="N8" i="145"/>
  <c r="Q8" i="145"/>
  <c r="S8" i="145"/>
  <c r="V8" i="145"/>
  <c r="X8" i="145"/>
  <c r="AA8" i="145"/>
  <c r="AC8" i="145"/>
  <c r="AF8" i="145"/>
  <c r="AH8" i="145"/>
  <c r="AM8" i="145"/>
  <c r="AO9" i="145"/>
  <c r="AQ9" i="145"/>
  <c r="AO10" i="145"/>
  <c r="AQ10" i="145"/>
  <c r="G11" i="145"/>
  <c r="I11" i="145"/>
  <c r="L11" i="145"/>
  <c r="N11" i="145"/>
  <c r="Q11" i="145"/>
  <c r="S11" i="145"/>
  <c r="V11" i="145"/>
  <c r="X11" i="145"/>
  <c r="AA11" i="145"/>
  <c r="AC11" i="145"/>
  <c r="AF11" i="145"/>
  <c r="AH11" i="145"/>
  <c r="AM11" i="145"/>
  <c r="AO12" i="145"/>
  <c r="AP12" i="145" s="1"/>
  <c r="AQ12" i="145"/>
  <c r="AR12" i="145" s="1"/>
  <c r="AO13" i="145"/>
  <c r="AP13" i="145" s="1"/>
  <c r="AQ13" i="145"/>
  <c r="AR13" i="145" s="1"/>
  <c r="G14" i="145"/>
  <c r="I14" i="145"/>
  <c r="L14" i="145"/>
  <c r="N14" i="145"/>
  <c r="Q14" i="145"/>
  <c r="S14" i="145"/>
  <c r="V14" i="145"/>
  <c r="X14" i="145"/>
  <c r="AA14" i="145"/>
  <c r="AC14" i="145"/>
  <c r="AF14" i="145"/>
  <c r="AH14" i="145"/>
  <c r="AM14" i="145"/>
  <c r="AO15" i="145"/>
  <c r="AP15" i="145" s="1"/>
  <c r="AQ15" i="145"/>
  <c r="AR15" i="145" s="1"/>
  <c r="BG9" i="145" s="1"/>
  <c r="AO16" i="145"/>
  <c r="AP16" i="145" s="1"/>
  <c r="AQ16" i="145"/>
  <c r="AR16" i="145" s="1"/>
  <c r="G17" i="145"/>
  <c r="I17" i="145"/>
  <c r="L17" i="145"/>
  <c r="N17" i="145"/>
  <c r="Q17" i="145"/>
  <c r="S17" i="145"/>
  <c r="V17" i="145"/>
  <c r="X17" i="145"/>
  <c r="AA17" i="145"/>
  <c r="AC17" i="145"/>
  <c r="AF17" i="145"/>
  <c r="AH17" i="145"/>
  <c r="AM17" i="145"/>
  <c r="AO18" i="145"/>
  <c r="AP18" i="145" s="1"/>
  <c r="BE10" i="145" s="1"/>
  <c r="AQ18" i="145"/>
  <c r="AR18" i="145" s="1"/>
  <c r="BG10" i="145" s="1"/>
  <c r="AO19" i="145"/>
  <c r="AP19" i="145" s="1"/>
  <c r="AQ19" i="145"/>
  <c r="AR19" i="145" s="1"/>
  <c r="G20" i="145"/>
  <c r="I20" i="145"/>
  <c r="L20" i="145"/>
  <c r="N20" i="145"/>
  <c r="Q20" i="145"/>
  <c r="S20" i="145"/>
  <c r="V20" i="145"/>
  <c r="X20" i="145"/>
  <c r="AA20" i="145"/>
  <c r="AC20" i="145"/>
  <c r="AF20" i="145"/>
  <c r="AH20" i="145"/>
  <c r="AM20" i="145"/>
  <c r="AO21" i="145"/>
  <c r="AP21" i="145" s="1"/>
  <c r="BE11" i="145" s="1"/>
  <c r="AQ21" i="145"/>
  <c r="AR21" i="145" s="1"/>
  <c r="AO22" i="145"/>
  <c r="AP22" i="145" s="1"/>
  <c r="AQ22" i="145"/>
  <c r="AR22" i="145" s="1"/>
  <c r="G23" i="145"/>
  <c r="I23" i="145"/>
  <c r="L23" i="145"/>
  <c r="N23" i="145"/>
  <c r="Q23" i="145"/>
  <c r="S23" i="145"/>
  <c r="V23" i="145"/>
  <c r="X23" i="145"/>
  <c r="AA23" i="145"/>
  <c r="AC23" i="145"/>
  <c r="AF23" i="145"/>
  <c r="AH23" i="145"/>
  <c r="AM23" i="145"/>
  <c r="AO24" i="145"/>
  <c r="AP24" i="145" s="1"/>
  <c r="AQ24" i="145"/>
  <c r="AR24" i="145" s="1"/>
  <c r="AO25" i="145"/>
  <c r="AP25" i="145" s="1"/>
  <c r="AQ25" i="145"/>
  <c r="AR25" i="145" s="1"/>
  <c r="G26" i="145"/>
  <c r="I26" i="145"/>
  <c r="L26" i="145"/>
  <c r="N26" i="145"/>
  <c r="Q26" i="145"/>
  <c r="S26" i="145"/>
  <c r="V26" i="145"/>
  <c r="X26" i="145"/>
  <c r="AA26" i="145"/>
  <c r="AC26" i="145"/>
  <c r="AF26" i="145"/>
  <c r="AH26" i="145"/>
  <c r="AM26" i="145"/>
  <c r="AO27" i="145"/>
  <c r="AP27" i="145" s="1"/>
  <c r="AQ27" i="145"/>
  <c r="AR27" i="145" s="1"/>
  <c r="BG13" i="145" s="1"/>
  <c r="AO28" i="145"/>
  <c r="AP28" i="145" s="1"/>
  <c r="AQ28" i="145"/>
  <c r="AR28" i="145" s="1"/>
  <c r="G29" i="145"/>
  <c r="I29" i="145"/>
  <c r="L29" i="145"/>
  <c r="N29" i="145"/>
  <c r="Q29" i="145"/>
  <c r="S29" i="145"/>
  <c r="V29" i="145"/>
  <c r="X29" i="145"/>
  <c r="AA29" i="145"/>
  <c r="AC29" i="145"/>
  <c r="AF29" i="145"/>
  <c r="AH29" i="145"/>
  <c r="AM29" i="145"/>
  <c r="AO30" i="145"/>
  <c r="AP30" i="145" s="1"/>
  <c r="BE14" i="145" s="1"/>
  <c r="AQ30" i="145"/>
  <c r="AR30" i="145" s="1"/>
  <c r="BG14" i="145" s="1"/>
  <c r="AO31" i="145"/>
  <c r="AP31" i="145" s="1"/>
  <c r="AQ31" i="145"/>
  <c r="AR31" i="145" s="1"/>
  <c r="G32" i="145"/>
  <c r="I32" i="145"/>
  <c r="L32" i="145"/>
  <c r="N32" i="145"/>
  <c r="Q32" i="145"/>
  <c r="S32" i="145"/>
  <c r="V32" i="145"/>
  <c r="X32" i="145"/>
  <c r="AA32" i="145"/>
  <c r="AC32" i="145"/>
  <c r="AF32" i="145"/>
  <c r="AH32" i="145"/>
  <c r="AM32" i="145"/>
  <c r="AO33" i="145"/>
  <c r="AP33" i="145" s="1"/>
  <c r="BE15" i="145" s="1"/>
  <c r="AQ33" i="145"/>
  <c r="AR33" i="145" s="1"/>
  <c r="AO34" i="145"/>
  <c r="AP34" i="145" s="1"/>
  <c r="AQ34" i="145"/>
  <c r="AR34" i="145" s="1"/>
  <c r="G35" i="145"/>
  <c r="I35" i="145"/>
  <c r="L35" i="145"/>
  <c r="N35" i="145"/>
  <c r="Q35" i="145"/>
  <c r="S35" i="145"/>
  <c r="V35" i="145"/>
  <c r="X35" i="145"/>
  <c r="AA35" i="145"/>
  <c r="AC35" i="145"/>
  <c r="AF35" i="145"/>
  <c r="AH35" i="145"/>
  <c r="AM35" i="145"/>
  <c r="AO36" i="145"/>
  <c r="AP36" i="145" s="1"/>
  <c r="AQ36" i="145"/>
  <c r="AR36" i="145" s="1"/>
  <c r="AO37" i="145"/>
  <c r="AP37" i="145" s="1"/>
  <c r="AQ37" i="145"/>
  <c r="AR37" i="145" s="1"/>
  <c r="G38" i="145"/>
  <c r="I38" i="145"/>
  <c r="L38" i="145"/>
  <c r="N38" i="145"/>
  <c r="Q38" i="145"/>
  <c r="S38" i="145"/>
  <c r="V38" i="145"/>
  <c r="X38" i="145"/>
  <c r="AA38" i="145"/>
  <c r="AC38" i="145"/>
  <c r="AF38" i="145"/>
  <c r="AH38" i="145"/>
  <c r="AM38" i="145"/>
  <c r="AO39" i="145"/>
  <c r="AP39" i="145" s="1"/>
  <c r="AQ39" i="145"/>
  <c r="AR39" i="145" s="1"/>
  <c r="BG17" i="145" s="1"/>
  <c r="AO40" i="145"/>
  <c r="AP40" i="145" s="1"/>
  <c r="AQ40" i="145"/>
  <c r="AR40" i="145" s="1"/>
  <c r="G41" i="145"/>
  <c r="I41" i="145"/>
  <c r="L41" i="145"/>
  <c r="N41" i="145"/>
  <c r="Q41" i="145"/>
  <c r="S41" i="145"/>
  <c r="V41" i="145"/>
  <c r="X41" i="145"/>
  <c r="AA41" i="145"/>
  <c r="AC41" i="145"/>
  <c r="AF41" i="145"/>
  <c r="AH41" i="145"/>
  <c r="AM41" i="145"/>
  <c r="AO42" i="145"/>
  <c r="AP42" i="145" s="1"/>
  <c r="BE18" i="145" s="1"/>
  <c r="AQ42" i="145"/>
  <c r="AR42" i="145" s="1"/>
  <c r="BG18" i="145" s="1"/>
  <c r="AO43" i="145"/>
  <c r="AP43" i="145" s="1"/>
  <c r="AQ43" i="145"/>
  <c r="AR43" i="145" s="1"/>
  <c r="G44" i="145"/>
  <c r="I44" i="145"/>
  <c r="L44" i="145"/>
  <c r="N44" i="145"/>
  <c r="Q44" i="145"/>
  <c r="S44" i="145"/>
  <c r="V44" i="145"/>
  <c r="X44" i="145"/>
  <c r="AA44" i="145"/>
  <c r="AC44" i="145"/>
  <c r="AF44" i="145"/>
  <c r="AH44" i="145"/>
  <c r="AM44" i="145"/>
  <c r="AO45" i="145"/>
  <c r="AP45" i="145" s="1"/>
  <c r="BE19" i="145" s="1"/>
  <c r="AQ45" i="145"/>
  <c r="AR45" i="145" s="1"/>
  <c r="AO46" i="145"/>
  <c r="AP46" i="145" s="1"/>
  <c r="AQ46" i="145"/>
  <c r="AR46" i="145" s="1"/>
  <c r="G47" i="145"/>
  <c r="I47" i="145"/>
  <c r="L47" i="145"/>
  <c r="N47" i="145"/>
  <c r="Q47" i="145"/>
  <c r="S47" i="145"/>
  <c r="V47" i="145"/>
  <c r="X47" i="145"/>
  <c r="AA47" i="145"/>
  <c r="AC47" i="145"/>
  <c r="AF47" i="145"/>
  <c r="AH47" i="145"/>
  <c r="AM47" i="145"/>
  <c r="AO48" i="145"/>
  <c r="AP48" i="145" s="1"/>
  <c r="AQ48" i="145"/>
  <c r="AR48" i="145" s="1"/>
  <c r="AO49" i="145"/>
  <c r="AP49" i="145" s="1"/>
  <c r="AQ49" i="145"/>
  <c r="AR49" i="145" s="1"/>
  <c r="G50" i="145"/>
  <c r="I50" i="145"/>
  <c r="L50" i="145"/>
  <c r="N50" i="145"/>
  <c r="Q50" i="145"/>
  <c r="S50" i="145"/>
  <c r="V50" i="145"/>
  <c r="X50" i="145"/>
  <c r="AA50" i="145"/>
  <c r="AC50" i="145"/>
  <c r="AF50" i="145"/>
  <c r="AH50" i="145"/>
  <c r="AM50" i="145"/>
  <c r="AO51" i="145"/>
  <c r="AP51" i="145" s="1"/>
  <c r="AQ51" i="145"/>
  <c r="AR51" i="145" s="1"/>
  <c r="BG21" i="145" s="1"/>
  <c r="AO52" i="145"/>
  <c r="AP52" i="145" s="1"/>
  <c r="AQ52" i="145"/>
  <c r="AR52" i="145" s="1"/>
  <c r="G53" i="145"/>
  <c r="I53" i="145"/>
  <c r="L53" i="145"/>
  <c r="N53" i="145"/>
  <c r="Q53" i="145"/>
  <c r="S53" i="145"/>
  <c r="V53" i="145"/>
  <c r="X53" i="145"/>
  <c r="AA53" i="145"/>
  <c r="AC53" i="145"/>
  <c r="AF53" i="145"/>
  <c r="AH53" i="145"/>
  <c r="AM53" i="145"/>
  <c r="AO54" i="145"/>
  <c r="AP54" i="145" s="1"/>
  <c r="BE22" i="145" s="1"/>
  <c r="AQ54" i="145"/>
  <c r="AR54" i="145" s="1"/>
  <c r="BG22" i="145" s="1"/>
  <c r="AO55" i="145"/>
  <c r="AP55" i="145" s="1"/>
  <c r="AQ55" i="145"/>
  <c r="AR55" i="145" s="1"/>
  <c r="G56" i="145"/>
  <c r="I56" i="145"/>
  <c r="L56" i="145"/>
  <c r="N56" i="145"/>
  <c r="Q56" i="145"/>
  <c r="S56" i="145"/>
  <c r="V56" i="145"/>
  <c r="X56" i="145"/>
  <c r="AA56" i="145"/>
  <c r="AC56" i="145"/>
  <c r="AF56" i="145"/>
  <c r="AH56" i="145"/>
  <c r="AM56" i="145"/>
  <c r="AO57" i="145"/>
  <c r="AP57" i="145" s="1"/>
  <c r="BE23" i="145" s="1"/>
  <c r="AQ57" i="145"/>
  <c r="AR57" i="145" s="1"/>
  <c r="AO58" i="145"/>
  <c r="AP58" i="145" s="1"/>
  <c r="AQ58" i="145"/>
  <c r="AR58" i="145" s="1"/>
  <c r="G59" i="145"/>
  <c r="I59" i="145"/>
  <c r="L59" i="145"/>
  <c r="N59" i="145"/>
  <c r="Q59" i="145"/>
  <c r="S59" i="145"/>
  <c r="V59" i="145"/>
  <c r="X59" i="145"/>
  <c r="AA59" i="145"/>
  <c r="AC59" i="145"/>
  <c r="AF59" i="145"/>
  <c r="AH59" i="145"/>
  <c r="AM59" i="145"/>
  <c r="AO60" i="145"/>
  <c r="AP60" i="145" s="1"/>
  <c r="AQ60" i="145"/>
  <c r="AR60" i="145" s="1"/>
  <c r="AO61" i="145"/>
  <c r="AP61" i="145" s="1"/>
  <c r="AQ61" i="145"/>
  <c r="AR61" i="145" s="1"/>
  <c r="G62" i="145"/>
  <c r="I62" i="145"/>
  <c r="L62" i="145"/>
  <c r="N62" i="145"/>
  <c r="Q62" i="145"/>
  <c r="S62" i="145"/>
  <c r="V62" i="145"/>
  <c r="X62" i="145"/>
  <c r="AA62" i="145"/>
  <c r="AC62" i="145"/>
  <c r="AF62" i="145"/>
  <c r="AH62" i="145"/>
  <c r="AM62" i="145"/>
  <c r="AO63" i="145"/>
  <c r="AP63" i="145" s="1"/>
  <c r="AQ63" i="145"/>
  <c r="AR63" i="145" s="1"/>
  <c r="BG25" i="145" s="1"/>
  <c r="AO64" i="145"/>
  <c r="AP64" i="145" s="1"/>
  <c r="AQ64" i="145"/>
  <c r="AR64" i="145" s="1"/>
  <c r="G65" i="145"/>
  <c r="I65" i="145"/>
  <c r="L65" i="145"/>
  <c r="N65" i="145"/>
  <c r="Q65" i="145"/>
  <c r="S65" i="145"/>
  <c r="V65" i="145"/>
  <c r="X65" i="145"/>
  <c r="AA65" i="145"/>
  <c r="AC65" i="145"/>
  <c r="AF65" i="145"/>
  <c r="AH65" i="145"/>
  <c r="AM65" i="145"/>
  <c r="AO66" i="145"/>
  <c r="AP66" i="145" s="1"/>
  <c r="BE26" i="145" s="1"/>
  <c r="AQ66" i="145"/>
  <c r="AR66" i="145" s="1"/>
  <c r="BG26" i="145" s="1"/>
  <c r="AO67" i="145"/>
  <c r="AP67" i="145" s="1"/>
  <c r="AQ67" i="145"/>
  <c r="AR67" i="145" s="1"/>
  <c r="G68" i="145"/>
  <c r="I68" i="145"/>
  <c r="L68" i="145"/>
  <c r="N68" i="145"/>
  <c r="Q68" i="145"/>
  <c r="S68" i="145"/>
  <c r="V68" i="145"/>
  <c r="X68" i="145"/>
  <c r="AA68" i="145"/>
  <c r="AC68" i="145"/>
  <c r="AF68" i="145"/>
  <c r="AH68" i="145"/>
  <c r="AM68" i="145"/>
  <c r="AO69" i="145"/>
  <c r="AP69" i="145" s="1"/>
  <c r="BE27" i="145" s="1"/>
  <c r="AQ69" i="145"/>
  <c r="AR69" i="145" s="1"/>
  <c r="AO70" i="145"/>
  <c r="AP70" i="145" s="1"/>
  <c r="AQ70" i="145"/>
  <c r="AR70" i="145" s="1"/>
  <c r="G71" i="145"/>
  <c r="I71" i="145"/>
  <c r="L71" i="145"/>
  <c r="N71" i="145"/>
  <c r="Q71" i="145"/>
  <c r="S71" i="145"/>
  <c r="V71" i="145"/>
  <c r="X71" i="145"/>
  <c r="AA71" i="145"/>
  <c r="AC71" i="145"/>
  <c r="AF71" i="145"/>
  <c r="AH71" i="145"/>
  <c r="AM71" i="145"/>
  <c r="AO72" i="145"/>
  <c r="AP72" i="145" s="1"/>
  <c r="AQ72" i="145"/>
  <c r="AR72" i="145" s="1"/>
  <c r="AO73" i="145"/>
  <c r="AP73" i="145" s="1"/>
  <c r="AQ73" i="145"/>
  <c r="AR73" i="145" s="1"/>
  <c r="G74" i="145"/>
  <c r="I74" i="145"/>
  <c r="L74" i="145"/>
  <c r="N74" i="145"/>
  <c r="Q74" i="145"/>
  <c r="S74" i="145"/>
  <c r="V74" i="145"/>
  <c r="X74" i="145"/>
  <c r="AA74" i="145"/>
  <c r="AC74" i="145"/>
  <c r="AF74" i="145"/>
  <c r="AH74" i="145"/>
  <c r="AM74" i="145"/>
  <c r="AO75" i="145"/>
  <c r="AP75" i="145" s="1"/>
  <c r="AQ75" i="145"/>
  <c r="AR75" i="145" s="1"/>
  <c r="BG29" i="145" s="1"/>
  <c r="AO76" i="145"/>
  <c r="AP76" i="145" s="1"/>
  <c r="AQ76" i="145"/>
  <c r="AR76" i="145" s="1"/>
  <c r="G77" i="145"/>
  <c r="I77" i="145"/>
  <c r="L77" i="145"/>
  <c r="N77" i="145"/>
  <c r="Q77" i="145"/>
  <c r="S77" i="145"/>
  <c r="V77" i="145"/>
  <c r="X77" i="145"/>
  <c r="AA77" i="145"/>
  <c r="AC77" i="145"/>
  <c r="AF77" i="145"/>
  <c r="AH77" i="145"/>
  <c r="AM77" i="145"/>
  <c r="AO78" i="145"/>
  <c r="AP78" i="145" s="1"/>
  <c r="BE30" i="145" s="1"/>
  <c r="AQ78" i="145"/>
  <c r="AR78" i="145" s="1"/>
  <c r="BG30" i="145" s="1"/>
  <c r="AO79" i="145"/>
  <c r="AP79" i="145" s="1"/>
  <c r="AQ79" i="145"/>
  <c r="AR79" i="145" s="1"/>
  <c r="G80" i="145"/>
  <c r="I80" i="145"/>
  <c r="L80" i="145"/>
  <c r="N80" i="145"/>
  <c r="Q80" i="145"/>
  <c r="S80" i="145"/>
  <c r="V80" i="145"/>
  <c r="X80" i="145"/>
  <c r="AA80" i="145"/>
  <c r="AC80" i="145"/>
  <c r="AF80" i="145"/>
  <c r="AH80" i="145"/>
  <c r="AM80" i="145"/>
  <c r="AO81" i="145"/>
  <c r="AQ81" i="145"/>
  <c r="AO82" i="145"/>
  <c r="AQ82" i="145"/>
  <c r="G83" i="145"/>
  <c r="I83" i="145"/>
  <c r="L83" i="145"/>
  <c r="N83" i="145"/>
  <c r="Q83" i="145"/>
  <c r="S83" i="145"/>
  <c r="V83" i="145"/>
  <c r="X83" i="145"/>
  <c r="AA83" i="145"/>
  <c r="AC83" i="145"/>
  <c r="AF83" i="145"/>
  <c r="AH83" i="145"/>
  <c r="AM83" i="145"/>
  <c r="AO84" i="145"/>
  <c r="AQ84" i="145"/>
  <c r="AO85" i="145"/>
  <c r="AQ85" i="145"/>
  <c r="G86" i="145"/>
  <c r="I86" i="145"/>
  <c r="L86" i="145"/>
  <c r="N86" i="145"/>
  <c r="Q86" i="145"/>
  <c r="S86" i="145"/>
  <c r="V86" i="145"/>
  <c r="X86" i="145"/>
  <c r="AA86" i="145"/>
  <c r="AC86" i="145"/>
  <c r="AF86" i="145"/>
  <c r="AH86" i="145"/>
  <c r="AM86" i="145"/>
  <c r="AO87" i="145"/>
  <c r="AP87" i="145" s="1"/>
  <c r="AQ87" i="145"/>
  <c r="AR87" i="145" s="1"/>
  <c r="BG33" i="145" s="1"/>
  <c r="AO88" i="145"/>
  <c r="AP88" i="145" s="1"/>
  <c r="AQ88" i="145"/>
  <c r="AR88" i="145" s="1"/>
  <c r="G89" i="145"/>
  <c r="I89" i="145"/>
  <c r="L89" i="145"/>
  <c r="N89" i="145"/>
  <c r="Q89" i="145"/>
  <c r="S89" i="145"/>
  <c r="V89" i="145"/>
  <c r="X89" i="145"/>
  <c r="AA89" i="145"/>
  <c r="AC89" i="145"/>
  <c r="AF89" i="145"/>
  <c r="AH89" i="145"/>
  <c r="AM89" i="145"/>
  <c r="AO90" i="145"/>
  <c r="AP90" i="145" s="1"/>
  <c r="BE34" i="145" s="1"/>
  <c r="AQ90" i="145"/>
  <c r="AR90" i="145" s="1"/>
  <c r="BG34" i="145" s="1"/>
  <c r="AO91" i="145"/>
  <c r="AP91" i="145" s="1"/>
  <c r="AQ91" i="145"/>
  <c r="AR91" i="145" s="1"/>
  <c r="G92" i="145"/>
  <c r="I92" i="145"/>
  <c r="L92" i="145"/>
  <c r="N92" i="145"/>
  <c r="Q92" i="145"/>
  <c r="S92" i="145"/>
  <c r="V92" i="145"/>
  <c r="X92" i="145"/>
  <c r="AA92" i="145"/>
  <c r="AC92" i="145"/>
  <c r="AF92" i="145"/>
  <c r="AH92" i="145"/>
  <c r="AM92" i="145"/>
  <c r="AO93" i="145"/>
  <c r="AP93" i="145" s="1"/>
  <c r="BE35" i="145" s="1"/>
  <c r="AQ93" i="145"/>
  <c r="AR93" i="145" s="1"/>
  <c r="AO94" i="145"/>
  <c r="AP94" i="145" s="1"/>
  <c r="AQ94" i="145"/>
  <c r="AR94" i="145" s="1"/>
  <c r="G95" i="145"/>
  <c r="I95" i="145"/>
  <c r="L95" i="145"/>
  <c r="N95" i="145"/>
  <c r="Q95" i="145"/>
  <c r="S95" i="145"/>
  <c r="V95" i="145"/>
  <c r="X95" i="145"/>
  <c r="AA95" i="145"/>
  <c r="AC95" i="145"/>
  <c r="AF95" i="145"/>
  <c r="AH95" i="145"/>
  <c r="AM95" i="145"/>
  <c r="AO96" i="145"/>
  <c r="AP96" i="145" s="1"/>
  <c r="AQ96" i="145"/>
  <c r="AR96" i="145" s="1"/>
  <c r="AO97" i="145"/>
  <c r="AP97" i="145" s="1"/>
  <c r="AQ97" i="145"/>
  <c r="AR97" i="145" s="1"/>
  <c r="G98" i="145"/>
  <c r="I98" i="145"/>
  <c r="L98" i="145"/>
  <c r="N98" i="145"/>
  <c r="Q98" i="145"/>
  <c r="S98" i="145"/>
  <c r="V98" i="145"/>
  <c r="X98" i="145"/>
  <c r="AA98" i="145"/>
  <c r="AC98" i="145"/>
  <c r="AF98" i="145"/>
  <c r="AH98" i="145"/>
  <c r="AM98" i="145"/>
  <c r="AO99" i="145"/>
  <c r="AP99" i="145" s="1"/>
  <c r="AQ99" i="145"/>
  <c r="AR99" i="145" s="1"/>
  <c r="BG37" i="145" s="1"/>
  <c r="AO100" i="145"/>
  <c r="AP100" i="145" s="1"/>
  <c r="AQ100" i="145"/>
  <c r="AR100" i="145" s="1"/>
  <c r="G101" i="145"/>
  <c r="I101" i="145"/>
  <c r="L101" i="145"/>
  <c r="N101" i="145"/>
  <c r="Q101" i="145"/>
  <c r="S101" i="145"/>
  <c r="V101" i="145"/>
  <c r="X101" i="145"/>
  <c r="AA101" i="145"/>
  <c r="AC101" i="145"/>
  <c r="AF101" i="145"/>
  <c r="AH101" i="145"/>
  <c r="AM101" i="145"/>
  <c r="AO102" i="145"/>
  <c r="AP102" i="145" s="1"/>
  <c r="BE38" i="145" s="1"/>
  <c r="AQ102" i="145"/>
  <c r="AR102" i="145" s="1"/>
  <c r="BG38" i="145" s="1"/>
  <c r="AO103" i="145"/>
  <c r="AP103" i="145" s="1"/>
  <c r="AQ103" i="145"/>
  <c r="AR103" i="145" s="1"/>
  <c r="G104" i="145"/>
  <c r="I104" i="145"/>
  <c r="L104" i="145"/>
  <c r="N104" i="145"/>
  <c r="Q104" i="145"/>
  <c r="S104" i="145"/>
  <c r="V104" i="145"/>
  <c r="X104" i="145"/>
  <c r="AA104" i="145"/>
  <c r="AC104" i="145"/>
  <c r="AF104" i="145"/>
  <c r="AH104" i="145"/>
  <c r="AM104" i="145"/>
  <c r="AO105" i="145"/>
  <c r="AQ105" i="145"/>
  <c r="AO106" i="145"/>
  <c r="AQ106" i="145"/>
  <c r="G107" i="145"/>
  <c r="I107" i="145"/>
  <c r="L107" i="145"/>
  <c r="N107" i="145"/>
  <c r="Q107" i="145"/>
  <c r="S107" i="145"/>
  <c r="V107" i="145"/>
  <c r="X107" i="145"/>
  <c r="AA107" i="145"/>
  <c r="AC107" i="145"/>
  <c r="AF107" i="145"/>
  <c r="AH107" i="145"/>
  <c r="AM107" i="145"/>
  <c r="AO108" i="145"/>
  <c r="AP108" i="145" s="1"/>
  <c r="AQ108" i="145"/>
  <c r="AR108" i="145" s="1"/>
  <c r="AO109" i="145"/>
  <c r="AP109" i="145" s="1"/>
  <c r="AQ109" i="145"/>
  <c r="AR109" i="145" s="1"/>
  <c r="G110" i="145"/>
  <c r="I110" i="145"/>
  <c r="L110" i="145"/>
  <c r="N110" i="145"/>
  <c r="Q110" i="145"/>
  <c r="S110" i="145"/>
  <c r="V110" i="145"/>
  <c r="X110" i="145"/>
  <c r="AA110" i="145"/>
  <c r="AC110" i="145"/>
  <c r="AF110" i="145"/>
  <c r="AH110" i="145"/>
  <c r="AM110" i="145"/>
  <c r="AO111" i="145"/>
  <c r="AP111" i="145" s="1"/>
  <c r="AQ111" i="145"/>
  <c r="AR111" i="145" s="1"/>
  <c r="BG41" i="145" s="1"/>
  <c r="BR10" i="145" s="1"/>
  <c r="BT10" i="145" s="1"/>
  <c r="AO112" i="145"/>
  <c r="AP112" i="145" s="1"/>
  <c r="AQ112" i="145"/>
  <c r="AR112" i="145" s="1"/>
  <c r="G113" i="145"/>
  <c r="I113" i="145"/>
  <c r="L113" i="145"/>
  <c r="N113" i="145"/>
  <c r="Q113" i="145"/>
  <c r="S113" i="145"/>
  <c r="V113" i="145"/>
  <c r="X113" i="145"/>
  <c r="AA113" i="145"/>
  <c r="AC113" i="145"/>
  <c r="AF113" i="145"/>
  <c r="AH113" i="145"/>
  <c r="AM113" i="145"/>
  <c r="AO114" i="145"/>
  <c r="AP114" i="145" s="1"/>
  <c r="BE42" i="145" s="1"/>
  <c r="BO11" i="145" s="1"/>
  <c r="BQ11" i="145" s="1"/>
  <c r="AQ114" i="145"/>
  <c r="AR114" i="145" s="1"/>
  <c r="BG42" i="145" s="1"/>
  <c r="BR11" i="145" s="1"/>
  <c r="BT11" i="145" s="1"/>
  <c r="AO115" i="145"/>
  <c r="AP115" i="145" s="1"/>
  <c r="AQ115" i="145"/>
  <c r="AR115" i="145" s="1"/>
  <c r="G116" i="145"/>
  <c r="I116" i="145"/>
  <c r="L116" i="145"/>
  <c r="N116" i="145"/>
  <c r="Q116" i="145"/>
  <c r="S116" i="145"/>
  <c r="V116" i="145"/>
  <c r="X116" i="145"/>
  <c r="AA116" i="145"/>
  <c r="AC116" i="145"/>
  <c r="AF116" i="145"/>
  <c r="AH116" i="145"/>
  <c r="AM116" i="145"/>
  <c r="AO117" i="145"/>
  <c r="AP117" i="145" s="1"/>
  <c r="BE43" i="145" s="1"/>
  <c r="BO12" i="145" s="1"/>
  <c r="BQ12" i="145" s="1"/>
  <c r="AQ117" i="145"/>
  <c r="AR117" i="145" s="1"/>
  <c r="AO118" i="145"/>
  <c r="AP118" i="145" s="1"/>
  <c r="AQ118" i="145"/>
  <c r="AR118" i="145" s="1"/>
  <c r="G119" i="145"/>
  <c r="I119" i="145"/>
  <c r="L119" i="145"/>
  <c r="N119" i="145"/>
  <c r="Q119" i="145"/>
  <c r="S119" i="145"/>
  <c r="V119" i="145"/>
  <c r="X119" i="145"/>
  <c r="AA119" i="145"/>
  <c r="AC119" i="145"/>
  <c r="AF119" i="145"/>
  <c r="AH119" i="145"/>
  <c r="AM119" i="145"/>
  <c r="AO120" i="145"/>
  <c r="AP120" i="145" s="1"/>
  <c r="AQ120" i="145"/>
  <c r="AR120" i="145" s="1"/>
  <c r="AO121" i="145"/>
  <c r="AP121" i="145" s="1"/>
  <c r="AQ121" i="145"/>
  <c r="AR121" i="145" s="1"/>
  <c r="G122" i="145"/>
  <c r="I122" i="145"/>
  <c r="L122" i="145"/>
  <c r="N122" i="145"/>
  <c r="Q122" i="145"/>
  <c r="S122" i="145"/>
  <c r="V122" i="145"/>
  <c r="X122" i="145"/>
  <c r="AA122" i="145"/>
  <c r="AC122" i="145"/>
  <c r="AF122" i="145"/>
  <c r="AH122" i="145"/>
  <c r="AM122" i="145"/>
  <c r="AO123" i="145"/>
  <c r="AP123" i="145" s="1"/>
  <c r="AQ123" i="145"/>
  <c r="AR123" i="145" s="1"/>
  <c r="BG45" i="145" s="1"/>
  <c r="BR14" i="145" s="1"/>
  <c r="BT14" i="145" s="1"/>
  <c r="AO124" i="145"/>
  <c r="AP124" i="145" s="1"/>
  <c r="AQ124" i="145"/>
  <c r="AR124" i="145" s="1"/>
  <c r="G125" i="145"/>
  <c r="I125" i="145"/>
  <c r="N125" i="145"/>
  <c r="Q125" i="145"/>
  <c r="S125" i="145"/>
  <c r="V125" i="145"/>
  <c r="X125" i="145"/>
  <c r="AA125" i="145"/>
  <c r="AC125" i="145"/>
  <c r="AF125" i="145"/>
  <c r="AH125" i="145"/>
  <c r="AM125" i="145"/>
  <c r="AO126" i="145"/>
  <c r="AP126" i="145" s="1"/>
  <c r="AQ126" i="145"/>
  <c r="AR126" i="145" s="1"/>
  <c r="BG46" i="145" s="1"/>
  <c r="BR15" i="145" s="1"/>
  <c r="BT15" i="145" s="1"/>
  <c r="AO127" i="145"/>
  <c r="AP127" i="145" s="1"/>
  <c r="AQ127" i="145"/>
  <c r="AR127" i="145" s="1"/>
  <c r="G128" i="145"/>
  <c r="L128" i="145"/>
  <c r="N128" i="145"/>
  <c r="Q128" i="145"/>
  <c r="S128" i="145"/>
  <c r="V128" i="145"/>
  <c r="X128" i="145"/>
  <c r="AA128" i="145"/>
  <c r="AC128" i="145"/>
  <c r="AF128" i="145"/>
  <c r="AH128" i="145"/>
  <c r="AM128" i="145"/>
  <c r="AO129" i="145"/>
  <c r="AP129" i="145" s="1"/>
  <c r="AQ129" i="145"/>
  <c r="AR129" i="145" s="1"/>
  <c r="BG47" i="145" s="1"/>
  <c r="BR16" i="145" s="1"/>
  <c r="BT16" i="145" s="1"/>
  <c r="AO130" i="145"/>
  <c r="AP130" i="145" s="1"/>
  <c r="AQ130" i="145"/>
  <c r="AR130" i="145" s="1"/>
  <c r="G131" i="145"/>
  <c r="I131" i="145"/>
  <c r="L131" i="145"/>
  <c r="N131" i="145"/>
  <c r="Q131" i="145"/>
  <c r="S131" i="145"/>
  <c r="V131" i="145"/>
  <c r="X131" i="145"/>
  <c r="AA131" i="145"/>
  <c r="AC131" i="145"/>
  <c r="AF131" i="145"/>
  <c r="AH131" i="145"/>
  <c r="AM131" i="145"/>
  <c r="AO132" i="145"/>
  <c r="AP132" i="145" s="1"/>
  <c r="BE48" i="145" s="1"/>
  <c r="BO17" i="145" s="1"/>
  <c r="BQ17" i="145" s="1"/>
  <c r="AQ132" i="145"/>
  <c r="AR132" i="145" s="1"/>
  <c r="BG48" i="145" s="1"/>
  <c r="BR17" i="145" s="1"/>
  <c r="BT17" i="145" s="1"/>
  <c r="AO133" i="145"/>
  <c r="AP133" i="145" s="1"/>
  <c r="AQ133" i="145"/>
  <c r="AR133" i="145" s="1"/>
  <c r="G134" i="145"/>
  <c r="I134" i="145"/>
  <c r="L134" i="145"/>
  <c r="N134" i="145"/>
  <c r="Q134" i="145"/>
  <c r="S134" i="145"/>
  <c r="V134" i="145"/>
  <c r="X134" i="145"/>
  <c r="AA134" i="145"/>
  <c r="AC134" i="145"/>
  <c r="AF134" i="145"/>
  <c r="AH134" i="145"/>
  <c r="AM134" i="145"/>
  <c r="AO135" i="145"/>
  <c r="AP135" i="145" s="1"/>
  <c r="BE49" i="145" s="1"/>
  <c r="BO18" i="145" s="1"/>
  <c r="BQ18" i="145" s="1"/>
  <c r="AQ135" i="145"/>
  <c r="AR135" i="145" s="1"/>
  <c r="AO136" i="145"/>
  <c r="AP136" i="145" s="1"/>
  <c r="AQ136" i="145"/>
  <c r="AR136" i="145" s="1"/>
  <c r="G137" i="145"/>
  <c r="I137" i="145"/>
  <c r="L137" i="145"/>
  <c r="N137" i="145"/>
  <c r="Q137" i="145"/>
  <c r="S137" i="145"/>
  <c r="V137" i="145"/>
  <c r="X137" i="145"/>
  <c r="AA137" i="145"/>
  <c r="AC137" i="145"/>
  <c r="AF137" i="145"/>
  <c r="AH137" i="145"/>
  <c r="AM137" i="145"/>
  <c r="AO138" i="145"/>
  <c r="AP138" i="145" s="1"/>
  <c r="AQ138" i="145"/>
  <c r="AR138" i="145" s="1"/>
  <c r="AO139" i="145"/>
  <c r="AP139" i="145" s="1"/>
  <c r="AQ139" i="145"/>
  <c r="AR139" i="145" s="1"/>
  <c r="G140" i="145"/>
  <c r="I140" i="145"/>
  <c r="L140" i="145"/>
  <c r="N140" i="145"/>
  <c r="Q140" i="145"/>
  <c r="S140" i="145"/>
  <c r="V140" i="145"/>
  <c r="X140" i="145"/>
  <c r="AA140" i="145"/>
  <c r="AC140" i="145"/>
  <c r="AF140" i="145"/>
  <c r="AH140" i="145"/>
  <c r="AM140" i="145"/>
  <c r="AO141" i="145"/>
  <c r="AP141" i="145" s="1"/>
  <c r="AQ141" i="145"/>
  <c r="AR141" i="145" s="1"/>
  <c r="BG51" i="145" s="1"/>
  <c r="BR20" i="145" s="1"/>
  <c r="BT20" i="145" s="1"/>
  <c r="AO142" i="145"/>
  <c r="AP142" i="145" s="1"/>
  <c r="AQ142" i="145"/>
  <c r="AR142" i="145" s="1"/>
  <c r="G143" i="145"/>
  <c r="L143" i="145"/>
  <c r="N143" i="145"/>
  <c r="Q143" i="145"/>
  <c r="S143" i="145"/>
  <c r="V143" i="145"/>
  <c r="X143" i="145"/>
  <c r="AA143" i="145"/>
  <c r="AC143" i="145"/>
  <c r="AF143" i="145"/>
  <c r="AH143" i="145"/>
  <c r="AM143" i="145"/>
  <c r="AO144" i="145"/>
  <c r="AP144" i="145" s="1"/>
  <c r="AQ144" i="145"/>
  <c r="AR144" i="145" s="1"/>
  <c r="BG52" i="145" s="1"/>
  <c r="BR21" i="145" s="1"/>
  <c r="BT21" i="145" s="1"/>
  <c r="AO145" i="145"/>
  <c r="AP145" i="145" s="1"/>
  <c r="AQ145" i="145"/>
  <c r="AR145" i="145" s="1"/>
  <c r="G146" i="145"/>
  <c r="I146" i="145"/>
  <c r="L146" i="145"/>
  <c r="N146" i="145"/>
  <c r="Q146" i="145"/>
  <c r="S146" i="145"/>
  <c r="V146" i="145"/>
  <c r="X146" i="145"/>
  <c r="AA146" i="145"/>
  <c r="AC146" i="145"/>
  <c r="AF146" i="145"/>
  <c r="AH146" i="145"/>
  <c r="AM146" i="145"/>
  <c r="AO147" i="145"/>
  <c r="AP147" i="145" s="1"/>
  <c r="BE53" i="145" s="1"/>
  <c r="BO22" i="145" s="1"/>
  <c r="BQ22" i="145" s="1"/>
  <c r="AQ147" i="145"/>
  <c r="AR147" i="145" s="1"/>
  <c r="BG53" i="145" s="1"/>
  <c r="BR22" i="145" s="1"/>
  <c r="BT22" i="145" s="1"/>
  <c r="AO148" i="145"/>
  <c r="AP148" i="145" s="1"/>
  <c r="AQ148" i="145"/>
  <c r="AR148" i="145" s="1"/>
  <c r="G149" i="145"/>
  <c r="I149" i="145"/>
  <c r="L149" i="145"/>
  <c r="N149" i="145"/>
  <c r="Q149" i="145"/>
  <c r="S149" i="145"/>
  <c r="V149" i="145"/>
  <c r="X149" i="145"/>
  <c r="AA149" i="145"/>
  <c r="AC149" i="145"/>
  <c r="AF149" i="145"/>
  <c r="AH149" i="145"/>
  <c r="AM149" i="145"/>
  <c r="AO150" i="145"/>
  <c r="AP150" i="145" s="1"/>
  <c r="BE54" i="145" s="1"/>
  <c r="BO23" i="145" s="1"/>
  <c r="BQ23" i="145" s="1"/>
  <c r="AQ150" i="145"/>
  <c r="AR150" i="145" s="1"/>
  <c r="AO151" i="145"/>
  <c r="AP151" i="145" s="1"/>
  <c r="AQ151" i="145"/>
  <c r="AR151" i="145" s="1"/>
  <c r="G152" i="145"/>
  <c r="I152" i="145"/>
  <c r="L152" i="145"/>
  <c r="N152" i="145"/>
  <c r="Q152" i="145"/>
  <c r="V152" i="145"/>
  <c r="X152" i="145"/>
  <c r="AA152" i="145"/>
  <c r="AC152" i="145"/>
  <c r="AF152" i="145"/>
  <c r="AH152" i="145"/>
  <c r="AM152" i="145"/>
  <c r="AO153" i="145"/>
  <c r="AP153" i="145" s="1"/>
  <c r="BE55" i="145" s="1"/>
  <c r="BO24" i="145" s="1"/>
  <c r="BQ24" i="145" s="1"/>
  <c r="AQ153" i="145"/>
  <c r="AR153" i="145" s="1"/>
  <c r="AO154" i="145"/>
  <c r="AP154" i="145" s="1"/>
  <c r="AQ154" i="145"/>
  <c r="AR154" i="145" s="1"/>
  <c r="G155" i="145"/>
  <c r="I155" i="145"/>
  <c r="L155" i="145"/>
  <c r="N155" i="145"/>
  <c r="Q155" i="145"/>
  <c r="S155" i="145"/>
  <c r="V155" i="145"/>
  <c r="X155" i="145"/>
  <c r="AA155" i="145"/>
  <c r="AC155" i="145"/>
  <c r="AF155" i="145"/>
  <c r="AH155" i="145"/>
  <c r="AM155" i="145"/>
  <c r="AO156" i="145"/>
  <c r="AP156" i="145" s="1"/>
  <c r="AQ156" i="145"/>
  <c r="AR156" i="145" s="1"/>
  <c r="AO157" i="145"/>
  <c r="AP157" i="145" s="1"/>
  <c r="AQ157" i="145"/>
  <c r="AR157" i="145" s="1"/>
  <c r="G158" i="145"/>
  <c r="I158" i="145"/>
  <c r="L158" i="145"/>
  <c r="N158" i="145"/>
  <c r="Q158" i="145"/>
  <c r="S158" i="145"/>
  <c r="V158" i="145"/>
  <c r="X158" i="145"/>
  <c r="AA158" i="145"/>
  <c r="AC158" i="145"/>
  <c r="AF158" i="145"/>
  <c r="AH158" i="145"/>
  <c r="AM158" i="145"/>
  <c r="AO159" i="145"/>
  <c r="AP159" i="145" s="1"/>
  <c r="AQ159" i="145"/>
  <c r="AR159" i="145" s="1"/>
  <c r="BG57" i="145" s="1"/>
  <c r="BR26" i="145" s="1"/>
  <c r="BT26" i="145" s="1"/>
  <c r="AO160" i="145"/>
  <c r="AP160" i="145" s="1"/>
  <c r="AQ160" i="145"/>
  <c r="AR160" i="145" s="1"/>
  <c r="G161" i="145"/>
  <c r="I161" i="145"/>
  <c r="L161" i="145"/>
  <c r="N161" i="145"/>
  <c r="Q161" i="145"/>
  <c r="S161" i="145"/>
  <c r="V161" i="145"/>
  <c r="X161" i="145"/>
  <c r="AA161" i="145"/>
  <c r="AC161" i="145"/>
  <c r="AF161" i="145"/>
  <c r="AH161" i="145"/>
  <c r="AM161" i="145"/>
  <c r="AO162" i="145"/>
  <c r="AP162" i="145" s="1"/>
  <c r="BE58" i="145" s="1"/>
  <c r="BO27" i="145" s="1"/>
  <c r="BQ27" i="145" s="1"/>
  <c r="AQ162" i="145"/>
  <c r="AR162" i="145" s="1"/>
  <c r="BG58" i="145" s="1"/>
  <c r="BR27" i="145" s="1"/>
  <c r="BT27" i="145" s="1"/>
  <c r="AO163" i="145"/>
  <c r="AP163" i="145" s="1"/>
  <c r="AQ163" i="145"/>
  <c r="AR163" i="145" s="1"/>
  <c r="G164" i="145"/>
  <c r="I164" i="145"/>
  <c r="L164" i="145"/>
  <c r="N164" i="145"/>
  <c r="Q164" i="145"/>
  <c r="S164" i="145"/>
  <c r="V164" i="145"/>
  <c r="X164" i="145"/>
  <c r="AA164" i="145"/>
  <c r="AC164" i="145"/>
  <c r="AF164" i="145"/>
  <c r="AH164" i="145"/>
  <c r="AM164" i="145"/>
  <c r="AO165" i="145"/>
  <c r="AP165" i="145" s="1"/>
  <c r="BE59" i="145" s="1"/>
  <c r="BO28" i="145" s="1"/>
  <c r="BQ28" i="145" s="1"/>
  <c r="AQ165" i="145"/>
  <c r="AR165" i="145" s="1"/>
  <c r="AO166" i="145"/>
  <c r="AP166" i="145" s="1"/>
  <c r="AQ166" i="145"/>
  <c r="AR166" i="145" s="1"/>
  <c r="G167" i="145"/>
  <c r="I167" i="145"/>
  <c r="L167" i="145"/>
  <c r="N167" i="145"/>
  <c r="Q167" i="145"/>
  <c r="S167" i="145"/>
  <c r="V167" i="145"/>
  <c r="X167" i="145"/>
  <c r="AA167" i="145"/>
  <c r="AC167" i="145"/>
  <c r="AF167" i="145"/>
  <c r="AH167" i="145"/>
  <c r="AM167" i="145"/>
  <c r="AO168" i="145"/>
  <c r="AP168" i="145" s="1"/>
  <c r="AQ168" i="145"/>
  <c r="AR168" i="145" s="1"/>
  <c r="AO169" i="145"/>
  <c r="AP169" i="145" s="1"/>
  <c r="AQ169" i="145"/>
  <c r="AR169" i="145" s="1"/>
  <c r="G170" i="145"/>
  <c r="I170" i="145"/>
  <c r="L170" i="145"/>
  <c r="N170" i="145"/>
  <c r="Q170" i="145"/>
  <c r="S170" i="145"/>
  <c r="V170" i="145"/>
  <c r="X170" i="145"/>
  <c r="AA170" i="145"/>
  <c r="AC170" i="145"/>
  <c r="AF170" i="145"/>
  <c r="AH170" i="145"/>
  <c r="AM170" i="145"/>
  <c r="AO171" i="145"/>
  <c r="AP171" i="145" s="1"/>
  <c r="AQ171" i="145"/>
  <c r="AR171" i="145" s="1"/>
  <c r="BG61" i="145" s="1"/>
  <c r="BR30" i="145" s="1"/>
  <c r="BT30" i="145" s="1"/>
  <c r="AO172" i="145"/>
  <c r="AP172" i="145" s="1"/>
  <c r="AQ172" i="145"/>
  <c r="AR172" i="145" s="1"/>
  <c r="G173" i="145"/>
  <c r="I173" i="145"/>
  <c r="L173" i="145"/>
  <c r="N173" i="145"/>
  <c r="Q173" i="145"/>
  <c r="S173" i="145"/>
  <c r="V173" i="145"/>
  <c r="X173" i="145"/>
  <c r="AA173" i="145"/>
  <c r="AC173" i="145"/>
  <c r="AF173" i="145"/>
  <c r="AH173" i="145"/>
  <c r="AM173" i="145"/>
  <c r="AO174" i="145"/>
  <c r="AP174" i="145" s="1"/>
  <c r="BE62" i="145" s="1"/>
  <c r="BO31" i="145" s="1"/>
  <c r="BQ31" i="145" s="1"/>
  <c r="AQ174" i="145"/>
  <c r="AR174" i="145" s="1"/>
  <c r="BG62" i="145" s="1"/>
  <c r="BR31" i="145" s="1"/>
  <c r="BT31" i="145" s="1"/>
  <c r="AO175" i="145"/>
  <c r="AP175" i="145" s="1"/>
  <c r="AQ175" i="145"/>
  <c r="AR175" i="145" s="1"/>
  <c r="G176" i="145"/>
  <c r="I176" i="145"/>
  <c r="L176" i="145"/>
  <c r="N176" i="145"/>
  <c r="Q176" i="145"/>
  <c r="S176" i="145"/>
  <c r="V176" i="145"/>
  <c r="X176" i="145"/>
  <c r="AA176" i="145"/>
  <c r="AC176" i="145"/>
  <c r="AF176" i="145"/>
  <c r="AH176" i="145"/>
  <c r="AM176" i="145"/>
  <c r="AO177" i="145"/>
  <c r="AP177" i="145" s="1"/>
  <c r="BE63" i="145" s="1"/>
  <c r="BO32" i="145" s="1"/>
  <c r="BQ32" i="145" s="1"/>
  <c r="AQ177" i="145"/>
  <c r="AR177" i="145" s="1"/>
  <c r="AO178" i="145"/>
  <c r="AP178" i="145" s="1"/>
  <c r="AQ178" i="145"/>
  <c r="AR178" i="145" s="1"/>
  <c r="G179" i="145"/>
  <c r="I179" i="145"/>
  <c r="L179" i="145"/>
  <c r="N179" i="145"/>
  <c r="Q179" i="145"/>
  <c r="S179" i="145"/>
  <c r="V179" i="145"/>
  <c r="X179" i="145"/>
  <c r="AA179" i="145"/>
  <c r="AC179" i="145"/>
  <c r="AF179" i="145"/>
  <c r="AH179" i="145"/>
  <c r="AM179" i="145"/>
  <c r="AO180" i="145"/>
  <c r="AP180" i="145" s="1"/>
  <c r="AQ180" i="145"/>
  <c r="AR180" i="145" s="1"/>
  <c r="AO181" i="145"/>
  <c r="AP181" i="145" s="1"/>
  <c r="AQ181" i="145"/>
  <c r="AR181" i="145" s="1"/>
  <c r="G182" i="145"/>
  <c r="I182" i="145"/>
  <c r="L182" i="145"/>
  <c r="N182" i="145"/>
  <c r="Q182" i="145"/>
  <c r="S182" i="145"/>
  <c r="V182" i="145"/>
  <c r="X182" i="145"/>
  <c r="AA182" i="145"/>
  <c r="AC182" i="145"/>
  <c r="AF182" i="145"/>
  <c r="AH182" i="145"/>
  <c r="AM182" i="145"/>
  <c r="AO183" i="145"/>
  <c r="AP183" i="145" s="1"/>
  <c r="AQ183" i="145"/>
  <c r="AR183" i="145" s="1"/>
  <c r="BG65" i="145" s="1"/>
  <c r="BR34" i="145" s="1"/>
  <c r="BT34" i="145" s="1"/>
  <c r="AO184" i="145"/>
  <c r="AP184" i="145" s="1"/>
  <c r="AQ184" i="145"/>
  <c r="AR184" i="145" s="1"/>
  <c r="G185" i="145"/>
  <c r="I185" i="145"/>
  <c r="L185" i="145"/>
  <c r="N185" i="145"/>
  <c r="Q185" i="145"/>
  <c r="S185" i="145"/>
  <c r="V185" i="145"/>
  <c r="X185" i="145"/>
  <c r="AA185" i="145"/>
  <c r="AC185" i="145"/>
  <c r="AF185" i="145"/>
  <c r="AH185" i="145"/>
  <c r="AM185" i="145"/>
  <c r="AO186" i="145"/>
  <c r="AP186" i="145" s="1"/>
  <c r="BE66" i="145" s="1"/>
  <c r="BO35" i="145" s="1"/>
  <c r="BQ35" i="145" s="1"/>
  <c r="AQ186" i="145"/>
  <c r="AR186" i="145" s="1"/>
  <c r="BG66" i="145" s="1"/>
  <c r="BR35" i="145" s="1"/>
  <c r="BT35" i="145" s="1"/>
  <c r="AO187" i="145"/>
  <c r="AP187" i="145" s="1"/>
  <c r="AQ187" i="145"/>
  <c r="AR187" i="145" s="1"/>
  <c r="G188" i="145"/>
  <c r="I188" i="145"/>
  <c r="L188" i="145"/>
  <c r="N188" i="145"/>
  <c r="Q188" i="145"/>
  <c r="S188" i="145"/>
  <c r="V188" i="145"/>
  <c r="X188" i="145"/>
  <c r="AA188" i="145"/>
  <c r="AC188" i="145"/>
  <c r="AF188" i="145"/>
  <c r="AH188" i="145"/>
  <c r="AM188" i="145"/>
  <c r="AO189" i="145"/>
  <c r="AP189" i="145" s="1"/>
  <c r="BE67" i="145" s="1"/>
  <c r="BO36" i="145" s="1"/>
  <c r="BQ36" i="145" s="1"/>
  <c r="AQ189" i="145"/>
  <c r="AR189" i="145" s="1"/>
  <c r="AO190" i="145"/>
  <c r="AP190" i="145" s="1"/>
  <c r="AQ190" i="145"/>
  <c r="AR190" i="145" s="1"/>
  <c r="G191" i="145"/>
  <c r="I191" i="145"/>
  <c r="L191" i="145"/>
  <c r="N191" i="145"/>
  <c r="Q191" i="145"/>
  <c r="S191" i="145"/>
  <c r="V191" i="145"/>
  <c r="X191" i="145"/>
  <c r="AA191" i="145"/>
  <c r="AC191" i="145"/>
  <c r="AF191" i="145"/>
  <c r="AH191" i="145"/>
  <c r="AM191" i="145"/>
  <c r="AO192" i="145"/>
  <c r="AP192" i="145" s="1"/>
  <c r="AQ192" i="145"/>
  <c r="AR192" i="145" s="1"/>
  <c r="AO193" i="145"/>
  <c r="AP193" i="145" s="1"/>
  <c r="AQ193" i="145"/>
  <c r="AR193" i="145" s="1"/>
  <c r="G194" i="145"/>
  <c r="I194" i="145"/>
  <c r="L194" i="145"/>
  <c r="N194" i="145"/>
  <c r="Q194" i="145"/>
  <c r="S194" i="145"/>
  <c r="V194" i="145"/>
  <c r="X194" i="145"/>
  <c r="AA194" i="145"/>
  <c r="AC194" i="145"/>
  <c r="AF194" i="145"/>
  <c r="AH194" i="145"/>
  <c r="AM194" i="145"/>
  <c r="AO195" i="145"/>
  <c r="AP195" i="145" s="1"/>
  <c r="AQ195" i="145"/>
  <c r="AR195" i="145" s="1"/>
  <c r="BG69" i="145" s="1"/>
  <c r="BR38" i="145" s="1"/>
  <c r="BT38" i="145" s="1"/>
  <c r="AO196" i="145"/>
  <c r="AP196" i="145" s="1"/>
  <c r="AQ196" i="145"/>
  <c r="AR196" i="145" s="1"/>
  <c r="G197" i="145"/>
  <c r="I197" i="145"/>
  <c r="L197" i="145"/>
  <c r="N197" i="145"/>
  <c r="Q197" i="145"/>
  <c r="S197" i="145"/>
  <c r="V197" i="145"/>
  <c r="X197" i="145"/>
  <c r="AA197" i="145"/>
  <c r="AC197" i="145"/>
  <c r="AF197" i="145"/>
  <c r="AH197" i="145"/>
  <c r="AM197" i="145"/>
  <c r="AO198" i="145"/>
  <c r="AP198" i="145" s="1"/>
  <c r="BE70" i="145" s="1"/>
  <c r="BO39" i="145" s="1"/>
  <c r="BQ39" i="145" s="1"/>
  <c r="AQ198" i="145"/>
  <c r="AR198" i="145" s="1"/>
  <c r="BG70" i="145" s="1"/>
  <c r="BR39" i="145" s="1"/>
  <c r="BT39" i="145" s="1"/>
  <c r="AO199" i="145"/>
  <c r="AP199" i="145" s="1"/>
  <c r="AQ199" i="145"/>
  <c r="AR199" i="145" s="1"/>
  <c r="G200" i="145"/>
  <c r="I200" i="145"/>
  <c r="L200" i="145"/>
  <c r="N200" i="145"/>
  <c r="Q200" i="145"/>
  <c r="S200" i="145"/>
  <c r="V200" i="145"/>
  <c r="X200" i="145"/>
  <c r="AA200" i="145"/>
  <c r="AC200" i="145"/>
  <c r="AF200" i="145"/>
  <c r="AH200" i="145"/>
  <c r="AM200" i="145"/>
  <c r="AO201" i="145"/>
  <c r="AP201" i="145" s="1"/>
  <c r="BE71" i="145" s="1"/>
  <c r="BO40" i="145" s="1"/>
  <c r="BQ40" i="145" s="1"/>
  <c r="AQ201" i="145"/>
  <c r="AR201" i="145" s="1"/>
  <c r="AO202" i="145"/>
  <c r="AP202" i="145" s="1"/>
  <c r="AQ202" i="145"/>
  <c r="AR202" i="145" s="1"/>
  <c r="G203" i="145"/>
  <c r="I203" i="145"/>
  <c r="L203" i="145"/>
  <c r="N203" i="145"/>
  <c r="Q203" i="145"/>
  <c r="S203" i="145"/>
  <c r="V203" i="145"/>
  <c r="X203" i="145"/>
  <c r="AA203" i="145"/>
  <c r="AC203" i="145"/>
  <c r="AF203" i="145"/>
  <c r="AH203" i="145"/>
  <c r="AM203" i="145"/>
  <c r="AO204" i="145"/>
  <c r="AP204" i="145" s="1"/>
  <c r="AQ204" i="145"/>
  <c r="AR204" i="145" s="1"/>
  <c r="AO205" i="145"/>
  <c r="AP205" i="145" s="1"/>
  <c r="AQ205" i="145"/>
  <c r="AR205" i="145" s="1"/>
  <c r="G206" i="145"/>
  <c r="I206" i="145"/>
  <c r="L206" i="145"/>
  <c r="N206" i="145"/>
  <c r="Q206" i="145"/>
  <c r="S206" i="145"/>
  <c r="V206" i="145"/>
  <c r="X206" i="145"/>
  <c r="AA206" i="145"/>
  <c r="AC206" i="145"/>
  <c r="AF206" i="145"/>
  <c r="AH206" i="145"/>
  <c r="AM206" i="145"/>
  <c r="AO207" i="145"/>
  <c r="AP207" i="145" s="1"/>
  <c r="AQ207" i="145"/>
  <c r="AR207" i="145" s="1"/>
  <c r="BG73" i="145" s="1"/>
  <c r="BR42" i="145" s="1"/>
  <c r="BT42" i="145" s="1"/>
  <c r="AO208" i="145"/>
  <c r="AP208" i="145" s="1"/>
  <c r="AQ208" i="145"/>
  <c r="AR208" i="145" s="1"/>
  <c r="G209" i="145"/>
  <c r="I209" i="145"/>
  <c r="L209" i="145"/>
  <c r="N209" i="145"/>
  <c r="Q209" i="145"/>
  <c r="S209" i="145"/>
  <c r="V209" i="145"/>
  <c r="X209" i="145"/>
  <c r="AA209" i="145"/>
  <c r="AC209" i="145"/>
  <c r="AF209" i="145"/>
  <c r="AH209" i="145"/>
  <c r="AM209" i="145"/>
  <c r="AO210" i="145"/>
  <c r="AP210" i="145" s="1"/>
  <c r="BE74" i="145" s="1"/>
  <c r="BO43" i="145" s="1"/>
  <c r="BQ43" i="145" s="1"/>
  <c r="AQ210" i="145"/>
  <c r="AR210" i="145" s="1"/>
  <c r="BG74" i="145" s="1"/>
  <c r="BR43" i="145" s="1"/>
  <c r="BT43" i="145" s="1"/>
  <c r="AO211" i="145"/>
  <c r="AP211" i="145" s="1"/>
  <c r="AQ211" i="145"/>
  <c r="AR211" i="145" s="1"/>
  <c r="G212" i="145"/>
  <c r="I212" i="145"/>
  <c r="L212" i="145"/>
  <c r="N212" i="145"/>
  <c r="Q212" i="145"/>
  <c r="S212" i="145"/>
  <c r="V212" i="145"/>
  <c r="X212" i="145"/>
  <c r="AA212" i="145"/>
  <c r="AC212" i="145"/>
  <c r="AF212" i="145"/>
  <c r="AH212" i="145"/>
  <c r="AM212" i="145"/>
  <c r="AO213" i="145"/>
  <c r="AP213" i="145" s="1"/>
  <c r="BE75" i="145" s="1"/>
  <c r="BO44" i="145" s="1"/>
  <c r="BQ44" i="145" s="1"/>
  <c r="AQ213" i="145"/>
  <c r="AR213" i="145" s="1"/>
  <c r="AO214" i="145"/>
  <c r="AP214" i="145" s="1"/>
  <c r="AQ214" i="145"/>
  <c r="AR214" i="145" s="1"/>
  <c r="G215" i="145"/>
  <c r="I215" i="145"/>
  <c r="L215" i="145"/>
  <c r="N215" i="145"/>
  <c r="Q215" i="145"/>
  <c r="S215" i="145"/>
  <c r="V215" i="145"/>
  <c r="X215" i="145"/>
  <c r="AA215" i="145"/>
  <c r="AC215" i="145"/>
  <c r="AF215" i="145"/>
  <c r="AH215" i="145"/>
  <c r="AM215" i="145"/>
  <c r="AO216" i="145"/>
  <c r="AP216" i="145" s="1"/>
  <c r="AQ216" i="145"/>
  <c r="AR216" i="145" s="1"/>
  <c r="AO217" i="145"/>
  <c r="AP217" i="145" s="1"/>
  <c r="AQ217" i="145"/>
  <c r="AR217" i="145" s="1"/>
  <c r="G218" i="145"/>
  <c r="I218" i="145"/>
  <c r="L218" i="145"/>
  <c r="N218" i="145"/>
  <c r="Q218" i="145"/>
  <c r="S218" i="145"/>
  <c r="V218" i="145"/>
  <c r="X218" i="145"/>
  <c r="AA218" i="145"/>
  <c r="AC218" i="145"/>
  <c r="AF218" i="145"/>
  <c r="AH218" i="145"/>
  <c r="AM218" i="145"/>
  <c r="AO219" i="145"/>
  <c r="AP219" i="145" s="1"/>
  <c r="AQ219" i="145"/>
  <c r="AR219" i="145" s="1"/>
  <c r="BG77" i="145" s="1"/>
  <c r="BR46" i="145" s="1"/>
  <c r="BT46" i="145" s="1"/>
  <c r="AO220" i="145"/>
  <c r="AP220" i="145" s="1"/>
  <c r="AQ220" i="145"/>
  <c r="AR220" i="145" s="1"/>
  <c r="G221" i="145"/>
  <c r="I221" i="145"/>
  <c r="L221" i="145"/>
  <c r="N221" i="145"/>
  <c r="Q221" i="145"/>
  <c r="S221" i="145"/>
  <c r="V221" i="145"/>
  <c r="X221" i="145"/>
  <c r="AA221" i="145"/>
  <c r="AC221" i="145"/>
  <c r="AF221" i="145"/>
  <c r="AH221" i="145"/>
  <c r="AM221" i="145"/>
  <c r="AO222" i="145"/>
  <c r="AP222" i="145" s="1"/>
  <c r="BE78" i="145" s="1"/>
  <c r="BO47" i="145" s="1"/>
  <c r="BQ47" i="145" s="1"/>
  <c r="AQ222" i="145"/>
  <c r="AR222" i="145" s="1"/>
  <c r="BG78" i="145" s="1"/>
  <c r="BR47" i="145" s="1"/>
  <c r="BT47" i="145" s="1"/>
  <c r="AO223" i="145"/>
  <c r="AP223" i="145" s="1"/>
  <c r="AQ223" i="145"/>
  <c r="AR223" i="145" s="1"/>
  <c r="G224" i="145"/>
  <c r="I224" i="145"/>
  <c r="L224" i="145"/>
  <c r="N224" i="145"/>
  <c r="Q224" i="145"/>
  <c r="S224" i="145"/>
  <c r="V224" i="145"/>
  <c r="X224" i="145"/>
  <c r="AA224" i="145"/>
  <c r="AC224" i="145"/>
  <c r="AF224" i="145"/>
  <c r="AH224" i="145"/>
  <c r="AM224" i="145"/>
  <c r="AO225" i="145"/>
  <c r="AP225" i="145" s="1"/>
  <c r="BE79" i="145" s="1"/>
  <c r="BO48" i="145" s="1"/>
  <c r="BQ48" i="145" s="1"/>
  <c r="AQ225" i="145"/>
  <c r="AR225" i="145" s="1"/>
  <c r="AO226" i="145"/>
  <c r="AP226" i="145" s="1"/>
  <c r="AQ226" i="145"/>
  <c r="AR226" i="145" s="1"/>
  <c r="G227" i="145"/>
  <c r="I227" i="145"/>
  <c r="L227" i="145"/>
  <c r="N227" i="145"/>
  <c r="Q227" i="145"/>
  <c r="S227" i="145"/>
  <c r="V227" i="145"/>
  <c r="X227" i="145"/>
  <c r="AA227" i="145"/>
  <c r="AC227" i="145"/>
  <c r="AF227" i="145"/>
  <c r="AH227" i="145"/>
  <c r="AM227" i="145"/>
  <c r="BJ6" i="154" l="1"/>
  <c r="BH6" i="154"/>
  <c r="BD31" i="154"/>
  <c r="BN7" i="154" s="1"/>
  <c r="BP7" i="154" s="1"/>
  <c r="BF31" i="154"/>
  <c r="BQ7" i="154" s="1"/>
  <c r="BS7" i="154" s="1"/>
  <c r="BJ31" i="154"/>
  <c r="BW7" i="154" s="1"/>
  <c r="BY7" i="154" s="1"/>
  <c r="BH31" i="154"/>
  <c r="BT7" i="154" s="1"/>
  <c r="BV7" i="154" s="1"/>
  <c r="BF6" i="154"/>
  <c r="BQ6" i="154" s="1"/>
  <c r="BS6" i="154" s="1"/>
  <c r="AR107" i="154"/>
  <c r="AP11" i="154"/>
  <c r="AR11" i="154"/>
  <c r="AP83" i="154"/>
  <c r="AR83" i="154"/>
  <c r="AR8" i="154"/>
  <c r="AP8" i="154"/>
  <c r="AR86" i="154"/>
  <c r="AP86" i="154"/>
  <c r="AP107" i="154"/>
  <c r="AP105" i="145"/>
  <c r="BE39" i="145" s="1"/>
  <c r="BO8" i="145" s="1"/>
  <c r="BQ8" i="145" s="1"/>
  <c r="AR85" i="145"/>
  <c r="AP81" i="145"/>
  <c r="AP9" i="145"/>
  <c r="BE7" i="145" s="1"/>
  <c r="AR6" i="145"/>
  <c r="AR105" i="145"/>
  <c r="BG39" i="145" s="1"/>
  <c r="BR8" i="145" s="1"/>
  <c r="BT8" i="145" s="1"/>
  <c r="AP84" i="145"/>
  <c r="BE32" i="145" s="1"/>
  <c r="AP7" i="145"/>
  <c r="AR106" i="145"/>
  <c r="AP85" i="145"/>
  <c r="AR82" i="145"/>
  <c r="AR10" i="145"/>
  <c r="AP6" i="145"/>
  <c r="AR81" i="145"/>
  <c r="AR9" i="145"/>
  <c r="BG7" i="145" s="1"/>
  <c r="AP106" i="145"/>
  <c r="AR84" i="145"/>
  <c r="AP82" i="145"/>
  <c r="AP10" i="145"/>
  <c r="BI7" i="145" s="1"/>
  <c r="AR7" i="145"/>
  <c r="BK40" i="145"/>
  <c r="BX9" i="145" s="1"/>
  <c r="BZ9" i="145" s="1"/>
  <c r="BI17" i="145"/>
  <c r="BI76" i="145"/>
  <c r="BU45" i="145" s="1"/>
  <c r="BW45" i="145" s="1"/>
  <c r="BI65" i="145"/>
  <c r="BU34" i="145" s="1"/>
  <c r="BW34" i="145" s="1"/>
  <c r="BI47" i="145"/>
  <c r="BU16" i="145" s="1"/>
  <c r="BW16" i="145" s="1"/>
  <c r="BI33" i="145"/>
  <c r="BI32" i="145"/>
  <c r="BI16" i="145"/>
  <c r="BI79" i="145"/>
  <c r="BU48" i="145" s="1"/>
  <c r="BW48" i="145" s="1"/>
  <c r="BE77" i="145"/>
  <c r="BO46" i="145" s="1"/>
  <c r="BQ46" i="145" s="1"/>
  <c r="BG76" i="145"/>
  <c r="BR45" i="145" s="1"/>
  <c r="BT45" i="145" s="1"/>
  <c r="BI75" i="145"/>
  <c r="BU44" i="145" s="1"/>
  <c r="BW44" i="145" s="1"/>
  <c r="BE73" i="145"/>
  <c r="BO42" i="145" s="1"/>
  <c r="BQ42" i="145" s="1"/>
  <c r="BG72" i="145"/>
  <c r="BR41" i="145" s="1"/>
  <c r="BT41" i="145" s="1"/>
  <c r="BI71" i="145"/>
  <c r="BU40" i="145" s="1"/>
  <c r="BW40" i="145" s="1"/>
  <c r="BE69" i="145"/>
  <c r="BO38" i="145" s="1"/>
  <c r="BQ38" i="145" s="1"/>
  <c r="BG68" i="145"/>
  <c r="BR37" i="145" s="1"/>
  <c r="BT37" i="145" s="1"/>
  <c r="BI67" i="145"/>
  <c r="BU36" i="145" s="1"/>
  <c r="BW36" i="145" s="1"/>
  <c r="BE65" i="145"/>
  <c r="BO34" i="145" s="1"/>
  <c r="BQ34" i="145" s="1"/>
  <c r="BG64" i="145"/>
  <c r="BR33" i="145" s="1"/>
  <c r="BT33" i="145" s="1"/>
  <c r="BI63" i="145"/>
  <c r="BU32" i="145" s="1"/>
  <c r="BW32" i="145" s="1"/>
  <c r="BE61" i="145"/>
  <c r="BO30" i="145" s="1"/>
  <c r="BQ30" i="145" s="1"/>
  <c r="BG60" i="145"/>
  <c r="BR29" i="145" s="1"/>
  <c r="BT29" i="145" s="1"/>
  <c r="BI59" i="145"/>
  <c r="BU28" i="145" s="1"/>
  <c r="BW28" i="145" s="1"/>
  <c r="BE57" i="145"/>
  <c r="BO26" i="145" s="1"/>
  <c r="BQ26" i="145" s="1"/>
  <c r="BG56" i="145"/>
  <c r="BR25" i="145" s="1"/>
  <c r="BT25" i="145" s="1"/>
  <c r="BI55" i="145"/>
  <c r="BU24" i="145" s="1"/>
  <c r="BW24" i="145" s="1"/>
  <c r="BE52" i="145"/>
  <c r="BO21" i="145" s="1"/>
  <c r="BQ21" i="145" s="1"/>
  <c r="BE51" i="145"/>
  <c r="BO20" i="145" s="1"/>
  <c r="BQ20" i="145" s="1"/>
  <c r="BG50" i="145"/>
  <c r="BR19" i="145" s="1"/>
  <c r="BT19" i="145" s="1"/>
  <c r="BE47" i="145"/>
  <c r="BO16" i="145" s="1"/>
  <c r="BQ16" i="145" s="1"/>
  <c r="BE46" i="145"/>
  <c r="BO15" i="145" s="1"/>
  <c r="BQ15" i="145" s="1"/>
  <c r="BE45" i="145"/>
  <c r="BO14" i="145" s="1"/>
  <c r="BQ14" i="145" s="1"/>
  <c r="BG44" i="145"/>
  <c r="BR13" i="145" s="1"/>
  <c r="BT13" i="145" s="1"/>
  <c r="BI43" i="145"/>
  <c r="BU12" i="145" s="1"/>
  <c r="BW12" i="145" s="1"/>
  <c r="BE41" i="145"/>
  <c r="BO10" i="145" s="1"/>
  <c r="BQ10" i="145" s="1"/>
  <c r="BG40" i="145"/>
  <c r="BR9" i="145" s="1"/>
  <c r="BT9" i="145" s="1"/>
  <c r="BE37" i="145"/>
  <c r="BG36" i="145"/>
  <c r="BI35" i="145"/>
  <c r="BE33" i="145"/>
  <c r="BG32" i="145"/>
  <c r="BE29" i="145"/>
  <c r="BG28" i="145"/>
  <c r="BI27" i="145"/>
  <c r="BE25" i="145"/>
  <c r="BG24" i="145"/>
  <c r="BI23" i="145"/>
  <c r="BE21" i="145"/>
  <c r="BG20" i="145"/>
  <c r="BI19" i="145"/>
  <c r="BE17" i="145"/>
  <c r="BG16" i="145"/>
  <c r="BI15" i="145"/>
  <c r="BE13" i="145"/>
  <c r="BG12" i="145"/>
  <c r="BI11" i="145"/>
  <c r="BE9" i="145"/>
  <c r="BG8" i="145"/>
  <c r="BK11" i="145"/>
  <c r="BG79" i="145"/>
  <c r="BR48" i="145" s="1"/>
  <c r="BT48" i="145" s="1"/>
  <c r="BE76" i="145"/>
  <c r="BO45" i="145" s="1"/>
  <c r="BQ45" i="145" s="1"/>
  <c r="BG75" i="145"/>
  <c r="BR44" i="145" s="1"/>
  <c r="BT44" i="145" s="1"/>
  <c r="BE72" i="145"/>
  <c r="BO41" i="145" s="1"/>
  <c r="BQ41" i="145" s="1"/>
  <c r="BG71" i="145"/>
  <c r="BR40" i="145" s="1"/>
  <c r="BT40" i="145" s="1"/>
  <c r="BE68" i="145"/>
  <c r="BO37" i="145" s="1"/>
  <c r="BQ37" i="145" s="1"/>
  <c r="BG67" i="145"/>
  <c r="BR36" i="145" s="1"/>
  <c r="BT36" i="145" s="1"/>
  <c r="BE64" i="145"/>
  <c r="BO33" i="145" s="1"/>
  <c r="BQ33" i="145" s="1"/>
  <c r="BG63" i="145"/>
  <c r="BR32" i="145" s="1"/>
  <c r="BT32" i="145" s="1"/>
  <c r="BE60" i="145"/>
  <c r="BO29" i="145" s="1"/>
  <c r="BQ29" i="145" s="1"/>
  <c r="BG59" i="145"/>
  <c r="BR28" i="145" s="1"/>
  <c r="BT28" i="145" s="1"/>
  <c r="BE56" i="145"/>
  <c r="BO25" i="145" s="1"/>
  <c r="BQ25" i="145" s="1"/>
  <c r="BG55" i="145"/>
  <c r="BR24" i="145" s="1"/>
  <c r="BT24" i="145" s="1"/>
  <c r="BG54" i="145"/>
  <c r="BR23" i="145" s="1"/>
  <c r="BT23" i="145" s="1"/>
  <c r="BE50" i="145"/>
  <c r="BO19" i="145" s="1"/>
  <c r="BQ19" i="145" s="1"/>
  <c r="BG49" i="145"/>
  <c r="BR18" i="145" s="1"/>
  <c r="BT18" i="145" s="1"/>
  <c r="BI48" i="145"/>
  <c r="BU17" i="145" s="1"/>
  <c r="BW17" i="145" s="1"/>
  <c r="BK47" i="145"/>
  <c r="BX16" i="145" s="1"/>
  <c r="BZ16" i="145" s="1"/>
  <c r="BE44" i="145"/>
  <c r="BO13" i="145" s="1"/>
  <c r="BQ13" i="145" s="1"/>
  <c r="BG43" i="145"/>
  <c r="BR12" i="145" s="1"/>
  <c r="BT12" i="145" s="1"/>
  <c r="BE40" i="145"/>
  <c r="BO9" i="145" s="1"/>
  <c r="BQ9" i="145" s="1"/>
  <c r="BE36" i="145"/>
  <c r="BG35" i="145"/>
  <c r="BE28" i="145"/>
  <c r="BG27" i="145"/>
  <c r="BE24" i="145"/>
  <c r="BG23" i="145"/>
  <c r="BE20" i="145"/>
  <c r="BG19" i="145"/>
  <c r="BE16" i="145"/>
  <c r="BG15" i="145"/>
  <c r="BE12" i="145"/>
  <c r="BG11" i="145"/>
  <c r="BE8" i="145"/>
  <c r="AO113" i="145"/>
  <c r="AP113" i="145" s="1"/>
  <c r="BI41" i="145" s="1"/>
  <c r="BU10" i="145" s="1"/>
  <c r="BW10" i="145" s="1"/>
  <c r="AQ23" i="145"/>
  <c r="AR23" i="145" s="1"/>
  <c r="AQ194" i="145"/>
  <c r="AO125" i="145"/>
  <c r="AP125" i="145" s="1"/>
  <c r="BI45" i="145" s="1"/>
  <c r="BU14" i="145" s="1"/>
  <c r="BW14" i="145" s="1"/>
  <c r="L125" i="145"/>
  <c r="AQ11" i="145"/>
  <c r="AQ128" i="145"/>
  <c r="I128" i="145"/>
  <c r="AQ152" i="145"/>
  <c r="S152" i="145"/>
  <c r="AQ143" i="145"/>
  <c r="I143" i="145"/>
  <c r="AO68" i="145"/>
  <c r="AP68" i="145" s="1"/>
  <c r="BI26" i="145" s="1"/>
  <c r="AQ200" i="145"/>
  <c r="AQ113" i="145"/>
  <c r="AO92" i="145"/>
  <c r="AP92" i="145" s="1"/>
  <c r="BI34" i="145" s="1"/>
  <c r="AQ50" i="145"/>
  <c r="AO11" i="145"/>
  <c r="AO50" i="145"/>
  <c r="AP50" i="145" s="1"/>
  <c r="BI20" i="145" s="1"/>
  <c r="AQ158" i="145"/>
  <c r="AQ83" i="145"/>
  <c r="AQ35" i="145"/>
  <c r="AQ38" i="145"/>
  <c r="AO35" i="145"/>
  <c r="AP35" i="145" s="1"/>
  <c r="AQ215" i="145"/>
  <c r="AQ224" i="145"/>
  <c r="AO200" i="145"/>
  <c r="AP200" i="145" s="1"/>
  <c r="BI70" i="145" s="1"/>
  <c r="BU39" i="145" s="1"/>
  <c r="BW39" i="145" s="1"/>
  <c r="AO191" i="145"/>
  <c r="AP191" i="145" s="1"/>
  <c r="AQ125" i="145"/>
  <c r="AQ140" i="145"/>
  <c r="AR140" i="145" s="1"/>
  <c r="BK50" i="145" s="1"/>
  <c r="BX19" i="145" s="1"/>
  <c r="BZ19" i="145" s="1"/>
  <c r="AO197" i="145"/>
  <c r="AP197" i="145" s="1"/>
  <c r="BI69" i="145" s="1"/>
  <c r="BU38" i="145" s="1"/>
  <c r="BW38" i="145" s="1"/>
  <c r="AO182" i="145"/>
  <c r="AP182" i="145" s="1"/>
  <c r="BI64" i="145" s="1"/>
  <c r="BU33" i="145" s="1"/>
  <c r="BW33" i="145" s="1"/>
  <c r="AO170" i="145"/>
  <c r="AP170" i="145" s="1"/>
  <c r="BI60" i="145" s="1"/>
  <c r="BU29" i="145" s="1"/>
  <c r="BW29" i="145" s="1"/>
  <c r="AO158" i="145"/>
  <c r="AP158" i="145" s="1"/>
  <c r="BI56" i="145" s="1"/>
  <c r="BU25" i="145" s="1"/>
  <c r="BW25" i="145" s="1"/>
  <c r="AO146" i="145"/>
  <c r="AP146" i="145" s="1"/>
  <c r="AO212" i="145"/>
  <c r="AP212" i="145" s="1"/>
  <c r="AQ212" i="145"/>
  <c r="AR212" i="145" s="1"/>
  <c r="BK74" i="145" s="1"/>
  <c r="BX43" i="145" s="1"/>
  <c r="BZ43" i="145" s="1"/>
  <c r="AO188" i="145"/>
  <c r="AP188" i="145" s="1"/>
  <c r="BI66" i="145" s="1"/>
  <c r="BU35" i="145" s="1"/>
  <c r="BW35" i="145" s="1"/>
  <c r="AO134" i="145"/>
  <c r="AP134" i="145" s="1"/>
  <c r="AO224" i="145"/>
  <c r="AP224" i="145" s="1"/>
  <c r="BI78" i="145" s="1"/>
  <c r="BU47" i="145" s="1"/>
  <c r="BW47" i="145" s="1"/>
  <c r="AO152" i="145"/>
  <c r="AP152" i="145" s="1"/>
  <c r="BI54" i="145" s="1"/>
  <c r="BU23" i="145" s="1"/>
  <c r="BW23" i="145" s="1"/>
  <c r="AO80" i="145"/>
  <c r="AP80" i="145" s="1"/>
  <c r="BI30" i="145" s="1"/>
  <c r="AO23" i="145"/>
  <c r="AP23" i="145" s="1"/>
  <c r="AQ101" i="145"/>
  <c r="AO101" i="145"/>
  <c r="AP101" i="145" s="1"/>
  <c r="BI37" i="145" s="1"/>
  <c r="AO53" i="145"/>
  <c r="AP53" i="145" s="1"/>
  <c r="BI21" i="145" s="1"/>
  <c r="AQ116" i="145"/>
  <c r="AO86" i="145"/>
  <c r="AQ71" i="145"/>
  <c r="AQ221" i="145"/>
  <c r="AR221" i="145" s="1"/>
  <c r="BK77" i="145" s="1"/>
  <c r="BX46" i="145" s="1"/>
  <c r="BZ46" i="145" s="1"/>
  <c r="AQ185" i="145"/>
  <c r="AQ203" i="145"/>
  <c r="AQ161" i="145"/>
  <c r="AR161" i="145" s="1"/>
  <c r="BK57" i="145" s="1"/>
  <c r="BX26" i="145" s="1"/>
  <c r="BZ26" i="145" s="1"/>
  <c r="AQ188" i="145"/>
  <c r="AQ206" i="145"/>
  <c r="AQ173" i="145"/>
  <c r="AQ131" i="145"/>
  <c r="AR131" i="145" s="1"/>
  <c r="AQ170" i="145"/>
  <c r="AR170" i="145" s="1"/>
  <c r="BK60" i="145" s="1"/>
  <c r="BX29" i="145" s="1"/>
  <c r="BZ29" i="145" s="1"/>
  <c r="AQ227" i="145"/>
  <c r="AQ218" i="145"/>
  <c r="AQ197" i="145"/>
  <c r="AQ176" i="145"/>
  <c r="AQ155" i="145"/>
  <c r="AO227" i="145"/>
  <c r="AP227" i="145" s="1"/>
  <c r="AO215" i="145"/>
  <c r="AP215" i="145" s="1"/>
  <c r="AO203" i="145"/>
  <c r="AP203" i="145" s="1"/>
  <c r="AQ191" i="145"/>
  <c r="AR191" i="145" s="1"/>
  <c r="BK67" i="145" s="1"/>
  <c r="BX36" i="145" s="1"/>
  <c r="BZ36" i="145" s="1"/>
  <c r="AQ149" i="145"/>
  <c r="AR149" i="145" s="1"/>
  <c r="BK53" i="145" s="1"/>
  <c r="BX22" i="145" s="1"/>
  <c r="BZ22" i="145" s="1"/>
  <c r="AO218" i="145"/>
  <c r="AP218" i="145" s="1"/>
  <c r="AO206" i="145"/>
  <c r="AP206" i="145" s="1"/>
  <c r="AQ179" i="145"/>
  <c r="AQ209" i="145"/>
  <c r="AR209" i="145" s="1"/>
  <c r="BK73" i="145" s="1"/>
  <c r="BX42" i="145" s="1"/>
  <c r="BZ42" i="145" s="1"/>
  <c r="AO221" i="145"/>
  <c r="AP221" i="145" s="1"/>
  <c r="BI77" i="145" s="1"/>
  <c r="BU46" i="145" s="1"/>
  <c r="BW46" i="145" s="1"/>
  <c r="AO209" i="145"/>
  <c r="AP209" i="145" s="1"/>
  <c r="BI73" i="145" s="1"/>
  <c r="BU42" i="145" s="1"/>
  <c r="BW42" i="145" s="1"/>
  <c r="AQ182" i="145"/>
  <c r="AR182" i="145" s="1"/>
  <c r="BK64" i="145" s="1"/>
  <c r="BX33" i="145" s="1"/>
  <c r="BZ33" i="145" s="1"/>
  <c r="AQ164" i="145"/>
  <c r="AO140" i="145"/>
  <c r="AP140" i="145" s="1"/>
  <c r="BI50" i="145" s="1"/>
  <c r="BU19" i="145" s="1"/>
  <c r="BW19" i="145" s="1"/>
  <c r="AO137" i="145"/>
  <c r="AP137" i="145" s="1"/>
  <c r="BI49" i="145" s="1"/>
  <c r="BU18" i="145" s="1"/>
  <c r="BW18" i="145" s="1"/>
  <c r="AO194" i="145"/>
  <c r="AP194" i="145" s="1"/>
  <c r="BI68" i="145" s="1"/>
  <c r="BU37" i="145" s="1"/>
  <c r="BW37" i="145" s="1"/>
  <c r="AO185" i="145"/>
  <c r="AP185" i="145" s="1"/>
  <c r="AO173" i="145"/>
  <c r="AP173" i="145" s="1"/>
  <c r="AO161" i="145"/>
  <c r="AP161" i="145" s="1"/>
  <c r="BI57" i="145" s="1"/>
  <c r="BU26" i="145" s="1"/>
  <c r="BW26" i="145" s="1"/>
  <c r="AO155" i="145"/>
  <c r="AP155" i="145" s="1"/>
  <c r="AO149" i="145"/>
  <c r="AP149" i="145" s="1"/>
  <c r="AQ134" i="145"/>
  <c r="AO176" i="145"/>
  <c r="AP176" i="145" s="1"/>
  <c r="BI62" i="145" s="1"/>
  <c r="BU31" i="145" s="1"/>
  <c r="BW31" i="145" s="1"/>
  <c r="AO164" i="145"/>
  <c r="AP164" i="145" s="1"/>
  <c r="BI58" i="145" s="1"/>
  <c r="BU27" i="145" s="1"/>
  <c r="BW27" i="145" s="1"/>
  <c r="AQ146" i="145"/>
  <c r="AQ137" i="145"/>
  <c r="AR137" i="145" s="1"/>
  <c r="BK49" i="145" s="1"/>
  <c r="BX18" i="145" s="1"/>
  <c r="BZ18" i="145" s="1"/>
  <c r="AQ167" i="145"/>
  <c r="AO179" i="145"/>
  <c r="AP179" i="145" s="1"/>
  <c r="AO167" i="145"/>
  <c r="AP167" i="145" s="1"/>
  <c r="AQ104" i="145"/>
  <c r="AQ119" i="145"/>
  <c r="AQ95" i="145"/>
  <c r="AQ107" i="145"/>
  <c r="AQ86" i="145"/>
  <c r="AO143" i="145"/>
  <c r="AP143" i="145" s="1"/>
  <c r="BI51" i="145" s="1"/>
  <c r="BU20" i="145" s="1"/>
  <c r="BW20" i="145" s="1"/>
  <c r="AO131" i="145"/>
  <c r="AP131" i="145" s="1"/>
  <c r="AO128" i="145"/>
  <c r="AP128" i="145" s="1"/>
  <c r="AQ122" i="145"/>
  <c r="AO89" i="145"/>
  <c r="AP89" i="145" s="1"/>
  <c r="AQ56" i="145"/>
  <c r="AR56" i="145" s="1"/>
  <c r="BK22" i="145" s="1"/>
  <c r="AO116" i="145"/>
  <c r="AP116" i="145" s="1"/>
  <c r="BI42" i="145" s="1"/>
  <c r="BU11" i="145" s="1"/>
  <c r="BW11" i="145" s="1"/>
  <c r="AO104" i="145"/>
  <c r="AP104" i="145" s="1"/>
  <c r="BI38" i="145" s="1"/>
  <c r="AO74" i="145"/>
  <c r="AP74" i="145" s="1"/>
  <c r="BI28" i="145" s="1"/>
  <c r="AO71" i="145"/>
  <c r="AP71" i="145" s="1"/>
  <c r="AO119" i="145"/>
  <c r="AP119" i="145" s="1"/>
  <c r="AO107" i="145"/>
  <c r="AO95" i="145"/>
  <c r="AP95" i="145" s="1"/>
  <c r="AQ110" i="145"/>
  <c r="AR110" i="145" s="1"/>
  <c r="AQ98" i="145"/>
  <c r="AQ89" i="145"/>
  <c r="AO83" i="145"/>
  <c r="AO122" i="145"/>
  <c r="AP122" i="145" s="1"/>
  <c r="BI44" i="145" s="1"/>
  <c r="BU13" i="145" s="1"/>
  <c r="BW13" i="145" s="1"/>
  <c r="AO110" i="145"/>
  <c r="AP110" i="145" s="1"/>
  <c r="AO98" i="145"/>
  <c r="AP98" i="145" s="1"/>
  <c r="BI36" i="145" s="1"/>
  <c r="AO62" i="145"/>
  <c r="AP62" i="145" s="1"/>
  <c r="BI24" i="145" s="1"/>
  <c r="AO47" i="145"/>
  <c r="AP47" i="145" s="1"/>
  <c r="AQ29" i="145"/>
  <c r="AQ62" i="145"/>
  <c r="AQ74" i="145"/>
  <c r="AO38" i="145"/>
  <c r="AP38" i="145" s="1"/>
  <c r="AQ59" i="145"/>
  <c r="AQ77" i="145"/>
  <c r="AO59" i="145"/>
  <c r="AP59" i="145" s="1"/>
  <c r="AO77" i="145"/>
  <c r="AP77" i="145" s="1"/>
  <c r="BI29" i="145" s="1"/>
  <c r="AQ92" i="145"/>
  <c r="AQ80" i="145"/>
  <c r="AQ68" i="145"/>
  <c r="AO41" i="145"/>
  <c r="AP41" i="145" s="1"/>
  <c r="AQ14" i="145"/>
  <c r="AR14" i="145" s="1"/>
  <c r="BK8" i="145" s="1"/>
  <c r="AQ26" i="145"/>
  <c r="AR26" i="145" s="1"/>
  <c r="BK12" i="145" s="1"/>
  <c r="AQ20" i="145"/>
  <c r="AQ47" i="145"/>
  <c r="AQ8" i="145"/>
  <c r="AQ44" i="145"/>
  <c r="AR44" i="145" s="1"/>
  <c r="BK18" i="145" s="1"/>
  <c r="AQ65" i="145"/>
  <c r="AO56" i="145"/>
  <c r="AP56" i="145" s="1"/>
  <c r="BI22" i="145" s="1"/>
  <c r="AO44" i="145"/>
  <c r="AP44" i="145" s="1"/>
  <c r="BI18" i="145" s="1"/>
  <c r="AQ32" i="145"/>
  <c r="AO65" i="145"/>
  <c r="AP65" i="145" s="1"/>
  <c r="BI25" i="145" s="1"/>
  <c r="AQ53" i="145"/>
  <c r="AQ41" i="145"/>
  <c r="AO32" i="145"/>
  <c r="AP32" i="145" s="1"/>
  <c r="BI14" i="145" s="1"/>
  <c r="AO20" i="145"/>
  <c r="AP20" i="145" s="1"/>
  <c r="BI10" i="145" s="1"/>
  <c r="AO8" i="145"/>
  <c r="AQ17" i="145"/>
  <c r="AO29" i="145"/>
  <c r="AP29" i="145" s="1"/>
  <c r="BI13" i="145" s="1"/>
  <c r="AO17" i="145"/>
  <c r="AP17" i="145" s="1"/>
  <c r="BI9" i="145" s="1"/>
  <c r="AO26" i="145"/>
  <c r="AP26" i="145" s="1"/>
  <c r="BI12" i="145" s="1"/>
  <c r="AO14" i="145"/>
  <c r="AP14" i="145" s="1"/>
  <c r="BI8" i="145" s="1"/>
  <c r="BT6" i="154" l="1"/>
  <c r="BV6" i="154" s="1"/>
  <c r="BW6" i="154"/>
  <c r="BY6" i="154" s="1"/>
  <c r="BG31" i="145"/>
  <c r="BR7" i="145" s="1"/>
  <c r="BT7" i="145" s="1"/>
  <c r="BI31" i="145"/>
  <c r="BU7" i="145" s="1"/>
  <c r="BW7" i="145" s="1"/>
  <c r="BE6" i="145"/>
  <c r="BO6" i="145" s="1"/>
  <c r="BQ6" i="145" s="1"/>
  <c r="BG6" i="145"/>
  <c r="BR6" i="145" s="1"/>
  <c r="BT6" i="145" s="1"/>
  <c r="BE31" i="145"/>
  <c r="BO7" i="145" s="1"/>
  <c r="BQ7" i="145" s="1"/>
  <c r="AR8" i="145"/>
  <c r="AP86" i="145"/>
  <c r="AP107" i="145"/>
  <c r="BI39" i="145" s="1"/>
  <c r="BU8" i="145" s="1"/>
  <c r="BW8" i="145" s="1"/>
  <c r="AP8" i="145"/>
  <c r="AP83" i="145"/>
  <c r="AP11" i="145"/>
  <c r="AR11" i="145"/>
  <c r="BK7" i="145" s="1"/>
  <c r="BI53" i="145"/>
  <c r="BU22" i="145" s="1"/>
  <c r="BW22" i="145" s="1"/>
  <c r="BI40" i="145"/>
  <c r="BU9" i="145" s="1"/>
  <c r="BW9" i="145" s="1"/>
  <c r="BI61" i="145"/>
  <c r="BU30" i="145" s="1"/>
  <c r="BW30" i="145" s="1"/>
  <c r="BI74" i="145"/>
  <c r="BU43" i="145" s="1"/>
  <c r="BW43" i="145" s="1"/>
  <c r="BI52" i="145"/>
  <c r="BU21" i="145" s="1"/>
  <c r="BW21" i="145" s="1"/>
  <c r="BI72" i="145"/>
  <c r="BU41" i="145" s="1"/>
  <c r="BW41" i="145" s="1"/>
  <c r="BI46" i="145"/>
  <c r="BU15" i="145" s="1"/>
  <c r="BW15" i="145" s="1"/>
  <c r="AR197" i="145"/>
  <c r="AR32" i="145"/>
  <c r="BK14" i="145" s="1"/>
  <c r="AR98" i="145"/>
  <c r="BK36" i="145" s="1"/>
  <c r="AR167" i="145"/>
  <c r="BK59" i="145" s="1"/>
  <c r="BX28" i="145" s="1"/>
  <c r="BZ28" i="145" s="1"/>
  <c r="AR134" i="145"/>
  <c r="AR176" i="145"/>
  <c r="BK62" i="145" s="1"/>
  <c r="BX31" i="145" s="1"/>
  <c r="BZ31" i="145" s="1"/>
  <c r="AR50" i="145"/>
  <c r="BK20" i="145" s="1"/>
  <c r="AR152" i="145"/>
  <c r="BK54" i="145" s="1"/>
  <c r="BX23" i="145" s="1"/>
  <c r="BZ23" i="145" s="1"/>
  <c r="AR128" i="145"/>
  <c r="BK46" i="145" s="1"/>
  <c r="BX15" i="145" s="1"/>
  <c r="BZ15" i="145" s="1"/>
  <c r="AR80" i="145"/>
  <c r="BK30" i="145" s="1"/>
  <c r="AR59" i="145"/>
  <c r="BK23" i="145" s="1"/>
  <c r="AR104" i="145"/>
  <c r="BK38" i="145" s="1"/>
  <c r="AR146" i="145"/>
  <c r="BK52" i="145" s="1"/>
  <c r="BX21" i="145" s="1"/>
  <c r="BZ21" i="145" s="1"/>
  <c r="AR125" i="145"/>
  <c r="BK45" i="145" s="1"/>
  <c r="BX14" i="145" s="1"/>
  <c r="BZ14" i="145" s="1"/>
  <c r="AR83" i="145"/>
  <c r="AR200" i="145"/>
  <c r="BK70" i="145" s="1"/>
  <c r="BX39" i="145" s="1"/>
  <c r="BZ39" i="145" s="1"/>
  <c r="AR77" i="145"/>
  <c r="BK29" i="145" s="1"/>
  <c r="AR188" i="145"/>
  <c r="BK66" i="145" s="1"/>
  <c r="BX35" i="145" s="1"/>
  <c r="BZ35" i="145" s="1"/>
  <c r="AR71" i="145"/>
  <c r="BK27" i="145" s="1"/>
  <c r="AR101" i="145"/>
  <c r="BK37" i="145" s="1"/>
  <c r="AR41" i="145"/>
  <c r="BK17" i="145" s="1"/>
  <c r="AR92" i="145"/>
  <c r="BK34" i="145" s="1"/>
  <c r="AR227" i="145"/>
  <c r="AR185" i="145"/>
  <c r="BK65" i="145" s="1"/>
  <c r="BX34" i="145" s="1"/>
  <c r="BZ34" i="145" s="1"/>
  <c r="AR116" i="145"/>
  <c r="BK42" i="145" s="1"/>
  <c r="BX11" i="145" s="1"/>
  <c r="BZ11" i="145" s="1"/>
  <c r="AR158" i="145"/>
  <c r="BK56" i="145" s="1"/>
  <c r="BX25" i="145" s="1"/>
  <c r="BZ25" i="145" s="1"/>
  <c r="AR53" i="145"/>
  <c r="BK21" i="145" s="1"/>
  <c r="AR65" i="145"/>
  <c r="BK25" i="145" s="1"/>
  <c r="AR47" i="145"/>
  <c r="BK19" i="145" s="1"/>
  <c r="AR74" i="145"/>
  <c r="BK28" i="145" s="1"/>
  <c r="AR107" i="145"/>
  <c r="BK39" i="145" s="1"/>
  <c r="BX8" i="145" s="1"/>
  <c r="BZ8" i="145" s="1"/>
  <c r="AR179" i="145"/>
  <c r="BK63" i="145" s="1"/>
  <c r="BX32" i="145" s="1"/>
  <c r="BZ32" i="145" s="1"/>
  <c r="AR173" i="145"/>
  <c r="AR38" i="145"/>
  <c r="BK16" i="145" s="1"/>
  <c r="AR68" i="145"/>
  <c r="BK26" i="145" s="1"/>
  <c r="AR86" i="145"/>
  <c r="BK32" i="145" s="1"/>
  <c r="AR35" i="145"/>
  <c r="BK15" i="145" s="1"/>
  <c r="AR20" i="145"/>
  <c r="BK10" i="145" s="1"/>
  <c r="AR62" i="145"/>
  <c r="BK24" i="145" s="1"/>
  <c r="AR122" i="145"/>
  <c r="BK44" i="145" s="1"/>
  <c r="BX13" i="145" s="1"/>
  <c r="BZ13" i="145" s="1"/>
  <c r="AR95" i="145"/>
  <c r="BK35" i="145" s="1"/>
  <c r="AR206" i="145"/>
  <c r="BK72" i="145" s="1"/>
  <c r="BX41" i="145" s="1"/>
  <c r="BZ41" i="145" s="1"/>
  <c r="AR203" i="145"/>
  <c r="BK71" i="145" s="1"/>
  <c r="BX40" i="145" s="1"/>
  <c r="BZ40" i="145" s="1"/>
  <c r="AR224" i="145"/>
  <c r="BK78" i="145" s="1"/>
  <c r="BX47" i="145" s="1"/>
  <c r="BZ47" i="145" s="1"/>
  <c r="AR143" i="145"/>
  <c r="BK51" i="145" s="1"/>
  <c r="BX20" i="145" s="1"/>
  <c r="BZ20" i="145" s="1"/>
  <c r="AR194" i="145"/>
  <c r="BK68" i="145" s="1"/>
  <c r="BX37" i="145" s="1"/>
  <c r="BZ37" i="145" s="1"/>
  <c r="AR113" i="145"/>
  <c r="BK41" i="145" s="1"/>
  <c r="BX10" i="145" s="1"/>
  <c r="BZ10" i="145" s="1"/>
  <c r="AR17" i="145"/>
  <c r="BK9" i="145" s="1"/>
  <c r="AR29" i="145"/>
  <c r="BK13" i="145" s="1"/>
  <c r="AR89" i="145"/>
  <c r="BK33" i="145" s="1"/>
  <c r="AR119" i="145"/>
  <c r="BK43" i="145" s="1"/>
  <c r="BX12" i="145" s="1"/>
  <c r="BZ12" i="145" s="1"/>
  <c r="AR164" i="145"/>
  <c r="AR155" i="145"/>
  <c r="BK55" i="145" s="1"/>
  <c r="BX24" i="145" s="1"/>
  <c r="BZ24" i="145" s="1"/>
  <c r="AR218" i="145"/>
  <c r="BK76" i="145" s="1"/>
  <c r="BX45" i="145" s="1"/>
  <c r="BZ45" i="145" s="1"/>
  <c r="AR215" i="145"/>
  <c r="BI6" i="145" l="1"/>
  <c r="BU6" i="145" s="1"/>
  <c r="BW6" i="145" s="1"/>
  <c r="BK6" i="145"/>
  <c r="BX6" i="145" s="1"/>
  <c r="BZ6" i="145" s="1"/>
  <c r="BK31" i="145"/>
  <c r="BX7" i="145" s="1"/>
  <c r="BZ7" i="145" s="1"/>
  <c r="BE80" i="145"/>
  <c r="BK75" i="145"/>
  <c r="BX44" i="145" s="1"/>
  <c r="BZ44" i="145" s="1"/>
  <c r="BK79" i="145"/>
  <c r="BX48" i="145" s="1"/>
  <c r="BZ48" i="145" s="1"/>
  <c r="BK61" i="145"/>
  <c r="BX30" i="145" s="1"/>
  <c r="BZ30" i="145" s="1"/>
  <c r="BK48" i="145"/>
  <c r="BX17" i="145" s="1"/>
  <c r="BZ17" i="145" s="1"/>
  <c r="BK69" i="145"/>
  <c r="BX38" i="145" s="1"/>
  <c r="BZ38" i="145" s="1"/>
  <c r="BK58" i="145"/>
  <c r="BX27" i="145" s="1"/>
  <c r="BZ27" i="145" s="1"/>
  <c r="BD80" i="154" l="1"/>
  <c r="BN49" i="154" s="1"/>
  <c r="BP49" i="154" s="1"/>
  <c r="BF80" i="154"/>
  <c r="BQ49" i="154" s="1"/>
  <c r="BS49" i="154" s="1"/>
  <c r="CC6" i="145"/>
  <c r="CE6" i="145" s="1"/>
  <c r="CC10" i="145"/>
  <c r="CE10" i="145" s="1"/>
  <c r="CC14" i="145"/>
  <c r="CE14" i="145" s="1"/>
  <c r="CC18" i="145"/>
  <c r="CE18" i="145" s="1"/>
  <c r="CC22" i="145"/>
  <c r="CE22" i="145" s="1"/>
  <c r="CC26" i="145"/>
  <c r="CE26" i="145" s="1"/>
  <c r="CC30" i="145"/>
  <c r="CE30" i="145" s="1"/>
  <c r="CC34" i="145"/>
  <c r="CE34" i="145" s="1"/>
  <c r="CC38" i="145"/>
  <c r="CE38" i="145" s="1"/>
  <c r="CC43" i="145"/>
  <c r="CE43" i="145" s="1"/>
  <c r="CC8" i="145"/>
  <c r="CE8" i="145" s="1"/>
  <c r="CC41" i="145"/>
  <c r="CE41" i="145" s="1"/>
  <c r="CC13" i="145"/>
  <c r="CE13" i="145" s="1"/>
  <c r="CC15" i="145"/>
  <c r="CE15" i="145" s="1"/>
  <c r="CC17" i="145"/>
  <c r="CE17" i="145" s="1"/>
  <c r="CC19" i="145"/>
  <c r="CE19" i="145" s="1"/>
  <c r="CC21" i="145"/>
  <c r="CE21" i="145" s="1"/>
  <c r="CC23" i="145"/>
  <c r="CE23" i="145" s="1"/>
  <c r="CC25" i="145"/>
  <c r="CE25" i="145" s="1"/>
  <c r="CC27" i="145"/>
  <c r="CE27" i="145" s="1"/>
  <c r="CC29" i="145"/>
  <c r="CE29" i="145" s="1"/>
  <c r="CC31" i="145"/>
  <c r="CE31" i="145" s="1"/>
  <c r="CC33" i="145"/>
  <c r="CE33" i="145" s="1"/>
  <c r="CC35" i="145"/>
  <c r="CE35" i="145" s="1"/>
  <c r="CC37" i="145"/>
  <c r="CE37" i="145" s="1"/>
  <c r="CC39" i="145"/>
  <c r="CE39" i="145" s="1"/>
  <c r="CC9" i="145"/>
  <c r="CE9" i="145" s="1"/>
  <c r="CC7" i="145"/>
  <c r="CE7" i="145" s="1"/>
  <c r="CC11" i="145"/>
  <c r="CE11" i="145" s="1"/>
  <c r="CC42" i="145"/>
  <c r="CE42" i="145" s="1"/>
  <c r="CC46" i="145"/>
  <c r="CE46" i="145" s="1"/>
  <c r="CC12" i="145"/>
  <c r="CE12" i="145" s="1"/>
  <c r="CC16" i="145"/>
  <c r="CE16" i="145" s="1"/>
  <c r="CC24" i="145"/>
  <c r="CE24" i="145" s="1"/>
  <c r="CC32" i="145"/>
  <c r="CE32" i="145" s="1"/>
  <c r="CC48" i="145"/>
  <c r="CE48" i="145" s="1"/>
  <c r="CC44" i="145"/>
  <c r="CE44" i="145" s="1"/>
  <c r="CC47" i="145"/>
  <c r="CE47" i="145" s="1"/>
  <c r="BO49" i="145"/>
  <c r="BQ49" i="145" s="1"/>
  <c r="CC20" i="145"/>
  <c r="CE20" i="145" s="1"/>
  <c r="CC28" i="145"/>
  <c r="CE28" i="145" s="1"/>
  <c r="CC36" i="145"/>
  <c r="CE36" i="145" s="1"/>
  <c r="CC40" i="145"/>
  <c r="CE40" i="145" s="1"/>
  <c r="CC45" i="145"/>
  <c r="CE45" i="145" s="1"/>
  <c r="BH80" i="154"/>
  <c r="BT49" i="154" s="1"/>
  <c r="BV49" i="154" s="1"/>
  <c r="BJ80" i="154"/>
  <c r="BW49" i="154" s="1"/>
  <c r="BY49" i="154" s="1"/>
  <c r="BI80" i="145"/>
  <c r="BG80" i="145"/>
  <c r="CF6" i="145" l="1"/>
  <c r="CH6" i="145" s="1"/>
  <c r="CF7" i="145"/>
  <c r="CH7" i="145" s="1"/>
  <c r="CF9" i="145"/>
  <c r="CH9" i="145" s="1"/>
  <c r="CF42" i="145"/>
  <c r="CH42" i="145" s="1"/>
  <c r="CF46" i="145"/>
  <c r="CH46" i="145" s="1"/>
  <c r="CF40" i="145"/>
  <c r="CH40" i="145" s="1"/>
  <c r="CF44" i="145"/>
  <c r="CH44" i="145" s="1"/>
  <c r="BR49" i="145"/>
  <c r="BT49" i="145" s="1"/>
  <c r="CF12" i="145"/>
  <c r="CH12" i="145" s="1"/>
  <c r="CF16" i="145"/>
  <c r="CH16" i="145" s="1"/>
  <c r="CF20" i="145"/>
  <c r="CH20" i="145" s="1"/>
  <c r="CF24" i="145"/>
  <c r="CH24" i="145" s="1"/>
  <c r="CF28" i="145"/>
  <c r="CH28" i="145" s="1"/>
  <c r="CF32" i="145"/>
  <c r="CH32" i="145" s="1"/>
  <c r="CF36" i="145"/>
  <c r="CH36" i="145" s="1"/>
  <c r="CF10" i="145"/>
  <c r="CH10" i="145" s="1"/>
  <c r="CF14" i="145"/>
  <c r="CH14" i="145" s="1"/>
  <c r="CF18" i="145"/>
  <c r="CH18" i="145" s="1"/>
  <c r="CF22" i="145"/>
  <c r="CH22" i="145" s="1"/>
  <c r="CF26" i="145"/>
  <c r="CH26" i="145" s="1"/>
  <c r="CF30" i="145"/>
  <c r="CH30" i="145" s="1"/>
  <c r="CF34" i="145"/>
  <c r="CH34" i="145" s="1"/>
  <c r="CF38" i="145"/>
  <c r="CH38" i="145" s="1"/>
  <c r="CF8" i="145"/>
  <c r="CH8" i="145" s="1"/>
  <c r="CF39" i="145"/>
  <c r="CH39" i="145" s="1"/>
  <c r="CF41" i="145"/>
  <c r="CH41" i="145" s="1"/>
  <c r="CF43" i="145"/>
  <c r="CH43" i="145" s="1"/>
  <c r="CF45" i="145"/>
  <c r="CH45" i="145" s="1"/>
  <c r="CF47" i="145"/>
  <c r="CH47" i="145" s="1"/>
  <c r="CF13" i="145"/>
  <c r="CH13" i="145" s="1"/>
  <c r="CF17" i="145"/>
  <c r="CH17" i="145" s="1"/>
  <c r="CF25" i="145"/>
  <c r="CH25" i="145" s="1"/>
  <c r="CF33" i="145"/>
  <c r="CH33" i="145" s="1"/>
  <c r="CF29" i="145"/>
  <c r="CH29" i="145" s="1"/>
  <c r="CF37" i="145"/>
  <c r="CH37" i="145" s="1"/>
  <c r="CF35" i="145"/>
  <c r="CH35" i="145" s="1"/>
  <c r="CF15" i="145"/>
  <c r="CH15" i="145" s="1"/>
  <c r="CF23" i="145"/>
  <c r="CH23" i="145" s="1"/>
  <c r="CF31" i="145"/>
  <c r="CH31" i="145" s="1"/>
  <c r="CF48" i="145"/>
  <c r="CH48" i="145" s="1"/>
  <c r="CF21" i="145"/>
  <c r="CH21" i="145" s="1"/>
  <c r="CF11" i="145"/>
  <c r="CH11" i="145" s="1"/>
  <c r="CF19" i="145"/>
  <c r="CH19" i="145" s="1"/>
  <c r="CF27" i="145"/>
  <c r="CH27" i="145" s="1"/>
  <c r="CI6" i="145"/>
  <c r="CK6" i="145" s="1"/>
  <c r="CI39" i="145"/>
  <c r="CK39" i="145" s="1"/>
  <c r="CI41" i="145"/>
  <c r="CK41" i="145" s="1"/>
  <c r="CI43" i="145"/>
  <c r="CK43" i="145" s="1"/>
  <c r="CI45" i="145"/>
  <c r="CK45" i="145" s="1"/>
  <c r="CI47" i="145"/>
  <c r="CK47" i="145" s="1"/>
  <c r="CI15" i="145"/>
  <c r="CK15" i="145" s="1"/>
  <c r="CI23" i="145"/>
  <c r="CK23" i="145" s="1"/>
  <c r="CI25" i="145"/>
  <c r="CK25" i="145" s="1"/>
  <c r="CI27" i="145"/>
  <c r="CK27" i="145" s="1"/>
  <c r="CI29" i="145"/>
  <c r="CK29" i="145" s="1"/>
  <c r="CI31" i="145"/>
  <c r="CK31" i="145" s="1"/>
  <c r="CI33" i="145"/>
  <c r="CK33" i="145" s="1"/>
  <c r="CI35" i="145"/>
  <c r="CK35" i="145" s="1"/>
  <c r="CI37" i="145"/>
  <c r="CK37" i="145" s="1"/>
  <c r="CI11" i="145"/>
  <c r="CK11" i="145" s="1"/>
  <c r="CI13" i="145"/>
  <c r="CK13" i="145" s="1"/>
  <c r="CI17" i="145"/>
  <c r="CK17" i="145" s="1"/>
  <c r="CI19" i="145"/>
  <c r="CK19" i="145" s="1"/>
  <c r="CI21" i="145"/>
  <c r="CK21" i="145" s="1"/>
  <c r="CI7" i="145"/>
  <c r="CK7" i="145" s="1"/>
  <c r="CI9" i="145"/>
  <c r="CK9" i="145" s="1"/>
  <c r="CI42" i="145"/>
  <c r="CK42" i="145" s="1"/>
  <c r="CI46" i="145"/>
  <c r="CK46" i="145" s="1"/>
  <c r="BU49" i="145"/>
  <c r="BW49" i="145" s="1"/>
  <c r="CI12" i="145"/>
  <c r="CK12" i="145" s="1"/>
  <c r="CI44" i="145"/>
  <c r="CK44" i="145" s="1"/>
  <c r="CI16" i="145"/>
  <c r="CK16" i="145" s="1"/>
  <c r="CI20" i="145"/>
  <c r="CK20" i="145" s="1"/>
  <c r="CI24" i="145"/>
  <c r="CK24" i="145" s="1"/>
  <c r="CI28" i="145"/>
  <c r="CK28" i="145" s="1"/>
  <c r="CI32" i="145"/>
  <c r="CK32" i="145" s="1"/>
  <c r="CI36" i="145"/>
  <c r="CK36" i="145" s="1"/>
  <c r="CI40" i="145"/>
  <c r="CK40" i="145" s="1"/>
  <c r="CI48" i="145"/>
  <c r="CK48" i="145" s="1"/>
  <c r="CI10" i="145"/>
  <c r="CK10" i="145" s="1"/>
  <c r="CI14" i="145"/>
  <c r="CK14" i="145" s="1"/>
  <c r="CI18" i="145"/>
  <c r="CK18" i="145" s="1"/>
  <c r="CI22" i="145"/>
  <c r="CK22" i="145" s="1"/>
  <c r="CI26" i="145"/>
  <c r="CK26" i="145" s="1"/>
  <c r="CI30" i="145"/>
  <c r="CK30" i="145" s="1"/>
  <c r="CI34" i="145"/>
  <c r="CK34" i="145" s="1"/>
  <c r="CI38" i="145"/>
  <c r="CK38" i="145" s="1"/>
  <c r="CI8" i="145"/>
  <c r="CK8" i="145" s="1"/>
  <c r="CE9" i="154"/>
  <c r="CG9" i="154" s="1"/>
  <c r="CE13" i="154"/>
  <c r="CG13" i="154" s="1"/>
  <c r="CE16" i="154"/>
  <c r="CG16" i="154" s="1"/>
  <c r="CE18" i="154"/>
  <c r="CG18" i="154" s="1"/>
  <c r="CE20" i="154"/>
  <c r="CG20" i="154" s="1"/>
  <c r="CE22" i="154"/>
  <c r="CG22" i="154" s="1"/>
  <c r="CE24" i="154"/>
  <c r="CG24" i="154" s="1"/>
  <c r="CE26" i="154"/>
  <c r="CG26" i="154" s="1"/>
  <c r="CE28" i="154"/>
  <c r="CG28" i="154" s="1"/>
  <c r="CE30" i="154"/>
  <c r="CG30" i="154" s="1"/>
  <c r="CE32" i="154"/>
  <c r="CG32" i="154" s="1"/>
  <c r="CE34" i="154"/>
  <c r="CG34" i="154" s="1"/>
  <c r="CE36" i="154"/>
  <c r="CG36" i="154" s="1"/>
  <c r="CE38" i="154"/>
  <c r="CG38" i="154" s="1"/>
  <c r="CE40" i="154"/>
  <c r="CG40" i="154" s="1"/>
  <c r="CE42" i="154"/>
  <c r="CG42" i="154" s="1"/>
  <c r="CE44" i="154"/>
  <c r="CG44" i="154" s="1"/>
  <c r="CE46" i="154"/>
  <c r="CG46" i="154" s="1"/>
  <c r="CE48" i="154"/>
  <c r="CG48" i="154" s="1"/>
  <c r="CE10" i="154"/>
  <c r="CG10" i="154" s="1"/>
  <c r="CE14" i="154"/>
  <c r="CG14" i="154" s="1"/>
  <c r="CE7" i="154"/>
  <c r="CG7" i="154" s="1"/>
  <c r="CE11" i="154"/>
  <c r="CG11" i="154" s="1"/>
  <c r="CE15" i="154"/>
  <c r="CG15" i="154" s="1"/>
  <c r="CE17" i="154"/>
  <c r="CG17" i="154" s="1"/>
  <c r="CE19" i="154"/>
  <c r="CG19" i="154" s="1"/>
  <c r="CE21" i="154"/>
  <c r="CG21" i="154" s="1"/>
  <c r="CE23" i="154"/>
  <c r="CG23" i="154" s="1"/>
  <c r="CE25" i="154"/>
  <c r="CG25" i="154" s="1"/>
  <c r="CE27" i="154"/>
  <c r="CG27" i="154" s="1"/>
  <c r="CE29" i="154"/>
  <c r="CG29" i="154" s="1"/>
  <c r="CE31" i="154"/>
  <c r="CG31" i="154" s="1"/>
  <c r="CE33" i="154"/>
  <c r="CG33" i="154" s="1"/>
  <c r="CE35" i="154"/>
  <c r="CG35" i="154" s="1"/>
  <c r="CE37" i="154"/>
  <c r="CG37" i="154" s="1"/>
  <c r="CE39" i="154"/>
  <c r="CG39" i="154" s="1"/>
  <c r="CE41" i="154"/>
  <c r="CG41" i="154" s="1"/>
  <c r="CE43" i="154"/>
  <c r="CG43" i="154" s="1"/>
  <c r="CE45" i="154"/>
  <c r="CG45" i="154" s="1"/>
  <c r="CE47" i="154"/>
  <c r="CG47" i="154" s="1"/>
  <c r="CE8" i="154"/>
  <c r="CG8" i="154" s="1"/>
  <c r="CE12" i="154"/>
  <c r="CG12" i="154" s="1"/>
  <c r="CK6" i="154"/>
  <c r="CM6" i="154" s="1"/>
  <c r="CK9" i="154"/>
  <c r="CM9" i="154" s="1"/>
  <c r="CK13" i="154"/>
  <c r="CM13" i="154" s="1"/>
  <c r="CK16" i="154"/>
  <c r="CM16" i="154" s="1"/>
  <c r="CK18" i="154"/>
  <c r="CM18" i="154" s="1"/>
  <c r="CK20" i="154"/>
  <c r="CM20" i="154" s="1"/>
  <c r="CK22" i="154"/>
  <c r="CM22" i="154" s="1"/>
  <c r="CK24" i="154"/>
  <c r="CM24" i="154" s="1"/>
  <c r="CK26" i="154"/>
  <c r="CM26" i="154" s="1"/>
  <c r="CK28" i="154"/>
  <c r="CM28" i="154" s="1"/>
  <c r="CK30" i="154"/>
  <c r="CM30" i="154" s="1"/>
  <c r="CK32" i="154"/>
  <c r="CM32" i="154" s="1"/>
  <c r="CK34" i="154"/>
  <c r="CM34" i="154" s="1"/>
  <c r="CK36" i="154"/>
  <c r="CM36" i="154" s="1"/>
  <c r="CK38" i="154"/>
  <c r="CM38" i="154" s="1"/>
  <c r="CK40" i="154"/>
  <c r="CM40" i="154" s="1"/>
  <c r="CK42" i="154"/>
  <c r="CM42" i="154" s="1"/>
  <c r="CK44" i="154"/>
  <c r="CM44" i="154" s="1"/>
  <c r="CK46" i="154"/>
  <c r="CM46" i="154" s="1"/>
  <c r="CK48" i="154"/>
  <c r="CM48" i="154" s="1"/>
  <c r="CK10" i="154"/>
  <c r="CM10" i="154" s="1"/>
  <c r="CK14" i="154"/>
  <c r="CM14" i="154" s="1"/>
  <c r="CK7" i="154"/>
  <c r="CM7" i="154" s="1"/>
  <c r="CK11" i="154"/>
  <c r="CM11" i="154" s="1"/>
  <c r="CK15" i="154"/>
  <c r="CM15" i="154" s="1"/>
  <c r="CK17" i="154"/>
  <c r="CM17" i="154" s="1"/>
  <c r="CK19" i="154"/>
  <c r="CM19" i="154" s="1"/>
  <c r="CK21" i="154"/>
  <c r="CM21" i="154" s="1"/>
  <c r="CK23" i="154"/>
  <c r="CM23" i="154" s="1"/>
  <c r="CK25" i="154"/>
  <c r="CM25" i="154" s="1"/>
  <c r="CK27" i="154"/>
  <c r="CM27" i="154" s="1"/>
  <c r="CK29" i="154"/>
  <c r="CM29" i="154" s="1"/>
  <c r="CK31" i="154"/>
  <c r="CM31" i="154" s="1"/>
  <c r="CK33" i="154"/>
  <c r="CM33" i="154" s="1"/>
  <c r="CK35" i="154"/>
  <c r="CM35" i="154" s="1"/>
  <c r="CK37" i="154"/>
  <c r="CM37" i="154" s="1"/>
  <c r="CK39" i="154"/>
  <c r="CM39" i="154" s="1"/>
  <c r="CK41" i="154"/>
  <c r="CM41" i="154" s="1"/>
  <c r="CK43" i="154"/>
  <c r="CM43" i="154" s="1"/>
  <c r="CK45" i="154"/>
  <c r="CM45" i="154" s="1"/>
  <c r="CK47" i="154"/>
  <c r="CM47" i="154" s="1"/>
  <c r="CK8" i="154"/>
  <c r="CM8" i="154" s="1"/>
  <c r="CK12" i="154"/>
  <c r="CM12" i="154" s="1"/>
  <c r="CH6" i="154"/>
  <c r="CJ6" i="154" s="1"/>
  <c r="CH7" i="154"/>
  <c r="CJ7" i="154" s="1"/>
  <c r="CH11" i="154"/>
  <c r="CJ11" i="154" s="1"/>
  <c r="CH15" i="154"/>
  <c r="CJ15" i="154" s="1"/>
  <c r="CH17" i="154"/>
  <c r="CJ17" i="154" s="1"/>
  <c r="CH19" i="154"/>
  <c r="CJ19" i="154" s="1"/>
  <c r="CH21" i="154"/>
  <c r="CJ21" i="154" s="1"/>
  <c r="CH23" i="154"/>
  <c r="CJ23" i="154" s="1"/>
  <c r="CH25" i="154"/>
  <c r="CJ25" i="154" s="1"/>
  <c r="CH27" i="154"/>
  <c r="CJ27" i="154" s="1"/>
  <c r="CH29" i="154"/>
  <c r="CJ29" i="154" s="1"/>
  <c r="CH31" i="154"/>
  <c r="CJ31" i="154" s="1"/>
  <c r="CH33" i="154"/>
  <c r="CJ33" i="154" s="1"/>
  <c r="CH35" i="154"/>
  <c r="CJ35" i="154" s="1"/>
  <c r="CH37" i="154"/>
  <c r="CJ37" i="154" s="1"/>
  <c r="CH39" i="154"/>
  <c r="CJ39" i="154" s="1"/>
  <c r="CH41" i="154"/>
  <c r="CJ41" i="154" s="1"/>
  <c r="CH43" i="154"/>
  <c r="CJ43" i="154" s="1"/>
  <c r="CH45" i="154"/>
  <c r="CJ45" i="154" s="1"/>
  <c r="CH47" i="154"/>
  <c r="CJ47" i="154" s="1"/>
  <c r="CH8" i="154"/>
  <c r="CJ8" i="154" s="1"/>
  <c r="CH12" i="154"/>
  <c r="CJ12" i="154" s="1"/>
  <c r="CH9" i="154"/>
  <c r="CJ9" i="154" s="1"/>
  <c r="CH13" i="154"/>
  <c r="CJ13" i="154" s="1"/>
  <c r="CH16" i="154"/>
  <c r="CJ16" i="154" s="1"/>
  <c r="CH18" i="154"/>
  <c r="CJ18" i="154" s="1"/>
  <c r="CH20" i="154"/>
  <c r="CJ20" i="154" s="1"/>
  <c r="CH22" i="154"/>
  <c r="CJ22" i="154" s="1"/>
  <c r="CH24" i="154"/>
  <c r="CJ24" i="154" s="1"/>
  <c r="CH26" i="154"/>
  <c r="CJ26" i="154" s="1"/>
  <c r="CH28" i="154"/>
  <c r="CJ28" i="154" s="1"/>
  <c r="CH30" i="154"/>
  <c r="CJ30" i="154" s="1"/>
  <c r="CH32" i="154"/>
  <c r="CJ32" i="154" s="1"/>
  <c r="CH34" i="154"/>
  <c r="CJ34" i="154" s="1"/>
  <c r="CH36" i="154"/>
  <c r="CJ36" i="154" s="1"/>
  <c r="CH38" i="154"/>
  <c r="CJ38" i="154" s="1"/>
  <c r="CH40" i="154"/>
  <c r="CJ40" i="154" s="1"/>
  <c r="CH42" i="154"/>
  <c r="CJ42" i="154" s="1"/>
  <c r="CH44" i="154"/>
  <c r="CJ44" i="154" s="1"/>
  <c r="CH46" i="154"/>
  <c r="CJ46" i="154" s="1"/>
  <c r="CH48" i="154"/>
  <c r="CJ48" i="154" s="1"/>
  <c r="CH10" i="154"/>
  <c r="CJ10" i="154" s="1"/>
  <c r="CH14" i="154"/>
  <c r="CJ14" i="154" s="1"/>
  <c r="CB6" i="154"/>
  <c r="CD6" i="154" s="1"/>
  <c r="CB7" i="154"/>
  <c r="CD7" i="154" s="1"/>
  <c r="CB11" i="154"/>
  <c r="CD11" i="154" s="1"/>
  <c r="CB15" i="154"/>
  <c r="CD15" i="154" s="1"/>
  <c r="CB8" i="154"/>
  <c r="CD8" i="154" s="1"/>
  <c r="CB12" i="154"/>
  <c r="CD12" i="154" s="1"/>
  <c r="CB16" i="154"/>
  <c r="CD16" i="154" s="1"/>
  <c r="CB18" i="154"/>
  <c r="CD18" i="154" s="1"/>
  <c r="CB20" i="154"/>
  <c r="CD20" i="154" s="1"/>
  <c r="CB22" i="154"/>
  <c r="CD22" i="154" s="1"/>
  <c r="CB24" i="154"/>
  <c r="CD24" i="154" s="1"/>
  <c r="CB26" i="154"/>
  <c r="CD26" i="154" s="1"/>
  <c r="CB28" i="154"/>
  <c r="CD28" i="154" s="1"/>
  <c r="CB30" i="154"/>
  <c r="CD30" i="154" s="1"/>
  <c r="CB32" i="154"/>
  <c r="CD32" i="154" s="1"/>
  <c r="CB34" i="154"/>
  <c r="CD34" i="154" s="1"/>
  <c r="CB36" i="154"/>
  <c r="CD36" i="154" s="1"/>
  <c r="CB38" i="154"/>
  <c r="CD38" i="154" s="1"/>
  <c r="CB40" i="154"/>
  <c r="CD40" i="154" s="1"/>
  <c r="CB42" i="154"/>
  <c r="CD42" i="154" s="1"/>
  <c r="CB44" i="154"/>
  <c r="CD44" i="154" s="1"/>
  <c r="CB46" i="154"/>
  <c r="CD46" i="154" s="1"/>
  <c r="CB48" i="154"/>
  <c r="CD48" i="154" s="1"/>
  <c r="CB9" i="154"/>
  <c r="CD9" i="154" s="1"/>
  <c r="CB13" i="154"/>
  <c r="CD13" i="154" s="1"/>
  <c r="CB14" i="154"/>
  <c r="CD14" i="154" s="1"/>
  <c r="CB17" i="154"/>
  <c r="CD17" i="154" s="1"/>
  <c r="CB21" i="154"/>
  <c r="CD21" i="154" s="1"/>
  <c r="CB25" i="154"/>
  <c r="CD25" i="154" s="1"/>
  <c r="CB29" i="154"/>
  <c r="CD29" i="154" s="1"/>
  <c r="CB33" i="154"/>
  <c r="CD33" i="154" s="1"/>
  <c r="CB37" i="154"/>
  <c r="CD37" i="154" s="1"/>
  <c r="CB41" i="154"/>
  <c r="CD41" i="154" s="1"/>
  <c r="CB45" i="154"/>
  <c r="CD45" i="154" s="1"/>
  <c r="CB19" i="154"/>
  <c r="CD19" i="154" s="1"/>
  <c r="CB23" i="154"/>
  <c r="CD23" i="154" s="1"/>
  <c r="CB27" i="154"/>
  <c r="CD27" i="154" s="1"/>
  <c r="CB31" i="154"/>
  <c r="CD31" i="154" s="1"/>
  <c r="CB35" i="154"/>
  <c r="CD35" i="154" s="1"/>
  <c r="CB39" i="154"/>
  <c r="CD39" i="154" s="1"/>
  <c r="CB43" i="154"/>
  <c r="CD43" i="154" s="1"/>
  <c r="CB47" i="154"/>
  <c r="CD47" i="154" s="1"/>
  <c r="CB10" i="154"/>
  <c r="CD10" i="154" s="1"/>
  <c r="CE6" i="154"/>
  <c r="CG6" i="154" s="1"/>
  <c r="BK80" i="145"/>
  <c r="CL6" i="145" l="1"/>
  <c r="CN6" i="145" s="1"/>
  <c r="CL10" i="145"/>
  <c r="CN10" i="145" s="1"/>
  <c r="CL14" i="145"/>
  <c r="CN14" i="145" s="1"/>
  <c r="CL18" i="145"/>
  <c r="CN18" i="145" s="1"/>
  <c r="CL22" i="145"/>
  <c r="CN22" i="145" s="1"/>
  <c r="CL26" i="145"/>
  <c r="CN26" i="145" s="1"/>
  <c r="CL30" i="145"/>
  <c r="CN30" i="145" s="1"/>
  <c r="CL34" i="145"/>
  <c r="CN34" i="145" s="1"/>
  <c r="CL38" i="145"/>
  <c r="CN38" i="145" s="1"/>
  <c r="CL8" i="145"/>
  <c r="CN8" i="145" s="1"/>
  <c r="CL39" i="145"/>
  <c r="CN39" i="145" s="1"/>
  <c r="CL41" i="145"/>
  <c r="CN41" i="145" s="1"/>
  <c r="CL43" i="145"/>
  <c r="CN43" i="145" s="1"/>
  <c r="CL45" i="145"/>
  <c r="CN45" i="145" s="1"/>
  <c r="CL47" i="145"/>
  <c r="CN47" i="145" s="1"/>
  <c r="CL11" i="145"/>
  <c r="CN11" i="145" s="1"/>
  <c r="CL15" i="145"/>
  <c r="CN15" i="145" s="1"/>
  <c r="CL17" i="145"/>
  <c r="CN17" i="145" s="1"/>
  <c r="CL19" i="145"/>
  <c r="CN19" i="145" s="1"/>
  <c r="CL21" i="145"/>
  <c r="CN21" i="145" s="1"/>
  <c r="CL23" i="145"/>
  <c r="CN23" i="145" s="1"/>
  <c r="CL25" i="145"/>
  <c r="CN25" i="145" s="1"/>
  <c r="CL27" i="145"/>
  <c r="CN27" i="145" s="1"/>
  <c r="CL29" i="145"/>
  <c r="CN29" i="145" s="1"/>
  <c r="CL31" i="145"/>
  <c r="CN31" i="145" s="1"/>
  <c r="CL33" i="145"/>
  <c r="CN33" i="145" s="1"/>
  <c r="CL35" i="145"/>
  <c r="CN35" i="145" s="1"/>
  <c r="CL37" i="145"/>
  <c r="CN37" i="145" s="1"/>
  <c r="CL13" i="145"/>
  <c r="CN13" i="145" s="1"/>
  <c r="CL7" i="145"/>
  <c r="CN7" i="145" s="1"/>
  <c r="CL9" i="145"/>
  <c r="CN9" i="145" s="1"/>
  <c r="CL42" i="145"/>
  <c r="CN42" i="145" s="1"/>
  <c r="CL46" i="145"/>
  <c r="CN46" i="145" s="1"/>
  <c r="CL24" i="145"/>
  <c r="CN24" i="145" s="1"/>
  <c r="CL16" i="145"/>
  <c r="CN16" i="145" s="1"/>
  <c r="CL48" i="145"/>
  <c r="CN48" i="145" s="1"/>
  <c r="CL12" i="145"/>
  <c r="CN12" i="145" s="1"/>
  <c r="CL20" i="145"/>
  <c r="CN20" i="145" s="1"/>
  <c r="CL28" i="145"/>
  <c r="CN28" i="145" s="1"/>
  <c r="CL36" i="145"/>
  <c r="CN36" i="145" s="1"/>
  <c r="BX49" i="145"/>
  <c r="BZ49" i="145" s="1"/>
  <c r="CL40" i="145"/>
  <c r="CN40" i="145" s="1"/>
  <c r="CL44" i="145"/>
  <c r="CN44" i="145" s="1"/>
  <c r="CL32" i="145"/>
  <c r="CN32" i="145" s="1"/>
  <c r="F10" i="161"/>
  <c r="X6" i="161" s="1"/>
  <c r="AG9" i="161"/>
  <c r="H10" i="161"/>
  <c r="Y6" i="161" s="1"/>
  <c r="AK9" i="161" l="1"/>
  <c r="AI9" i="161"/>
  <c r="AG33" i="161" l="1"/>
  <c r="AI33" i="161"/>
  <c r="AK33" i="161"/>
</calcChain>
</file>

<file path=xl/sharedStrings.xml><?xml version="1.0" encoding="utf-8"?>
<sst xmlns="http://schemas.openxmlformats.org/spreadsheetml/2006/main" count="5191" uniqueCount="308">
  <si>
    <t>広域連合全体</t>
  </si>
  <si>
    <t>豊中市</t>
  </si>
  <si>
    <t>池田市</t>
  </si>
  <si>
    <t>吹田市</t>
  </si>
  <si>
    <t>箕面市</t>
  </si>
  <si>
    <t>豊能町</t>
  </si>
  <si>
    <t>能勢町</t>
  </si>
  <si>
    <t>高槻市</t>
  </si>
  <si>
    <t>茨木市</t>
  </si>
  <si>
    <t>摂津市</t>
  </si>
  <si>
    <t>島本町</t>
  </si>
  <si>
    <t>守口市</t>
  </si>
  <si>
    <t>枚方市</t>
  </si>
  <si>
    <t>寝屋川市</t>
  </si>
  <si>
    <t>大東市</t>
  </si>
  <si>
    <t>門真市</t>
  </si>
  <si>
    <t>四條畷市</t>
  </si>
  <si>
    <t>交野市</t>
  </si>
  <si>
    <t>八尾市</t>
  </si>
  <si>
    <t>柏原市</t>
  </si>
  <si>
    <t>東大阪市</t>
  </si>
  <si>
    <t>富田林市</t>
  </si>
  <si>
    <t>河内長野市</t>
  </si>
  <si>
    <t>松原市</t>
  </si>
  <si>
    <t>羽曳野市</t>
  </si>
  <si>
    <t>藤井寺市</t>
  </si>
  <si>
    <t>大阪狭山市</t>
  </si>
  <si>
    <t>太子町</t>
  </si>
  <si>
    <t>河南町</t>
  </si>
  <si>
    <t>千早赤阪村</t>
  </si>
  <si>
    <t>堺市</t>
  </si>
  <si>
    <t>堺市堺区</t>
  </si>
  <si>
    <t>堺市中区</t>
  </si>
  <si>
    <t>堺市東区</t>
  </si>
  <si>
    <t>堺市西区</t>
  </si>
  <si>
    <t>堺市南区</t>
  </si>
  <si>
    <t>堺市北区</t>
  </si>
  <si>
    <t>堺市美原区</t>
  </si>
  <si>
    <t>岸和田市</t>
  </si>
  <si>
    <t>泉大津市</t>
  </si>
  <si>
    <t>貝塚市</t>
  </si>
  <si>
    <t>泉佐野市</t>
  </si>
  <si>
    <t>和泉市</t>
  </si>
  <si>
    <t>高石市</t>
  </si>
  <si>
    <t>泉南市</t>
  </si>
  <si>
    <t>阪南市</t>
  </si>
  <si>
    <t>忠岡町</t>
  </si>
  <si>
    <t>熊取町</t>
  </si>
  <si>
    <t>田尻町</t>
  </si>
  <si>
    <t>岬町</t>
  </si>
  <si>
    <t>大阪市</t>
  </si>
  <si>
    <t>天王寺区</t>
  </si>
  <si>
    <t>西淀川区</t>
  </si>
  <si>
    <t>東淀川区</t>
  </si>
  <si>
    <t>阿倍野区</t>
  </si>
  <si>
    <t>東住吉区</t>
  </si>
  <si>
    <t>住之江区</t>
  </si>
  <si>
    <t>全体</t>
    <rPh sb="0" eb="2">
      <t>ゼンタイ</t>
    </rPh>
    <phoneticPr fontId="3"/>
  </si>
  <si>
    <t>65歳～69歳</t>
    <rPh sb="2" eb="3">
      <t>サイ</t>
    </rPh>
    <rPh sb="6" eb="7">
      <t>サイ</t>
    </rPh>
    <phoneticPr fontId="3"/>
  </si>
  <si>
    <t>70歳～74歳</t>
    <rPh sb="2" eb="3">
      <t>サイ</t>
    </rPh>
    <rPh sb="6" eb="7">
      <t>サイ</t>
    </rPh>
    <phoneticPr fontId="3"/>
  </si>
  <si>
    <t>75歳～79歳</t>
    <rPh sb="2" eb="3">
      <t>サイ</t>
    </rPh>
    <rPh sb="6" eb="7">
      <t>サイ</t>
    </rPh>
    <phoneticPr fontId="3"/>
  </si>
  <si>
    <t>80歳～84歳</t>
    <rPh sb="2" eb="3">
      <t>サイ</t>
    </rPh>
    <rPh sb="6" eb="7">
      <t>サイ</t>
    </rPh>
    <phoneticPr fontId="3"/>
  </si>
  <si>
    <t>85歳～89歳</t>
    <rPh sb="2" eb="3">
      <t>サイ</t>
    </rPh>
    <rPh sb="6" eb="7">
      <t>サイ</t>
    </rPh>
    <phoneticPr fontId="3"/>
  </si>
  <si>
    <t>90歳～94歳</t>
    <rPh sb="2" eb="3">
      <t>サイ</t>
    </rPh>
    <rPh sb="6" eb="7">
      <t>サイ</t>
    </rPh>
    <phoneticPr fontId="3"/>
  </si>
  <si>
    <t>95歳～</t>
    <rPh sb="2" eb="3">
      <t>サイ</t>
    </rPh>
    <phoneticPr fontId="3"/>
  </si>
  <si>
    <t>受診者数(人)</t>
    <rPh sb="0" eb="3">
      <t>ジュシンシャ</t>
    </rPh>
    <rPh sb="3" eb="4">
      <t>スウ</t>
    </rPh>
    <phoneticPr fontId="3"/>
  </si>
  <si>
    <t>対象者数(人)</t>
    <rPh sb="0" eb="3">
      <t>タイショウシャ</t>
    </rPh>
    <rPh sb="3" eb="4">
      <t>スウ</t>
    </rPh>
    <phoneticPr fontId="3"/>
  </si>
  <si>
    <t>合計</t>
    <rPh sb="0" eb="2">
      <t>ゴウケイ</t>
    </rPh>
    <phoneticPr fontId="3"/>
  </si>
  <si>
    <t>65歳</t>
    <rPh sb="2" eb="3">
      <t>サイ</t>
    </rPh>
    <phoneticPr fontId="3"/>
  </si>
  <si>
    <t>66歳</t>
    <rPh sb="2" eb="3">
      <t>サイ</t>
    </rPh>
    <phoneticPr fontId="3"/>
  </si>
  <si>
    <t>67歳</t>
    <rPh sb="2" eb="3">
      <t>サイ</t>
    </rPh>
    <phoneticPr fontId="3"/>
  </si>
  <si>
    <t>68歳</t>
    <rPh sb="2" eb="3">
      <t>サイ</t>
    </rPh>
    <phoneticPr fontId="3"/>
  </si>
  <si>
    <t>69歳</t>
    <rPh sb="2" eb="3">
      <t>サイ</t>
    </rPh>
    <phoneticPr fontId="3"/>
  </si>
  <si>
    <t>70歳</t>
    <rPh sb="2" eb="3">
      <t>サイ</t>
    </rPh>
    <phoneticPr fontId="3"/>
  </si>
  <si>
    <t>71歳</t>
    <rPh sb="2" eb="3">
      <t>サイ</t>
    </rPh>
    <phoneticPr fontId="3"/>
  </si>
  <si>
    <t>72歳</t>
    <rPh sb="2" eb="3">
      <t>サイ</t>
    </rPh>
    <phoneticPr fontId="3"/>
  </si>
  <si>
    <t>73歳</t>
    <rPh sb="2" eb="3">
      <t>サイ</t>
    </rPh>
    <phoneticPr fontId="3"/>
  </si>
  <si>
    <t>74歳</t>
    <rPh sb="2" eb="3">
      <t>サイ</t>
    </rPh>
    <phoneticPr fontId="3"/>
  </si>
  <si>
    <t>75歳</t>
    <rPh sb="2" eb="3">
      <t>サイ</t>
    </rPh>
    <phoneticPr fontId="3"/>
  </si>
  <si>
    <t>76歳</t>
    <rPh sb="2" eb="3">
      <t>サイ</t>
    </rPh>
    <phoneticPr fontId="3"/>
  </si>
  <si>
    <t>77歳</t>
    <rPh sb="2" eb="3">
      <t>サイ</t>
    </rPh>
    <phoneticPr fontId="3"/>
  </si>
  <si>
    <t>78歳</t>
    <rPh sb="2" eb="3">
      <t>サイ</t>
    </rPh>
    <phoneticPr fontId="3"/>
  </si>
  <si>
    <t>79歳</t>
    <rPh sb="2" eb="3">
      <t>サイ</t>
    </rPh>
    <phoneticPr fontId="3"/>
  </si>
  <si>
    <t>80歳</t>
    <rPh sb="2" eb="3">
      <t>サイ</t>
    </rPh>
    <phoneticPr fontId="3"/>
  </si>
  <si>
    <t>81歳</t>
    <rPh sb="2" eb="3">
      <t>サイ</t>
    </rPh>
    <phoneticPr fontId="3"/>
  </si>
  <si>
    <t>82歳</t>
    <rPh sb="2" eb="3">
      <t>サイ</t>
    </rPh>
    <phoneticPr fontId="3"/>
  </si>
  <si>
    <t>83歳</t>
    <rPh sb="2" eb="3">
      <t>サイ</t>
    </rPh>
    <phoneticPr fontId="3"/>
  </si>
  <si>
    <t>84歳</t>
    <rPh sb="2" eb="3">
      <t>サイ</t>
    </rPh>
    <phoneticPr fontId="3"/>
  </si>
  <si>
    <t>85歳</t>
    <rPh sb="2" eb="3">
      <t>サイ</t>
    </rPh>
    <phoneticPr fontId="3"/>
  </si>
  <si>
    <t>86歳</t>
    <rPh sb="2" eb="3">
      <t>サイ</t>
    </rPh>
    <phoneticPr fontId="3"/>
  </si>
  <si>
    <t>87歳</t>
    <rPh sb="2" eb="3">
      <t>サイ</t>
    </rPh>
    <phoneticPr fontId="3"/>
  </si>
  <si>
    <t>88歳</t>
    <rPh sb="2" eb="3">
      <t>サイ</t>
    </rPh>
    <phoneticPr fontId="3"/>
  </si>
  <si>
    <t>89歳</t>
    <rPh sb="2" eb="3">
      <t>サイ</t>
    </rPh>
    <phoneticPr fontId="3"/>
  </si>
  <si>
    <t>90歳</t>
    <rPh sb="2" eb="3">
      <t>サイ</t>
    </rPh>
    <phoneticPr fontId="3"/>
  </si>
  <si>
    <t>91歳</t>
    <rPh sb="2" eb="3">
      <t>サイ</t>
    </rPh>
    <phoneticPr fontId="3"/>
  </si>
  <si>
    <t>92歳</t>
    <rPh sb="2" eb="3">
      <t>サイ</t>
    </rPh>
    <phoneticPr fontId="3"/>
  </si>
  <si>
    <t>93歳</t>
    <rPh sb="2" eb="3">
      <t>サイ</t>
    </rPh>
    <phoneticPr fontId="3"/>
  </si>
  <si>
    <t>94歳</t>
    <rPh sb="2" eb="3">
      <t>サイ</t>
    </rPh>
    <phoneticPr fontId="3"/>
  </si>
  <si>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</si>
  <si>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</si>
  <si>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</si>
  <si>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</si>
  <si>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</si>
  <si>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</si>
  <si>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</si>
  <si>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</si>
  <si>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</si>
  <si>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</si>
  <si>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</si>
  <si>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</si>
  <si>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</si>
  <si>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</si>
  <si>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</si>
  <si>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</si>
  <si>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</si>
  <si>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</si>
  <si>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65歳～74歳</t>
    <rPh sb="2" eb="3">
      <t>サイ</t>
    </rPh>
    <rPh sb="6" eb="7">
      <t>サイ</t>
    </rPh>
    <phoneticPr fontId="3"/>
  </si>
  <si>
    <t>受診率(%)</t>
    <rPh sb="0" eb="2">
      <t>ジュシン</t>
    </rPh>
    <rPh sb="2" eb="3">
      <t>リツ</t>
    </rPh>
    <phoneticPr fontId="3"/>
  </si>
  <si>
    <t>以下</t>
    <rPh sb="0" eb="2">
      <t>イカ</t>
    </rPh>
    <phoneticPr fontId="5"/>
  </si>
  <si>
    <t>未満</t>
    <rPh sb="0" eb="2">
      <t>ミマン</t>
    </rPh>
    <phoneticPr fontId="5"/>
  </si>
  <si>
    <t>医科のみ</t>
    <rPh sb="0" eb="2">
      <t>イカ</t>
    </rPh>
    <phoneticPr fontId="3"/>
  </si>
  <si>
    <t>歯科のみ</t>
    <rPh sb="0" eb="2">
      <t>シカ</t>
    </rPh>
    <phoneticPr fontId="3"/>
  </si>
  <si>
    <t>医科･歯科</t>
    <rPh sb="0" eb="2">
      <t>イカ</t>
    </rPh>
    <rPh sb="3" eb="5">
      <t>シカ</t>
    </rPh>
    <phoneticPr fontId="3"/>
  </si>
  <si>
    <t>未受診</t>
    <rPh sb="0" eb="3">
      <t>ミジュシン</t>
    </rPh>
    <phoneticPr fontId="3"/>
  </si>
  <si>
    <t>生活習慣病レセプトなし</t>
    <rPh sb="0" eb="2">
      <t>セイカツ</t>
    </rPh>
    <rPh sb="2" eb="4">
      <t>シュウカン</t>
    </rPh>
    <rPh sb="4" eb="5">
      <t>ビョウ</t>
    </rPh>
    <phoneticPr fontId="3"/>
  </si>
  <si>
    <t>生活習慣病レセプトあり</t>
    <rPh sb="0" eb="5">
      <t>セイカツシュウカンビョウ</t>
    </rPh>
    <phoneticPr fontId="3"/>
  </si>
  <si>
    <t>【グラフ用】</t>
    <rPh sb="4" eb="5">
      <t>ヨウ</t>
    </rPh>
    <phoneticPr fontId="3"/>
  </si>
  <si>
    <t>医科健診未受診者</t>
    <rPh sb="0" eb="4">
      <t>イカケンシン</t>
    </rPh>
    <rPh sb="4" eb="8">
      <t>ミジュシンシャ</t>
    </rPh>
    <phoneticPr fontId="3"/>
  </si>
  <si>
    <t>医科健診受診者</t>
    <rPh sb="0" eb="4">
      <t>イカケンシン</t>
    </rPh>
    <rPh sb="4" eb="7">
      <t>ジュシンシャ</t>
    </rPh>
    <phoneticPr fontId="3"/>
  </si>
  <si>
    <t>医療機関受診状況</t>
    <rPh sb="0" eb="8">
      <t>イリョウキカンジュシンジョウキョウ</t>
    </rPh>
    <phoneticPr fontId="3"/>
  </si>
  <si>
    <t>合計</t>
    <rPh sb="0" eb="2">
      <t>ゴウケイ</t>
    </rPh>
    <phoneticPr fontId="3"/>
  </si>
  <si>
    <t>生活習慣病レセプトなし</t>
    <rPh sb="0" eb="5">
      <t>セイカツシュウカンビョウ</t>
    </rPh>
    <phoneticPr fontId="3"/>
  </si>
  <si>
    <t>生活習慣病レセプトあり</t>
    <rPh sb="0" eb="5">
      <t>セイカツシュウカンビョウ</t>
    </rPh>
    <phoneticPr fontId="3"/>
  </si>
  <si>
    <t>広域連合全体</t>
    <phoneticPr fontId="3"/>
  </si>
  <si>
    <t>医療機関受診状況</t>
    <rPh sb="0" eb="4">
      <t>イリョウキカン</t>
    </rPh>
    <rPh sb="4" eb="8">
      <t>ジュシンジョウキョウ</t>
    </rPh>
    <phoneticPr fontId="3"/>
  </si>
  <si>
    <t>市区町村</t>
    <rPh sb="0" eb="4">
      <t>シクチョウソン</t>
    </rPh>
    <phoneticPr fontId="3"/>
  </si>
  <si>
    <t>歯科レセプトあり</t>
    <rPh sb="0" eb="2">
      <t>シカ</t>
    </rPh>
    <phoneticPr fontId="3"/>
  </si>
  <si>
    <t>歯科レセプトなし</t>
    <rPh sb="0" eb="2">
      <t>シカ</t>
    </rPh>
    <phoneticPr fontId="3"/>
  </si>
  <si>
    <t>歯科健診受診者</t>
    <rPh sb="4" eb="7">
      <t>ジュシンシャ</t>
    </rPh>
    <phoneticPr fontId="3"/>
  </si>
  <si>
    <t>歯科健診未受診者</t>
    <rPh sb="4" eb="8">
      <t>ミジュシンシャ</t>
    </rPh>
    <phoneticPr fontId="3"/>
  </si>
  <si>
    <t>自己負担割合1割</t>
  </si>
  <si>
    <t>自己負担割合3割</t>
    <phoneticPr fontId="3"/>
  </si>
  <si>
    <t>【自己負担割合3割】</t>
    <phoneticPr fontId="3"/>
  </si>
  <si>
    <t>全年齢</t>
    <rPh sb="0" eb="3">
      <t>ゼンネンレイ</t>
    </rPh>
    <phoneticPr fontId="3"/>
  </si>
  <si>
    <t>受診者数(人)</t>
    <rPh sb="0" eb="4">
      <t>ジュシンシャスウ</t>
    </rPh>
    <phoneticPr fontId="3"/>
  </si>
  <si>
    <t>受診率(%)</t>
    <rPh sb="0" eb="3">
      <t>ジュシンリツ</t>
    </rPh>
    <phoneticPr fontId="3"/>
  </si>
  <si>
    <t>未受診者数(人)</t>
    <rPh sb="0" eb="5">
      <t>ミジュシンシャスウ</t>
    </rPh>
    <phoneticPr fontId="3"/>
  </si>
  <si>
    <t>未受診率(%)</t>
    <rPh sb="0" eb="4">
      <t>ミジュシンリツ</t>
    </rPh>
    <phoneticPr fontId="3"/>
  </si>
  <si>
    <t>対象者数(人)</t>
  </si>
  <si>
    <t>対象者数(人)</t>
    <rPh sb="0" eb="4">
      <t>タイショウシャスウ</t>
    </rPh>
    <phoneticPr fontId="3"/>
  </si>
  <si>
    <t>対象者数(人)</t>
    <rPh sb="0" eb="4">
      <t>タイショウシャスウ</t>
    </rPh>
    <rPh sb="5" eb="6">
      <t>ニン</t>
    </rPh>
    <phoneticPr fontId="3"/>
  </si>
  <si>
    <t>対象者数(人)</t>
    <rPh sb="0" eb="4">
      <t>タイショウシャスウ</t>
    </rPh>
    <rPh sb="5" eb="6">
      <t>ニン</t>
    </rPh>
    <phoneticPr fontId="3"/>
  </si>
  <si>
    <t>自己負担割合1割</t>
    <phoneticPr fontId="3"/>
  </si>
  <si>
    <t>対象者数(人)</t>
    <rPh sb="0" eb="3">
      <t>タイショウシャ</t>
    </rPh>
    <rPh sb="3" eb="4">
      <t>スウ</t>
    </rPh>
    <rPh sb="5" eb="6">
      <t>ニン</t>
    </rPh>
    <phoneticPr fontId="3"/>
  </si>
  <si>
    <t>未受診者数(人)</t>
    <rPh sb="0" eb="4">
      <t>ミジュシンシャ</t>
    </rPh>
    <rPh sb="4" eb="5">
      <t>スウ</t>
    </rPh>
    <phoneticPr fontId="3"/>
  </si>
  <si>
    <t>【生活習慣病レセプトなし】</t>
    <phoneticPr fontId="3"/>
  </si>
  <si>
    <t>【歯科レセプトなし】</t>
    <phoneticPr fontId="3"/>
  </si>
  <si>
    <t>【グラフ用】</t>
    <rPh sb="4" eb="5">
      <t>ヨウ</t>
    </rPh>
    <phoneticPr fontId="3"/>
  </si>
  <si>
    <t>医科のみ</t>
  </si>
  <si>
    <t>医科のみ</t>
    <phoneticPr fontId="3"/>
  </si>
  <si>
    <t>自己負担割合3割</t>
  </si>
  <si>
    <t>広域連合全体</t>
    <rPh sb="0" eb="2">
      <t>コウイキ</t>
    </rPh>
    <rPh sb="2" eb="4">
      <t>レンゴウ</t>
    </rPh>
    <rPh sb="4" eb="6">
      <t>ゼンタイ</t>
    </rPh>
    <phoneticPr fontId="3"/>
  </si>
  <si>
    <t>　　　　　　中分類の｢0402 糖尿病｣｢0403 脂質異常症｣｢0901 高血圧性疾患｣｢0902 虚血性心疾患｣｢0904 くも膜下出血｣｢0905 脳内出血｣</t>
    <phoneticPr fontId="3"/>
  </si>
  <si>
    <t>　　　　　  ｢0906 脳梗塞｣｢0907 脳動脈硬化(症)｣｢0909 動脈硬化(症)｣｢1402 腎不全｣としている。</t>
    <phoneticPr fontId="3"/>
  </si>
  <si>
    <t>自己負担割合区分</t>
    <phoneticPr fontId="3"/>
  </si>
  <si>
    <t>65歳～74歳</t>
  </si>
  <si>
    <t>医科･歯科</t>
  </si>
  <si>
    <t>歯科のみ</t>
  </si>
  <si>
    <t>【グラフラベル用】</t>
    <rPh sb="7" eb="8">
      <t>ヨウ</t>
    </rPh>
    <phoneticPr fontId="3"/>
  </si>
  <si>
    <t>80歳～84歳</t>
  </si>
  <si>
    <t>85歳～89歳</t>
  </si>
  <si>
    <t>90歳～94歳</t>
  </si>
  <si>
    <t>95歳～</t>
  </si>
  <si>
    <t>全年齢</t>
  </si>
  <si>
    <t>自己負担割合区分</t>
    <phoneticPr fontId="3"/>
  </si>
  <si>
    <t>95歳</t>
    <rPh sb="2" eb="3">
      <t>サイ</t>
    </rPh>
    <phoneticPr fontId="3"/>
  </si>
  <si>
    <t>96歳</t>
    <rPh sb="2" eb="3">
      <t>サイ</t>
    </rPh>
    <phoneticPr fontId="3"/>
  </si>
  <si>
    <t>97歳</t>
    <rPh sb="2" eb="3">
      <t>サイ</t>
    </rPh>
    <phoneticPr fontId="3"/>
  </si>
  <si>
    <t>98歳</t>
    <rPh sb="2" eb="3">
      <t>サイ</t>
    </rPh>
    <phoneticPr fontId="3"/>
  </si>
  <si>
    <t>99歳</t>
    <rPh sb="2" eb="3">
      <t>サイ</t>
    </rPh>
    <phoneticPr fontId="3"/>
  </si>
  <si>
    <t>100歳</t>
    <rPh sb="3" eb="4">
      <t>サイ</t>
    </rPh>
    <phoneticPr fontId="3"/>
  </si>
  <si>
    <t>101歳</t>
    <rPh sb="3" eb="4">
      <t>サイ</t>
    </rPh>
    <phoneticPr fontId="3"/>
  </si>
  <si>
    <t>102歳</t>
    <rPh sb="3" eb="4">
      <t>サイ</t>
    </rPh>
    <phoneticPr fontId="3"/>
  </si>
  <si>
    <t>103歳</t>
    <rPh sb="3" eb="4">
      <t>サイ</t>
    </rPh>
    <phoneticPr fontId="3"/>
  </si>
  <si>
    <t>104歳</t>
    <rPh sb="3" eb="4">
      <t>サイ</t>
    </rPh>
    <phoneticPr fontId="3"/>
  </si>
  <si>
    <t>105歳</t>
    <rPh sb="3" eb="4">
      <t>サイ</t>
    </rPh>
    <phoneticPr fontId="3"/>
  </si>
  <si>
    <t>106歳</t>
    <rPh sb="3" eb="4">
      <t>サイ</t>
    </rPh>
    <phoneticPr fontId="3"/>
  </si>
  <si>
    <t>107歳</t>
    <rPh sb="3" eb="4">
      <t>サイ</t>
    </rPh>
    <phoneticPr fontId="3"/>
  </si>
  <si>
    <t>108歳</t>
    <rPh sb="3" eb="4">
      <t>サイ</t>
    </rPh>
    <phoneticPr fontId="3"/>
  </si>
  <si>
    <t>109歳</t>
    <rPh sb="3" eb="4">
      <t>サイ</t>
    </rPh>
    <phoneticPr fontId="3"/>
  </si>
  <si>
    <t>110歳</t>
    <rPh sb="3" eb="4">
      <t>サイ</t>
    </rPh>
    <phoneticPr fontId="3"/>
  </si>
  <si>
    <t>111歳</t>
    <rPh sb="3" eb="4">
      <t>サイ</t>
    </rPh>
    <phoneticPr fontId="3"/>
  </si>
  <si>
    <t>112歳</t>
    <rPh sb="3" eb="4">
      <t>サイ</t>
    </rPh>
    <phoneticPr fontId="3"/>
  </si>
  <si>
    <t>113歳</t>
    <rPh sb="3" eb="4">
      <t>サイ</t>
    </rPh>
    <phoneticPr fontId="3"/>
  </si>
  <si>
    <t>【表作成用】</t>
    <rPh sb="1" eb="2">
      <t>ヒョウ</t>
    </rPh>
    <rPh sb="2" eb="4">
      <t>サクセイ</t>
    </rPh>
    <rPh sb="4" eb="5">
      <t>ヨウ</t>
    </rPh>
    <phoneticPr fontId="3"/>
  </si>
  <si>
    <t>114歳</t>
    <rPh sb="3" eb="4">
      <t>サイ</t>
    </rPh>
    <phoneticPr fontId="3"/>
  </si>
  <si>
    <t>広域連合全体</t>
    <rPh sb="0" eb="6">
      <t>コウイキレンゴウゼンタイ</t>
    </rPh>
    <phoneticPr fontId="3"/>
  </si>
  <si>
    <t>府内医療機関受診</t>
    <rPh sb="0" eb="2">
      <t>フナイ</t>
    </rPh>
    <rPh sb="2" eb="4">
      <t>イリョウ</t>
    </rPh>
    <rPh sb="4" eb="6">
      <t>キカン</t>
    </rPh>
    <rPh sb="6" eb="8">
      <t>ジュシン</t>
    </rPh>
    <phoneticPr fontId="3"/>
  </si>
  <si>
    <t>府内医療機関受診</t>
    <rPh sb="0" eb="2">
      <t>フナイ</t>
    </rPh>
    <rPh sb="2" eb="6">
      <t>イリョウキカン</t>
    </rPh>
    <rPh sb="6" eb="8">
      <t>ジュシン</t>
    </rPh>
    <phoneticPr fontId="3"/>
  </si>
  <si>
    <t>府内医療機関受診</t>
    <phoneticPr fontId="3"/>
  </si>
  <si>
    <t>医科健診受診率</t>
    <rPh sb="0" eb="4">
      <t>イカケンシン</t>
    </rPh>
    <rPh sb="4" eb="7">
      <t>ジュシンリツ</t>
    </rPh>
    <phoneticPr fontId="3"/>
  </si>
  <si>
    <t>医科健診受診率</t>
    <phoneticPr fontId="3"/>
  </si>
  <si>
    <t>【グラフ用】</t>
    <rPh sb="4" eb="5">
      <t>ヨウ</t>
    </rPh>
    <phoneticPr fontId="3"/>
  </si>
  <si>
    <t>医療機関受診状況…生活習慣病での医療機関受診。</t>
    <rPh sb="0" eb="6">
      <t>イリョウキカンジュシン</t>
    </rPh>
    <rPh sb="6" eb="8">
      <t>ジョウキョウ</t>
    </rPh>
    <rPh sb="9" eb="14">
      <t>セイカツシュウカンビョウ</t>
    </rPh>
    <rPh sb="16" eb="22">
      <t>イリョウキカンジュシン</t>
    </rPh>
    <phoneticPr fontId="3"/>
  </si>
  <si>
    <t>　　　　　　　　　生活習慣病は、中分類の｢0402 糖尿病｣｢0403 脂質異常症｣｢0901 高血圧性疾患｣｢0902 虚血性心疾患｣｢0904 くも膜下出血｣</t>
    <rPh sb="9" eb="14">
      <t>セイカツシュウカンビョウ</t>
    </rPh>
    <phoneticPr fontId="3"/>
  </si>
  <si>
    <t>　　　　　　　　　 ｢0905 脳内出血｣｢0906 脳梗塞｣｢0907 脳動脈硬化(症)｣｢0909 動脈硬化(症)｣｢1402 腎不全｣の医療費がある者とする。</t>
    <rPh sb="71" eb="74">
      <t>イリョウヒ</t>
    </rPh>
    <rPh sb="77" eb="78">
      <t>モノ</t>
    </rPh>
    <phoneticPr fontId="3"/>
  </si>
  <si>
    <t>府外医療機関のみ受診</t>
    <rPh sb="0" eb="2">
      <t>フガイ</t>
    </rPh>
    <rPh sb="2" eb="6">
      <t>イリョウキカン</t>
    </rPh>
    <rPh sb="8" eb="10">
      <t>ジュシン</t>
    </rPh>
    <phoneticPr fontId="3"/>
  </si>
  <si>
    <t>府外医療機関のみ受診</t>
    <phoneticPr fontId="3"/>
  </si>
  <si>
    <t>府外医療機関のみ受診</t>
    <rPh sb="0" eb="1">
      <t>フ</t>
    </rPh>
    <rPh sb="1" eb="2">
      <t>ガイ</t>
    </rPh>
    <rPh sb="2" eb="6">
      <t>イリョウキカン</t>
    </rPh>
    <rPh sb="8" eb="10">
      <t>ジュシン</t>
    </rPh>
    <phoneticPr fontId="3"/>
  </si>
  <si>
    <t>不明</t>
    <rPh sb="0" eb="2">
      <t>フメイ</t>
    </rPh>
    <phoneticPr fontId="3"/>
  </si>
  <si>
    <t>不明</t>
    <rPh sb="0" eb="2">
      <t>フメイ</t>
    </rPh>
    <phoneticPr fontId="3"/>
  </si>
  <si>
    <t>自己負担割合1割</t>
    <phoneticPr fontId="3"/>
  </si>
  <si>
    <t>115歳</t>
    <rPh sb="3" eb="4">
      <t>サイ</t>
    </rPh>
    <phoneticPr fontId="3"/>
  </si>
  <si>
    <t>116歳</t>
    <rPh sb="3" eb="4">
      <t>サイ</t>
    </rPh>
    <phoneticPr fontId="3"/>
  </si>
  <si>
    <t>生活習慣病…厚生労働省｢特定健康診査等実施計画作成の手引き(第2版)｣に記載された疾病中分類を生活習慣病の疾病項目としている。</t>
    <rPh sb="0" eb="5">
      <t>セイカツシュウカンビョウ</t>
    </rPh>
    <rPh sb="6" eb="8">
      <t>コウセイ</t>
    </rPh>
    <rPh sb="8" eb="11">
      <t>ロウドウショウ</t>
    </rPh>
    <rPh sb="12" eb="14">
      <t>トクテイ</t>
    </rPh>
    <rPh sb="14" eb="16">
      <t>ケンコウ</t>
    </rPh>
    <rPh sb="16" eb="18">
      <t>シンサ</t>
    </rPh>
    <rPh sb="18" eb="19">
      <t>トウ</t>
    </rPh>
    <rPh sb="19" eb="21">
      <t>ジッシ</t>
    </rPh>
    <rPh sb="21" eb="23">
      <t>ケイカク</t>
    </rPh>
    <rPh sb="23" eb="25">
      <t>サクセイ</t>
    </rPh>
    <rPh sb="26" eb="28">
      <t>テビ</t>
    </rPh>
    <rPh sb="30" eb="31">
      <t>ダイ</t>
    </rPh>
    <rPh sb="32" eb="33">
      <t>バン</t>
    </rPh>
    <rPh sb="36" eb="38">
      <t>キサイ</t>
    </rPh>
    <rPh sb="41" eb="43">
      <t>シッペイ</t>
    </rPh>
    <rPh sb="43" eb="46">
      <t>チュウブンルイ</t>
    </rPh>
    <rPh sb="47" eb="49">
      <t>セイカツ</t>
    </rPh>
    <rPh sb="49" eb="51">
      <t>シュウカン</t>
    </rPh>
    <rPh sb="51" eb="52">
      <t>ビョウ</t>
    </rPh>
    <rPh sb="53" eb="55">
      <t>シッペイ</t>
    </rPh>
    <rPh sb="55" eb="57">
      <t>コウモク</t>
    </rPh>
    <phoneticPr fontId="3"/>
  </si>
  <si>
    <t>広域連合全体</t>
    <rPh sb="2" eb="4">
      <t>レンゴウ</t>
    </rPh>
    <phoneticPr fontId="3"/>
  </si>
  <si>
    <t>広域連合全体</t>
    <rPh sb="2" eb="4">
      <t>レンゴウ</t>
    </rPh>
    <phoneticPr fontId="3"/>
  </si>
  <si>
    <t>【グラフラベル用】</t>
    <phoneticPr fontId="3"/>
  </si>
  <si>
    <t>医科健診受診率</t>
    <phoneticPr fontId="3"/>
  </si>
  <si>
    <t>受診率</t>
  </si>
  <si>
    <t>受診率</t>
    <rPh sb="0" eb="3">
      <t>ジュシンリツ</t>
    </rPh>
    <phoneticPr fontId="3"/>
  </si>
  <si>
    <t>未受診率</t>
  </si>
  <si>
    <t>未受診率</t>
    <rPh sb="0" eb="4">
      <t>ミジュシンリツ</t>
    </rPh>
    <phoneticPr fontId="3"/>
  </si>
  <si>
    <t>未受診率</t>
    <phoneticPr fontId="3"/>
  </si>
  <si>
    <t>未受診率</t>
    <rPh sb="0" eb="1">
      <t>ミ</t>
    </rPh>
    <rPh sb="1" eb="3">
      <t>ジュシン</t>
    </rPh>
    <rPh sb="3" eb="4">
      <t>リツ</t>
    </rPh>
    <phoneticPr fontId="3"/>
  </si>
  <si>
    <t>受診率</t>
    <rPh sb="0" eb="2">
      <t>ジュシン</t>
    </rPh>
    <rPh sb="2" eb="3">
      <t>リツ</t>
    </rPh>
    <phoneticPr fontId="3"/>
  </si>
  <si>
    <t>【グラフラベル用】</t>
    <rPh sb="7" eb="8">
      <t>ヨウ</t>
    </rPh>
    <phoneticPr fontId="3"/>
  </si>
  <si>
    <t>【府外医療機関のみ受診】</t>
    <rPh sb="1" eb="2">
      <t>フ</t>
    </rPh>
    <rPh sb="2" eb="3">
      <t>ガイ</t>
    </rPh>
    <rPh sb="3" eb="5">
      <t>イリョウ</t>
    </rPh>
    <rPh sb="5" eb="7">
      <t>キカン</t>
    </rPh>
    <rPh sb="9" eb="11">
      <t>ジュシン</t>
    </rPh>
    <phoneticPr fontId="3"/>
  </si>
  <si>
    <t>前年度との差分</t>
    <rPh sb="0" eb="3">
      <t>ゼンネンド</t>
    </rPh>
    <rPh sb="5" eb="7">
      <t>サブン</t>
    </rPh>
    <phoneticPr fontId="3"/>
  </si>
  <si>
    <t>医科･歯科</t>
    <phoneticPr fontId="3"/>
  </si>
  <si>
    <t>前年度との差分(医科･歯科)</t>
    <rPh sb="0" eb="3">
      <t>ゼンネンド</t>
    </rPh>
    <rPh sb="5" eb="7">
      <t>サブン</t>
    </rPh>
    <phoneticPr fontId="3"/>
  </si>
  <si>
    <t>医科のみ</t>
    <phoneticPr fontId="3"/>
  </si>
  <si>
    <t>前年度との差分(医科のみ)</t>
    <rPh sb="0" eb="3">
      <t>ゼンネンド</t>
    </rPh>
    <rPh sb="5" eb="7">
      <t>サブン</t>
    </rPh>
    <phoneticPr fontId="3"/>
  </si>
  <si>
    <t>前年度との差分(歯科のみ)</t>
    <rPh sb="0" eb="3">
      <t>ゼンネンド</t>
    </rPh>
    <rPh sb="5" eb="7">
      <t>サブン</t>
    </rPh>
    <phoneticPr fontId="3"/>
  </si>
  <si>
    <t>前年度との差分(未受診)</t>
    <rPh sb="0" eb="3">
      <t>ゼンネンド</t>
    </rPh>
    <rPh sb="5" eb="7">
      <t>サブン</t>
    </rPh>
    <phoneticPr fontId="3"/>
  </si>
  <si>
    <t>前年度との差分(受診率)</t>
    <rPh sb="0" eb="3">
      <t>ゼンネンド</t>
    </rPh>
    <rPh sb="5" eb="7">
      <t>サブン</t>
    </rPh>
    <phoneticPr fontId="3"/>
  </si>
  <si>
    <t>前年度との差分(未受診率)</t>
    <rPh sb="0" eb="3">
      <t>ゼンネンド</t>
    </rPh>
    <rPh sb="5" eb="7">
      <t>サブン</t>
    </rPh>
    <phoneticPr fontId="3"/>
  </si>
  <si>
    <t>【生活習慣病レセプトなし】</t>
  </si>
  <si>
    <t>受診率</t>
    <phoneticPr fontId="3"/>
  </si>
  <si>
    <t>未受診率</t>
    <phoneticPr fontId="3"/>
  </si>
  <si>
    <t>前年度との差分(医科健診受診率)</t>
    <rPh sb="0" eb="3">
      <t>ゼンネンド</t>
    </rPh>
    <rPh sb="5" eb="7">
      <t>サブン</t>
    </rPh>
    <phoneticPr fontId="3"/>
  </si>
  <si>
    <t>年齢</t>
    <rPh sb="0" eb="2">
      <t>ネンレイ</t>
    </rPh>
    <phoneticPr fontId="3"/>
  </si>
  <si>
    <t>性別</t>
    <rPh sb="0" eb="2">
      <t>セ</t>
    </rPh>
    <phoneticPr fontId="3"/>
  </si>
  <si>
    <t>男性</t>
    <rPh sb="0" eb="2">
      <t>ダ</t>
    </rPh>
    <phoneticPr fontId="3"/>
  </si>
  <si>
    <t>女性</t>
    <rPh sb="0" eb="2">
      <t>ジ</t>
    </rPh>
    <phoneticPr fontId="3"/>
  </si>
  <si>
    <t>男女計</t>
    <rPh sb="0" eb="3">
      <t>ダ</t>
    </rPh>
    <phoneticPr fontId="3"/>
  </si>
  <si>
    <t>医科･歯科健診受診率</t>
    <rPh sb="0" eb="2">
      <t>イカ</t>
    </rPh>
    <rPh sb="3" eb="5">
      <t>シカ</t>
    </rPh>
    <rPh sb="5" eb="7">
      <t>ケンシン</t>
    </rPh>
    <rPh sb="7" eb="9">
      <t>ジュシン</t>
    </rPh>
    <rPh sb="9" eb="10">
      <t>リツ</t>
    </rPh>
    <phoneticPr fontId="3"/>
  </si>
  <si>
    <t>広域連合全体(年齢別)</t>
    <rPh sb="0" eb="2">
      <t>コウイキ</t>
    </rPh>
    <rPh sb="2" eb="4">
      <t>レンゴウ</t>
    </rPh>
    <rPh sb="4" eb="6">
      <t>ゼンタイ</t>
    </rPh>
    <rPh sb="7" eb="10">
      <t>ネンレイベツ</t>
    </rPh>
    <phoneticPr fontId="3"/>
  </si>
  <si>
    <t>自己負担割合別医科･歯科健診受診率</t>
    <phoneticPr fontId="3"/>
  </si>
  <si>
    <t>広域連合全体(年齢階層別)</t>
    <rPh sb="0" eb="2">
      <t>コウイキ</t>
    </rPh>
    <rPh sb="2" eb="4">
      <t>レンゴウ</t>
    </rPh>
    <rPh sb="4" eb="6">
      <t>ゼンタイ</t>
    </rPh>
    <rPh sb="9" eb="11">
      <t>カイソウ</t>
    </rPh>
    <phoneticPr fontId="3"/>
  </si>
  <si>
    <t>市区町村</t>
    <rPh sb="0" eb="4">
      <t>シクチョウソン</t>
    </rPh>
    <phoneticPr fontId="3"/>
  </si>
  <si>
    <t>市町村</t>
    <rPh sb="0" eb="3">
      <t>シチョウソン</t>
    </rPh>
    <phoneticPr fontId="3"/>
  </si>
  <si>
    <t>市町村</t>
    <rPh sb="0" eb="2">
      <t>シチョウ</t>
    </rPh>
    <rPh sb="2" eb="3">
      <t>ソン</t>
    </rPh>
    <phoneticPr fontId="3"/>
  </si>
  <si>
    <t>年齢階層</t>
    <rPh sb="0" eb="4">
      <t>ネンレイカイソウ</t>
    </rPh>
    <phoneticPr fontId="3"/>
  </si>
  <si>
    <t>年齢</t>
    <rPh sb="0" eb="2">
      <t>ネンレイ</t>
    </rPh>
    <phoneticPr fontId="3"/>
  </si>
  <si>
    <t>広域連合全体(年齢別)</t>
    <rPh sb="0" eb="2">
      <t>コウイキ</t>
    </rPh>
    <rPh sb="2" eb="4">
      <t>レンゴウ</t>
    </rPh>
    <rPh sb="4" eb="6">
      <t>ゼンタイ</t>
    </rPh>
    <rPh sb="6" eb="11">
      <t>ネ</t>
    </rPh>
    <phoneticPr fontId="3"/>
  </si>
  <si>
    <t>広域連合全体(男女別)</t>
    <rPh sb="0" eb="2">
      <t>コウイキ</t>
    </rPh>
    <rPh sb="2" eb="4">
      <t>レンゴウ</t>
    </rPh>
    <rPh sb="4" eb="6">
      <t>ゼンタイ</t>
    </rPh>
    <rPh sb="6" eb="11">
      <t>ダ</t>
    </rPh>
    <phoneticPr fontId="3"/>
  </si>
  <si>
    <t>自己負担割合別医科･歯科健診受診率</t>
    <rPh sb="7" eb="9">
      <t>イカ</t>
    </rPh>
    <rPh sb="10" eb="12">
      <t>シカ</t>
    </rPh>
    <rPh sb="12" eb="14">
      <t>ケンシン</t>
    </rPh>
    <rPh sb="14" eb="16">
      <t>ジュシン</t>
    </rPh>
    <rPh sb="16" eb="17">
      <t>リツ</t>
    </rPh>
    <phoneticPr fontId="3"/>
  </si>
  <si>
    <t>市区町村別</t>
    <rPh sb="0" eb="5">
      <t>シクチョウソンベツ</t>
    </rPh>
    <phoneticPr fontId="3"/>
  </si>
  <si>
    <t>市町村別</t>
    <rPh sb="0" eb="3">
      <t>シチョウソン</t>
    </rPh>
    <rPh sb="3" eb="4">
      <t>ベツ</t>
    </rPh>
    <phoneticPr fontId="3"/>
  </si>
  <si>
    <t>前年度との差分(医科･歯科健診受診率)</t>
    <phoneticPr fontId="3"/>
  </si>
  <si>
    <t>前年度との差分(医科のみ健診受診率)</t>
    <rPh sb="8" eb="10">
      <t>イカ</t>
    </rPh>
    <phoneticPr fontId="3"/>
  </si>
  <si>
    <t>前年度との差分(歯科のみ健診受診率)</t>
    <rPh sb="8" eb="10">
      <t>シカ</t>
    </rPh>
    <phoneticPr fontId="3"/>
  </si>
  <si>
    <t>前年度との差分(未受診率)</t>
    <rPh sb="8" eb="11">
      <t>ミジュシン</t>
    </rPh>
    <rPh sb="11" eb="12">
      <t>リツ</t>
    </rPh>
    <phoneticPr fontId="3"/>
  </si>
  <si>
    <t>市町村別</t>
    <rPh sb="0" eb="3">
      <t>シチョウソン</t>
    </rPh>
    <rPh sb="1" eb="3">
      <t>チョウソン</t>
    </rPh>
    <rPh sb="3" eb="4">
      <t>ベツ</t>
    </rPh>
    <phoneticPr fontId="3"/>
  </si>
  <si>
    <t>【自己負担割合1割】</t>
    <rPh sb="1" eb="7">
      <t>ジコフタンワリアイ</t>
    </rPh>
    <rPh sb="8" eb="9">
      <t>ワリ</t>
    </rPh>
    <phoneticPr fontId="3"/>
  </si>
  <si>
    <t>医科健診･歯科健診ともに受診した者の割合</t>
    <rPh sb="0" eb="4">
      <t>イカケンシン</t>
    </rPh>
    <rPh sb="5" eb="7">
      <t>シカ</t>
    </rPh>
    <rPh sb="7" eb="9">
      <t>ケンシン</t>
    </rPh>
    <rPh sb="16" eb="17">
      <t>モノ</t>
    </rPh>
    <rPh sb="18" eb="20">
      <t>ワリアイ</t>
    </rPh>
    <phoneticPr fontId="3"/>
  </si>
  <si>
    <t>市区町村別</t>
    <phoneticPr fontId="3"/>
  </si>
  <si>
    <t>医科健診のみ受診した者の割合</t>
    <rPh sb="0" eb="2">
      <t>イカ</t>
    </rPh>
    <rPh sb="2" eb="4">
      <t>ケンシン</t>
    </rPh>
    <rPh sb="10" eb="11">
      <t>モノ</t>
    </rPh>
    <rPh sb="12" eb="14">
      <t>ワリアイ</t>
    </rPh>
    <phoneticPr fontId="3"/>
  </si>
  <si>
    <t>歯科健診のみ受診した者の割合</t>
    <rPh sb="0" eb="2">
      <t>シカ</t>
    </rPh>
    <rPh sb="2" eb="4">
      <t>ケンシン</t>
    </rPh>
    <rPh sb="10" eb="11">
      <t>モノ</t>
    </rPh>
    <rPh sb="12" eb="14">
      <t>ワリアイ</t>
    </rPh>
    <phoneticPr fontId="3"/>
  </si>
  <si>
    <t>医療機関受診状況別医科健診受診率</t>
    <rPh sb="0" eb="2">
      <t>イリョウ</t>
    </rPh>
    <rPh sb="2" eb="4">
      <t>キカン</t>
    </rPh>
    <rPh sb="4" eb="6">
      <t>ジュシン</t>
    </rPh>
    <rPh sb="6" eb="8">
      <t>ジョウキョウ</t>
    </rPh>
    <rPh sb="8" eb="9">
      <t>ベツ</t>
    </rPh>
    <rPh sb="9" eb="11">
      <t>イカ</t>
    </rPh>
    <rPh sb="11" eb="13">
      <t>ケンシン</t>
    </rPh>
    <rPh sb="13" eb="15">
      <t>ジュシン</t>
    </rPh>
    <rPh sb="15" eb="16">
      <t>リツ</t>
    </rPh>
    <phoneticPr fontId="3"/>
  </si>
  <si>
    <t>市区町村別</t>
    <rPh sb="0" eb="2">
      <t>シク</t>
    </rPh>
    <rPh sb="2" eb="4">
      <t>マチムラ</t>
    </rPh>
    <rPh sb="4" eb="5">
      <t>ベツ</t>
    </rPh>
    <phoneticPr fontId="3"/>
  </si>
  <si>
    <t>【生活習慣病レセプトあり】</t>
    <rPh sb="1" eb="3">
      <t>セイカツ</t>
    </rPh>
    <rPh sb="3" eb="5">
      <t>シュウカン</t>
    </rPh>
    <rPh sb="5" eb="6">
      <t>ビョウ</t>
    </rPh>
    <phoneticPr fontId="3"/>
  </si>
  <si>
    <t>前年度との差分(医療機関受診状況別医科健診受診率)</t>
    <rPh sb="0" eb="3">
      <t>ゼンネンド</t>
    </rPh>
    <rPh sb="5" eb="7">
      <t>サブン</t>
    </rPh>
    <rPh sb="8" eb="10">
      <t>イリョウ</t>
    </rPh>
    <rPh sb="10" eb="12">
      <t>キカン</t>
    </rPh>
    <rPh sb="12" eb="14">
      <t>ジュシン</t>
    </rPh>
    <rPh sb="14" eb="16">
      <t>ジョウキョウ</t>
    </rPh>
    <rPh sb="16" eb="17">
      <t>ベツ</t>
    </rPh>
    <rPh sb="17" eb="19">
      <t>イカ</t>
    </rPh>
    <rPh sb="19" eb="21">
      <t>ケンシン</t>
    </rPh>
    <rPh sb="21" eb="23">
      <t>ジュシン</t>
    </rPh>
    <rPh sb="23" eb="24">
      <t>リツ</t>
    </rPh>
    <phoneticPr fontId="3"/>
  </si>
  <si>
    <t>前年度との差分(医療機関受診状況別医科健診未受診率)</t>
    <rPh sb="0" eb="3">
      <t>ゼンネンド</t>
    </rPh>
    <rPh sb="5" eb="7">
      <t>サブン</t>
    </rPh>
    <rPh sb="21" eb="25">
      <t>ミジュシンリツ</t>
    </rPh>
    <phoneticPr fontId="3"/>
  </si>
  <si>
    <t>医療機関受診状況別歯科健診受診率</t>
    <rPh sb="0" eb="2">
      <t>イリョウ</t>
    </rPh>
    <rPh sb="2" eb="4">
      <t>キカン</t>
    </rPh>
    <rPh sb="4" eb="6">
      <t>ジュシン</t>
    </rPh>
    <rPh sb="6" eb="8">
      <t>ジョウキョウ</t>
    </rPh>
    <rPh sb="8" eb="9">
      <t>ベツ</t>
    </rPh>
    <rPh sb="9" eb="11">
      <t>シカ</t>
    </rPh>
    <rPh sb="11" eb="13">
      <t>ケンシン</t>
    </rPh>
    <rPh sb="13" eb="15">
      <t>ジュシン</t>
    </rPh>
    <rPh sb="15" eb="16">
      <t>リツ</t>
    </rPh>
    <phoneticPr fontId="3"/>
  </si>
  <si>
    <t>市区町村別</t>
    <rPh sb="0" eb="4">
      <t>シクチョウソン</t>
    </rPh>
    <rPh sb="4" eb="5">
      <t>ベツ</t>
    </rPh>
    <phoneticPr fontId="3"/>
  </si>
  <si>
    <t>市町村別</t>
    <rPh sb="0" eb="3">
      <t>シチョウソン</t>
    </rPh>
    <rPh sb="1" eb="3">
      <t>マチムラ</t>
    </rPh>
    <rPh sb="3" eb="4">
      <t>ベツ</t>
    </rPh>
    <phoneticPr fontId="3"/>
  </si>
  <si>
    <t>【歯科レセプトあり】</t>
    <rPh sb="1" eb="3">
      <t>シカ</t>
    </rPh>
    <phoneticPr fontId="3"/>
  </si>
  <si>
    <t>前年度との差分(医療機関受診状況別歯科健診受診率)</t>
    <rPh sb="0" eb="3">
      <t>ゼンネンド</t>
    </rPh>
    <rPh sb="5" eb="7">
      <t>サブン</t>
    </rPh>
    <rPh sb="8" eb="10">
      <t>イリョウ</t>
    </rPh>
    <rPh sb="10" eb="12">
      <t>キカン</t>
    </rPh>
    <rPh sb="12" eb="14">
      <t>ジュシン</t>
    </rPh>
    <rPh sb="14" eb="16">
      <t>ジョウキョウ</t>
    </rPh>
    <rPh sb="16" eb="17">
      <t>ベツ</t>
    </rPh>
    <rPh sb="17" eb="19">
      <t>シカ</t>
    </rPh>
    <rPh sb="19" eb="21">
      <t>ケンシン</t>
    </rPh>
    <rPh sb="21" eb="23">
      <t>ジュシン</t>
    </rPh>
    <rPh sb="23" eb="24">
      <t>リツ</t>
    </rPh>
    <phoneticPr fontId="3"/>
  </si>
  <si>
    <t>前年度との差分(医療機関受診状況別歯科健診未受診率)</t>
    <rPh sb="0" eb="3">
      <t>ゼンネンド</t>
    </rPh>
    <rPh sb="5" eb="7">
      <t>サブン</t>
    </rPh>
    <rPh sb="21" eb="22">
      <t>ミ</t>
    </rPh>
    <rPh sb="22" eb="24">
      <t>ジュシン</t>
    </rPh>
    <rPh sb="24" eb="25">
      <t>リツ</t>
    </rPh>
    <phoneticPr fontId="3"/>
  </si>
  <si>
    <t>府内府外医療機関受診別医科健診受診率</t>
    <rPh sb="0" eb="2">
      <t>フナイ</t>
    </rPh>
    <rPh sb="2" eb="3">
      <t>フ</t>
    </rPh>
    <rPh sb="3" eb="4">
      <t>ガイ</t>
    </rPh>
    <rPh sb="4" eb="6">
      <t>イリョウ</t>
    </rPh>
    <rPh sb="6" eb="8">
      <t>キカン</t>
    </rPh>
    <rPh sb="8" eb="10">
      <t>ジュシン</t>
    </rPh>
    <rPh sb="10" eb="11">
      <t>ベツ</t>
    </rPh>
    <rPh sb="11" eb="13">
      <t>イカ</t>
    </rPh>
    <rPh sb="13" eb="15">
      <t>ケンシン</t>
    </rPh>
    <rPh sb="15" eb="17">
      <t>ジュシン</t>
    </rPh>
    <rPh sb="17" eb="18">
      <t>リツ</t>
    </rPh>
    <phoneticPr fontId="3"/>
  </si>
  <si>
    <t>【府内医療機関受診】</t>
    <rPh sb="1" eb="3">
      <t>フナイ</t>
    </rPh>
    <rPh sb="3" eb="5">
      <t>イリョウ</t>
    </rPh>
    <rPh sb="5" eb="7">
      <t>キカン</t>
    </rPh>
    <rPh sb="7" eb="9">
      <t>ジュシン</t>
    </rPh>
    <phoneticPr fontId="3"/>
  </si>
  <si>
    <t>市町村別</t>
    <phoneticPr fontId="3"/>
  </si>
  <si>
    <t>117歳</t>
    <rPh sb="3" eb="4">
      <t>サイ</t>
    </rPh>
    <phoneticPr fontId="3"/>
  </si>
  <si>
    <t>前年度との差分(府内府外医療機関受診別医科健診受診率)</t>
  </si>
  <si>
    <t>R3年度市区町村別数値</t>
    <phoneticPr fontId="3"/>
  </si>
  <si>
    <t>R4年度</t>
    <phoneticPr fontId="3"/>
  </si>
  <si>
    <t>R3年度</t>
    <phoneticPr fontId="3"/>
  </si>
  <si>
    <t>データ化範囲(分析対象)…健康診査データは令和4年4月～令和5年3月健診分(12カ月分)。</t>
    <phoneticPr fontId="3"/>
  </si>
  <si>
    <t>データ化範囲(分析対象)…歯科健診データは令和4年4月～令和5年3月健診分(12カ月分)。</t>
    <phoneticPr fontId="3"/>
  </si>
  <si>
    <t>資格確認条件…令和5年3月31日時点。ただし、除外対象者は含まれない。</t>
    <phoneticPr fontId="3"/>
  </si>
  <si>
    <t>年齢基準日…令和5年3月31日時点。</t>
    <phoneticPr fontId="3"/>
  </si>
  <si>
    <t>分析対象者…令和5年3月31日時点で資格がある者を対象とする。</t>
    <phoneticPr fontId="3"/>
  </si>
  <si>
    <t>※令和5年3月31日時点で資格がある者を対象とする。</t>
    <phoneticPr fontId="3"/>
  </si>
  <si>
    <t>データ化範囲(分析対象)…入院(DPCを含む)、入院外、調剤の電子レセプト。対象診療年月は令和4年4月～令和5年3月診療分(12カ月分)。</t>
    <phoneticPr fontId="3"/>
  </si>
  <si>
    <t>データ化範囲(分析対象)…歯科の電子レセプト。対象診療年月は令和4年4月～令和5年3月診療分(12カ月分)。</t>
    <phoneticPr fontId="3"/>
  </si>
  <si>
    <t>データ化範囲(分析対象)…入院(DPCを含む)、入院外の電子レセプト。対象診療年月は令和4年4月～令和5年3月診療分(12カ月分)。</t>
    <phoneticPr fontId="3"/>
  </si>
  <si>
    <t>118歳</t>
    <rPh sb="3" eb="4">
      <t>サイ</t>
    </rPh>
    <phoneticPr fontId="3"/>
  </si>
  <si>
    <t>自己負担割合2割</t>
  </si>
  <si>
    <t>自己負担割合2割</t>
    <phoneticPr fontId="3"/>
  </si>
  <si>
    <t>自己負担割合2割</t>
    <phoneticPr fontId="3"/>
  </si>
  <si>
    <t>自己負担割合2割</t>
    <rPh sb="0" eb="6">
      <t>ジコフタンワリアイ</t>
    </rPh>
    <rPh sb="7" eb="8">
      <t>ワリ</t>
    </rPh>
    <phoneticPr fontId="3"/>
  </si>
  <si>
    <t>自己負担割合2割</t>
    <rPh sb="0" eb="6">
      <t>ジコフタンワリアイ</t>
    </rPh>
    <rPh sb="7" eb="8">
      <t>ワリ</t>
    </rPh>
    <phoneticPr fontId="3"/>
  </si>
  <si>
    <t>自己負担割合2割</t>
    <phoneticPr fontId="3"/>
  </si>
  <si>
    <t>R4年度</t>
  </si>
  <si>
    <t>【自己負担割合2割】</t>
    <rPh sb="1" eb="7">
      <t>ジコフタンワリアイ</t>
    </rPh>
    <rPh sb="8" eb="9">
      <t>ワリ</t>
    </rPh>
    <phoneticPr fontId="3"/>
  </si>
  <si>
    <t>以上</t>
    <rPh sb="0" eb="2">
      <t>イジョウ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</si>
</sst>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quot;#,##0_);[Red]\(&quot;¥&quot;#,##0\)"/>
    <numFmt numFmtId="177" formatCode="0.0%"/>
    <numFmt numFmtId="178" formatCode="#,##0_ ;[Red]\-#,##0\ "/>
    <numFmt numFmtId="179" formatCode="#,##0_ "/>
    <numFmt numFmtId="180" formatCode="0.0_ ;[Red]\-0.0\ "/>
  </numFmts>
  <fonts count="49">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11"/>
      <color theme="1"/>
      <name val="ＭＳ ゴシック"/>
      <family val="3"/>
      <charset val="128"/>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11"/>
      <color theme="1"/>
      <name val="ＭＳ 明朝"/>
      <family val="1"/>
      <charset val="128"/>
    </font>
    <font>
      <sz val="10"/>
      <color theme="1"/>
      <name val="ＭＳ 明朝"/>
      <family val="1"/>
      <charset val="128"/>
    </font>
    <font>
      <sz val="10"/>
      <name val="ＭＳ 明朝"/>
      <family val="1"/>
      <charset val="128"/>
    </font>
    <font>
      <sz val="11"/>
      <color rgb="FF006100"/>
      <name val="ＭＳ Ｐゴシック"/>
      <family val="2"/>
      <charset val="128"/>
    </font>
    <font>
      <sz val="11"/>
      <color rgb="FF9C6500"/>
      <name val="ＭＳ Ｐゴシック"/>
      <family val="3"/>
      <charset val="128"/>
      <scheme val="minor"/>
    </font>
    <font>
      <sz val="9"/>
      <name val="ＭＳ 明朝"/>
      <family val="1"/>
      <charset val="128"/>
    </font>
    <font>
      <sz val="11"/>
      <color rgb="FF000000"/>
      <name val="ＭＳ Ｐゴシック"/>
      <family val="3"/>
      <charset val="128"/>
    </font>
    <font>
      <b/>
      <sz val="9"/>
      <name val="ＭＳ 明朝"/>
      <family val="1"/>
      <charset val="128"/>
    </font>
    <font>
      <b/>
      <sz val="9"/>
      <color theme="1"/>
      <name val="ＭＳ 明朝"/>
      <family val="1"/>
      <charset val="128"/>
    </font>
    <font>
      <sz val="9"/>
      <color theme="1"/>
      <name val="ＭＳ 明朝"/>
      <family val="1"/>
      <charset val="128"/>
    </font>
    <font>
      <b/>
      <sz val="8"/>
      <color theme="1"/>
      <name val="ＭＳ 明朝"/>
      <family val="1"/>
      <charset val="128"/>
    </font>
    <font>
      <b/>
      <sz val="8"/>
      <name val="ＭＳ 明朝"/>
      <family val="1"/>
      <charset val="128"/>
    </font>
    <font>
      <b/>
      <sz val="10"/>
      <color theme="1"/>
      <name val="ＭＳ 明朝"/>
      <family val="1"/>
      <charset val="128"/>
    </font>
    <font>
      <sz val="11"/>
      <color rgb="FFFF0000"/>
      <name val="ＭＳ 明朝"/>
      <family val="1"/>
      <charset val="128"/>
    </font>
  </fonts>
  <fills count="48">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tint="-4.9989318521683403E-2"/>
        <bgColor indexed="64"/>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bgColor rgb="FFD9D9D9"/>
      </patternFill>
    </fill>
    <fill>
      <patternFill patternType="solid">
        <fgColor rgb="FFFAA0A0"/>
        <bgColor indexed="64"/>
      </patternFill>
    </fill>
    <fill>
      <patternFill patternType="solid">
        <fgColor rgb="FFFAD2AA"/>
        <bgColor indexed="64"/>
      </patternFill>
    </fill>
    <fill>
      <patternFill patternType="solid">
        <fgColor rgb="FFFFFFC0"/>
        <bgColor indexed="64"/>
      </patternFill>
    </fill>
    <fill>
      <patternFill patternType="solid">
        <fgColor rgb="FFC8FAC8"/>
        <bgColor indexed="64"/>
      </patternFill>
    </fill>
    <fill>
      <patternFill patternType="solid">
        <fgColor rgb="FFC8C8FA"/>
        <bgColor indexed="64"/>
      </patternFill>
    </fill>
  </fills>
  <borders count="97">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style="thin">
        <color indexed="64"/>
      </bottom>
      <diagonal/>
    </border>
    <border>
      <left/>
      <right style="hair">
        <color indexed="64"/>
      </right>
      <top style="double">
        <color indexed="64"/>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diagonal/>
    </border>
    <border>
      <left style="thin">
        <color rgb="FF808080"/>
      </left>
      <right/>
      <top style="thin">
        <color rgb="FF808080"/>
      </top>
      <bottom/>
      <diagonal/>
    </border>
    <border>
      <left/>
      <right/>
      <top style="thin">
        <color rgb="FF808080"/>
      </top>
      <bottom/>
      <diagonal/>
    </border>
    <border>
      <left/>
      <right style="thin">
        <color rgb="FF808080"/>
      </right>
      <top style="thin">
        <color rgb="FF808080"/>
      </top>
      <bottom/>
      <diagonal/>
    </border>
    <border>
      <left style="thin">
        <color rgb="FF808080"/>
      </left>
      <right/>
      <top/>
      <bottom/>
      <diagonal/>
    </border>
    <border>
      <left/>
      <right style="thin">
        <color rgb="FF808080"/>
      </right>
      <top/>
      <bottom/>
      <diagonal/>
    </border>
    <border>
      <left style="thin">
        <color rgb="FF808080"/>
      </left>
      <right/>
      <top/>
      <bottom style="thin">
        <color rgb="FF808080"/>
      </bottom>
      <diagonal/>
    </border>
    <border>
      <left/>
      <right/>
      <top/>
      <bottom style="thin">
        <color rgb="FF808080"/>
      </bottom>
      <diagonal/>
    </border>
    <border>
      <left/>
      <right style="thin">
        <color rgb="FF808080"/>
      </right>
      <top/>
      <bottom style="thin">
        <color rgb="FF808080"/>
      </bottom>
      <diagonal/>
    </border>
    <border>
      <left style="thin">
        <color indexed="64"/>
      </left>
      <right style="hair">
        <color indexed="64"/>
      </right>
      <top style="double">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thin">
        <color indexed="64"/>
      </left>
      <right/>
      <top style="double">
        <color indexed="64"/>
      </top>
      <bottom style="hair">
        <color indexed="64"/>
      </bottom>
      <diagonal/>
    </border>
    <border>
      <left/>
      <right style="thin">
        <color indexed="64"/>
      </right>
      <top style="double">
        <color indexed="64"/>
      </top>
      <bottom/>
      <diagonal/>
    </border>
    <border>
      <left style="thin">
        <color indexed="64"/>
      </left>
      <right/>
      <top style="double">
        <color indexed="64"/>
      </top>
      <bottom/>
      <diagonal/>
    </border>
    <border>
      <left style="thin">
        <color indexed="64"/>
      </left>
      <right style="hair">
        <color indexed="64"/>
      </right>
      <top style="thin">
        <color indexed="64"/>
      </top>
      <bottom/>
      <diagonal/>
    </border>
    <border>
      <left style="thin">
        <color indexed="64"/>
      </left>
      <right style="thin">
        <color indexed="64"/>
      </right>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diagonal/>
    </border>
    <border>
      <left style="thin">
        <color indexed="64"/>
      </left>
      <right style="thin">
        <color indexed="64"/>
      </right>
      <top/>
      <bottom style="double">
        <color indexed="64"/>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right style="thin">
        <color indexed="64"/>
      </right>
      <top style="hair">
        <color indexed="64"/>
      </top>
      <bottom/>
      <diagonal/>
    </border>
    <border>
      <left style="thin">
        <color indexed="64"/>
      </left>
      <right style="thin">
        <color indexed="64"/>
      </right>
      <top style="double">
        <color indexed="64"/>
      </top>
      <bottom style="hair">
        <color auto="1"/>
      </bottom>
      <diagonal/>
    </border>
    <border>
      <left/>
      <right style="hair">
        <color indexed="64"/>
      </right>
      <top/>
      <bottom/>
      <diagonal/>
    </border>
    <border>
      <left/>
      <right/>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style="hair">
        <color indexed="64"/>
      </top>
      <bottom style="hair">
        <color indexed="64"/>
      </bottom>
      <diagonal/>
    </border>
    <border>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hair">
        <color indexed="64"/>
      </bottom>
      <diagonal/>
    </border>
    <border>
      <left style="hair">
        <color indexed="64"/>
      </left>
      <right style="hair">
        <color indexed="64"/>
      </right>
      <top/>
      <bottom style="thin">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style="thin">
        <color indexed="64"/>
      </left>
      <right/>
      <top style="hair">
        <color indexed="64"/>
      </top>
      <bottom/>
      <diagonal/>
    </border>
    <border>
      <left/>
      <right style="thin">
        <color indexed="64"/>
      </right>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s>
  <cellStyleXfs count="1918">
    <xf numFmtId="0" fontId="0" fillId="0" borderId="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8" fillId="23" borderId="6"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4" borderId="2"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3" fillId="0" borderId="8"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8" fillId="0" borderId="10"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19" fillId="0" borderId="11"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1" fillId="0" borderId="1"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12"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15" fillId="3" borderId="0" applyNumberFormat="0" applyBorder="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1" fillId="0" borderId="0" applyFont="0" applyFill="0" applyBorder="0" applyAlignment="0" applyProtection="0">
      <alignment vertical="center"/>
    </xf>
    <xf numFmtId="38" fontId="32"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0" fontId="30" fillId="0" borderId="0">
      <alignment vertical="center"/>
    </xf>
    <xf numFmtId="38" fontId="30" fillId="0" borderId="0" applyFont="0" applyFill="0" applyBorder="0" applyAlignment="0" applyProtection="0">
      <alignment vertical="center"/>
    </xf>
    <xf numFmtId="0" fontId="11" fillId="0" borderId="0">
      <alignment vertical="center"/>
    </xf>
    <xf numFmtId="0" fontId="32"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3"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34" fillId="0" borderId="0"/>
    <xf numFmtId="0" fontId="28" fillId="7" borderId="0" applyNumberFormat="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3" borderId="0" applyNumberFormat="0" applyBorder="0" applyAlignment="0" applyProtection="0">
      <alignment vertical="center"/>
    </xf>
    <xf numFmtId="0" fontId="1" fillId="33"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38" fillId="42" borderId="0" applyBorder="0" applyProtection="0">
      <alignment vertical="center"/>
    </xf>
    <xf numFmtId="0" fontId="39" fillId="29" borderId="0" applyNumberFormat="0" applyBorder="0" applyAlignment="0" applyProtection="0">
      <alignment vertical="center"/>
    </xf>
    <xf numFmtId="0" fontId="39" fillId="29" borderId="0" applyNumberFormat="0" applyBorder="0" applyAlignment="0" applyProtection="0">
      <alignment vertical="center"/>
    </xf>
    <xf numFmtId="9" fontId="31" fillId="0" borderId="0" applyFont="0" applyFill="0" applyBorder="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10" fillId="4" borderId="2" applyNumberFormat="0" applyFont="0" applyAlignment="0" applyProtection="0">
      <alignment vertical="center"/>
    </xf>
    <xf numFmtId="0" fontId="5" fillId="25" borderId="7" applyNumberFormat="0" applyFont="0" applyAlignment="0" applyProtection="0">
      <alignment vertical="center"/>
    </xf>
    <xf numFmtId="0" fontId="4" fillId="4" borderId="2" applyNumberFormat="0" applyFont="0" applyAlignment="0" applyProtection="0">
      <alignment vertical="center"/>
    </xf>
    <xf numFmtId="0" fontId="5" fillId="25" borderId="7" applyNumberFormat="0" applyFont="0" applyAlignment="0" applyProtection="0">
      <alignment vertical="center"/>
    </xf>
    <xf numFmtId="0" fontId="5"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4" fillId="25" borderId="7"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5" fillId="3" borderId="0" applyNumberFormat="0" applyBorder="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0" fontId="16" fillId="26" borderId="9" applyNumberFormat="0" applyAlignment="0" applyProtection="0">
      <alignment vertical="center"/>
    </xf>
    <xf numFmtId="38" fontId="4" fillId="0" borderId="0" applyFont="0" applyFill="0" applyBorder="0" applyAlignment="0" applyProtection="0"/>
    <xf numFmtId="38" fontId="37"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7" fillId="0" borderId="0" applyFont="0" applyFill="0" applyBorder="0" applyAlignment="0" applyProtection="0"/>
    <xf numFmtId="38" fontId="5" fillId="0" borderId="0" applyFont="0" applyFill="0" applyBorder="0" applyAlignment="0" applyProtection="0">
      <alignment vertical="center"/>
    </xf>
    <xf numFmtId="38" fontId="4" fillId="0" borderId="0" applyFont="0" applyFill="0" applyBorder="0" applyAlignment="0" applyProtection="0"/>
    <xf numFmtId="38" fontId="31" fillId="0" borderId="0" applyFont="0" applyFill="0" applyBorder="0" applyAlignment="0" applyProtection="0">
      <alignment vertical="center"/>
    </xf>
    <xf numFmtId="38" fontId="32" fillId="0" borderId="0" applyFont="0" applyFill="0" applyBorder="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2" fillId="0" borderId="13" applyNumberFormat="0" applyFill="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3" fillId="26" borderId="14"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26" fillId="10" borderId="9" applyNumberFormat="0" applyAlignment="0" applyProtection="0">
      <alignment vertical="center"/>
    </xf>
    <xf numFmtId="0" fontId="40" fillId="0" borderId="0"/>
    <xf numFmtId="0" fontId="30" fillId="0" borderId="0">
      <alignment vertical="center"/>
    </xf>
    <xf numFmtId="0" fontId="41" fillId="0" borderId="0">
      <alignment vertical="center"/>
    </xf>
    <xf numFmtId="0" fontId="10" fillId="0" borderId="0">
      <alignment vertical="center"/>
    </xf>
    <xf numFmtId="0" fontId="1" fillId="0" borderId="0">
      <alignment vertical="center"/>
    </xf>
    <xf numFmtId="0" fontId="12" fillId="0" borderId="0"/>
    <xf numFmtId="0" fontId="12" fillId="0" borderId="0"/>
    <xf numFmtId="0" fontId="12" fillId="0" borderId="0"/>
    <xf numFmtId="0" fontId="10" fillId="0" borderId="0">
      <alignment vertical="center"/>
    </xf>
    <xf numFmtId="0" fontId="4" fillId="0" borderId="0">
      <alignment vertical="center"/>
    </xf>
    <xf numFmtId="0" fontId="4" fillId="0" borderId="0"/>
    <xf numFmtId="0" fontId="10" fillId="0" borderId="0">
      <alignment vertical="center"/>
    </xf>
    <xf numFmtId="0" fontId="27" fillId="0" borderId="0">
      <alignment vertical="center"/>
    </xf>
    <xf numFmtId="0" fontId="5" fillId="0" borderId="0">
      <alignment vertical="center"/>
    </xf>
    <xf numFmtId="0" fontId="12" fillId="0" borderId="0"/>
    <xf numFmtId="0" fontId="4" fillId="0" borderId="0"/>
    <xf numFmtId="0" fontId="11" fillId="0" borderId="0">
      <alignment vertical="center"/>
    </xf>
    <xf numFmtId="0" fontId="27" fillId="0" borderId="0">
      <alignment vertical="center"/>
    </xf>
    <xf numFmtId="0" fontId="4" fillId="0" borderId="0">
      <alignment vertical="center"/>
    </xf>
    <xf numFmtId="0" fontId="10"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2" borderId="0" applyNumberFormat="0" applyBorder="0" applyAlignment="0" applyProtection="0">
      <alignment vertical="center"/>
    </xf>
    <xf numFmtId="0" fontId="28" fillId="7" borderId="0" applyNumberFormat="0" applyBorder="0" applyAlignment="0" applyProtection="0">
      <alignment vertical="center"/>
    </xf>
    <xf numFmtId="9" fontId="1" fillId="0" borderId="0" applyFont="0" applyFill="0" applyBorder="0" applyAlignment="0" applyProtection="0">
      <alignment vertical="center"/>
    </xf>
  </cellStyleXfs>
  <cellXfs count="350">
    <xf numFmtId="0" fontId="0" fillId="0" borderId="0" xfId="0">
      <alignment vertical="center"/>
    </xf>
    <xf numFmtId="0" fontId="35" fillId="0" borderId="0" xfId="0" applyFont="1">
      <alignment vertical="center"/>
    </xf>
    <xf numFmtId="0" fontId="36" fillId="0" borderId="0" xfId="0" applyFont="1" applyFill="1" applyBorder="1" applyAlignment="1">
      <alignment vertical="center"/>
    </xf>
    <xf numFmtId="0" fontId="35" fillId="0" borderId="0" xfId="0" applyFont="1" applyAlignment="1">
      <alignment vertical="center"/>
    </xf>
    <xf numFmtId="0" fontId="36" fillId="0" borderId="0" xfId="0" applyFont="1" applyFill="1" applyBorder="1" applyAlignment="1">
      <alignment vertical="center" wrapText="1"/>
    </xf>
    <xf numFmtId="0" fontId="36" fillId="0" borderId="3" xfId="1386" applyFont="1" applyFill="1" applyBorder="1" applyAlignment="1">
      <alignment vertical="center" shrinkToFit="1"/>
    </xf>
    <xf numFmtId="0" fontId="36" fillId="0" borderId="0" xfId="0" applyFont="1" applyAlignment="1">
      <alignment vertical="center"/>
    </xf>
    <xf numFmtId="0" fontId="42" fillId="0" borderId="0" xfId="0" applyFont="1" applyFill="1" applyBorder="1" applyAlignment="1">
      <alignment vertical="center"/>
    </xf>
    <xf numFmtId="0" fontId="43" fillId="0" borderId="0" xfId="0" applyFont="1" applyFill="1" applyBorder="1" applyAlignment="1">
      <alignment vertical="center"/>
    </xf>
    <xf numFmtId="0" fontId="35" fillId="27" borderId="0" xfId="0" applyFont="1" applyFill="1" applyAlignment="1">
      <alignment vertical="center"/>
    </xf>
    <xf numFmtId="0" fontId="35" fillId="0" borderId="0" xfId="0" applyFont="1" applyBorder="1" applyAlignment="1">
      <alignment vertical="center"/>
    </xf>
    <xf numFmtId="0" fontId="36" fillId="0" borderId="3" xfId="1386" applyFont="1" applyFill="1" applyBorder="1" applyAlignment="1">
      <alignment vertical="center"/>
    </xf>
    <xf numFmtId="0" fontId="35" fillId="0" borderId="0" xfId="0" applyFont="1" applyFill="1" applyAlignment="1">
      <alignment vertical="center"/>
    </xf>
    <xf numFmtId="177" fontId="36" fillId="0" borderId="26" xfId="0" applyNumberFormat="1" applyFont="1" applyFill="1" applyBorder="1" applyAlignment="1">
      <alignment horizontal="right" vertical="center" shrinkToFit="1"/>
    </xf>
    <xf numFmtId="0" fontId="35" fillId="0" borderId="0" xfId="0" applyFont="1" applyBorder="1">
      <alignment vertical="center"/>
    </xf>
    <xf numFmtId="0" fontId="35" fillId="0" borderId="31" xfId="0" applyFont="1" applyBorder="1">
      <alignment vertical="center"/>
    </xf>
    <xf numFmtId="0" fontId="35" fillId="0" borderId="32" xfId="0" applyFont="1" applyBorder="1">
      <alignment vertical="center"/>
    </xf>
    <xf numFmtId="0" fontId="35" fillId="0" borderId="33" xfId="0" applyFont="1" applyBorder="1">
      <alignment vertical="center"/>
    </xf>
    <xf numFmtId="0" fontId="35" fillId="0" borderId="34" xfId="0" applyFont="1" applyBorder="1">
      <alignment vertical="center"/>
    </xf>
    <xf numFmtId="0" fontId="35" fillId="43" borderId="3" xfId="0" applyFont="1" applyFill="1" applyBorder="1">
      <alignment vertical="center"/>
    </xf>
    <xf numFmtId="177" fontId="35" fillId="0" borderId="0" xfId="1917" applyNumberFormat="1" applyFont="1" applyBorder="1">
      <alignment vertical="center"/>
    </xf>
    <xf numFmtId="177" fontId="35" fillId="0" borderId="0" xfId="1917" applyNumberFormat="1" applyFont="1" applyBorder="1" applyAlignment="1">
      <alignment vertical="center"/>
    </xf>
    <xf numFmtId="0" fontId="35" fillId="0" borderId="35" xfId="0" applyFont="1" applyBorder="1" applyAlignment="1">
      <alignment vertical="center"/>
    </xf>
    <xf numFmtId="0" fontId="35" fillId="44" borderId="3" xfId="0" applyFont="1" applyFill="1" applyBorder="1">
      <alignment vertical="center"/>
    </xf>
    <xf numFmtId="0" fontId="35" fillId="45" borderId="3" xfId="0" applyFont="1" applyFill="1" applyBorder="1">
      <alignment vertical="center"/>
    </xf>
    <xf numFmtId="0" fontId="35" fillId="46" borderId="3" xfId="0" applyFont="1" applyFill="1" applyBorder="1">
      <alignment vertical="center"/>
    </xf>
    <xf numFmtId="0" fontId="35" fillId="47" borderId="3" xfId="0" applyFont="1" applyFill="1" applyBorder="1">
      <alignment vertical="center"/>
    </xf>
    <xf numFmtId="0" fontId="35" fillId="0" borderId="36" xfId="0" applyFont="1" applyBorder="1">
      <alignment vertical="center"/>
    </xf>
    <xf numFmtId="0" fontId="35" fillId="0" borderId="37" xfId="0" applyFont="1" applyBorder="1">
      <alignment vertical="center"/>
    </xf>
    <xf numFmtId="0" fontId="35" fillId="0" borderId="38" xfId="0" applyFont="1" applyBorder="1" applyAlignment="1">
      <alignment vertical="center"/>
    </xf>
    <xf numFmtId="0" fontId="35" fillId="0" borderId="35" xfId="0" applyFont="1" applyBorder="1">
      <alignment vertical="center"/>
    </xf>
    <xf numFmtId="0" fontId="35" fillId="0" borderId="38" xfId="0" applyFont="1" applyBorder="1">
      <alignment vertical="center"/>
    </xf>
    <xf numFmtId="0" fontId="37" fillId="0" borderId="3" xfId="1147" applyFont="1" applyFill="1" applyBorder="1" applyAlignment="1" applyProtection="1">
      <alignment vertical="center"/>
      <protection locked="0"/>
    </xf>
    <xf numFmtId="178" fontId="36" fillId="0" borderId="25" xfId="0" applyNumberFormat="1" applyFont="1" applyFill="1" applyBorder="1" applyAlignment="1">
      <alignment horizontal="right" vertical="center" shrinkToFit="1"/>
    </xf>
    <xf numFmtId="178" fontId="36" fillId="0" borderId="27" xfId="0" applyNumberFormat="1" applyFont="1" applyFill="1" applyBorder="1" applyAlignment="1">
      <alignment horizontal="right" vertical="center" shrinkToFit="1"/>
    </xf>
    <xf numFmtId="178" fontId="36" fillId="0" borderId="27" xfId="1577" applyNumberFormat="1" applyFont="1" applyFill="1" applyBorder="1" applyAlignment="1">
      <alignment horizontal="right" vertical="center" shrinkToFit="1"/>
    </xf>
    <xf numFmtId="177" fontId="36" fillId="0" borderId="3" xfId="0" applyNumberFormat="1" applyFont="1" applyFill="1" applyBorder="1" applyAlignment="1">
      <alignment horizontal="right" vertical="center"/>
    </xf>
    <xf numFmtId="178" fontId="36" fillId="0" borderId="4" xfId="0" applyNumberFormat="1" applyFont="1" applyFill="1" applyBorder="1" applyAlignment="1">
      <alignment horizontal="right" vertical="center" shrinkToFit="1"/>
    </xf>
    <xf numFmtId="178" fontId="36" fillId="0" borderId="3" xfId="0" applyNumberFormat="1" applyFont="1" applyFill="1" applyBorder="1" applyAlignment="1">
      <alignment horizontal="right" vertical="center" shrinkToFit="1"/>
    </xf>
    <xf numFmtId="178" fontId="36" fillId="0" borderId="3" xfId="1577" applyNumberFormat="1" applyFont="1" applyFill="1" applyBorder="1" applyAlignment="1">
      <alignment horizontal="right" vertical="center" shrinkToFit="1"/>
    </xf>
    <xf numFmtId="0" fontId="35" fillId="0" borderId="0" xfId="1550" applyFont="1">
      <alignment vertical="center"/>
    </xf>
    <xf numFmtId="177" fontId="36" fillId="0" borderId="0" xfId="1550" applyNumberFormat="1" applyFont="1" applyFill="1" applyBorder="1" applyAlignment="1">
      <alignment vertical="center" shrinkToFit="1"/>
    </xf>
    <xf numFmtId="179" fontId="36" fillId="0" borderId="0" xfId="1550" applyNumberFormat="1" applyFont="1" applyFill="1" applyBorder="1" applyAlignment="1">
      <alignment vertical="center" shrinkToFit="1"/>
    </xf>
    <xf numFmtId="49" fontId="36" fillId="0" borderId="0" xfId="1550" applyNumberFormat="1" applyFont="1" applyBorder="1" applyAlignment="1">
      <alignment vertical="center" shrinkToFit="1"/>
    </xf>
    <xf numFmtId="0" fontId="42" fillId="0" borderId="0" xfId="0" applyFont="1" applyFill="1" applyBorder="1">
      <alignment vertical="center"/>
    </xf>
    <xf numFmtId="0" fontId="40" fillId="0" borderId="0" xfId="0" applyFont="1">
      <alignment vertical="center"/>
    </xf>
    <xf numFmtId="0" fontId="44" fillId="0" borderId="0" xfId="0" applyFont="1" applyFill="1" applyBorder="1">
      <alignment vertical="center"/>
    </xf>
    <xf numFmtId="0" fontId="45" fillId="0" borderId="0" xfId="1550" applyFont="1" applyAlignment="1">
      <alignment vertical="center"/>
    </xf>
    <xf numFmtId="177" fontId="36" fillId="0" borderId="18" xfId="1550" applyNumberFormat="1" applyFont="1" applyFill="1" applyBorder="1" applyAlignment="1">
      <alignment horizontal="right" vertical="center" shrinkToFit="1"/>
    </xf>
    <xf numFmtId="178" fontId="36" fillId="0" borderId="39" xfId="1550" applyNumberFormat="1" applyFont="1" applyFill="1" applyBorder="1" applyAlignment="1">
      <alignment horizontal="right" vertical="center" shrinkToFit="1"/>
    </xf>
    <xf numFmtId="177" fontId="36" fillId="0" borderId="26" xfId="1550" applyNumberFormat="1" applyFont="1" applyFill="1" applyBorder="1" applyAlignment="1">
      <alignment horizontal="right" vertical="center" shrinkToFit="1"/>
    </xf>
    <xf numFmtId="178" fontId="36" fillId="0" borderId="30" xfId="1550" applyNumberFormat="1" applyFont="1" applyFill="1" applyBorder="1" applyAlignment="1">
      <alignment horizontal="right" vertical="center" shrinkToFit="1"/>
    </xf>
    <xf numFmtId="0" fontId="37" fillId="28" borderId="15" xfId="1550" applyFont="1" applyFill="1" applyBorder="1" applyAlignment="1">
      <alignment horizontal="center" vertical="center"/>
    </xf>
    <xf numFmtId="0" fontId="36" fillId="0" borderId="0" xfId="0" applyFont="1" applyFill="1" applyAlignment="1">
      <alignment vertical="center"/>
    </xf>
    <xf numFmtId="0" fontId="46" fillId="0" borderId="0" xfId="1" applyNumberFormat="1" applyFont="1" applyFill="1" applyBorder="1" applyAlignment="1">
      <alignment vertical="center"/>
    </xf>
    <xf numFmtId="177" fontId="36" fillId="0" borderId="24" xfId="0" applyNumberFormat="1" applyFont="1" applyFill="1" applyBorder="1" applyAlignment="1">
      <alignment horizontal="right" vertical="center" shrinkToFit="1"/>
    </xf>
    <xf numFmtId="178" fontId="36" fillId="0" borderId="23" xfId="0" applyNumberFormat="1" applyFont="1" applyFill="1" applyBorder="1" applyAlignment="1">
      <alignment horizontal="right" vertical="center" shrinkToFit="1"/>
    </xf>
    <xf numFmtId="178" fontId="36" fillId="0" borderId="22" xfId="0" applyNumberFormat="1" applyFont="1" applyFill="1" applyBorder="1" applyAlignment="1">
      <alignment horizontal="right" vertical="center" shrinkToFit="1"/>
    </xf>
    <xf numFmtId="0" fontId="36" fillId="0" borderId="17" xfId="1386" applyFont="1" applyFill="1" applyBorder="1" applyAlignment="1">
      <alignment horizontal="center" vertical="center"/>
    </xf>
    <xf numFmtId="177" fontId="36" fillId="0" borderId="42" xfId="0" applyNumberFormat="1" applyFont="1" applyFill="1" applyBorder="1" applyAlignment="1">
      <alignment horizontal="right" vertical="center" shrinkToFit="1"/>
    </xf>
    <xf numFmtId="178" fontId="36" fillId="0" borderId="43" xfId="0" applyNumberFormat="1" applyFont="1" applyFill="1" applyBorder="1" applyAlignment="1">
      <alignment horizontal="right" vertical="center" shrinkToFit="1"/>
    </xf>
    <xf numFmtId="0" fontId="36" fillId="0" borderId="44" xfId="1386" applyFont="1" applyFill="1" applyBorder="1" applyAlignment="1">
      <alignment vertical="center"/>
    </xf>
    <xf numFmtId="177" fontId="36" fillId="0" borderId="46" xfId="0" applyNumberFormat="1" applyFont="1" applyFill="1" applyBorder="1" applyAlignment="1">
      <alignment horizontal="right" vertical="center" shrinkToFit="1"/>
    </xf>
    <xf numFmtId="178" fontId="36" fillId="0" borderId="47" xfId="0" applyNumberFormat="1" applyFont="1" applyFill="1" applyBorder="1" applyAlignment="1">
      <alignment horizontal="right" vertical="center" shrinkToFit="1"/>
    </xf>
    <xf numFmtId="178" fontId="36" fillId="0" borderId="48" xfId="0" applyNumberFormat="1" applyFont="1" applyFill="1" applyBorder="1" applyAlignment="1">
      <alignment horizontal="right" vertical="center" shrinkToFit="1"/>
    </xf>
    <xf numFmtId="0" fontId="36" fillId="0" borderId="49" xfId="1386" applyFont="1" applyFill="1" applyBorder="1" applyAlignment="1">
      <alignment vertical="center"/>
    </xf>
    <xf numFmtId="177" fontId="36" fillId="0" borderId="50" xfId="0" applyNumberFormat="1" applyFont="1" applyFill="1" applyBorder="1" applyAlignment="1">
      <alignment horizontal="right" vertical="center" shrinkToFit="1"/>
    </xf>
    <xf numFmtId="178" fontId="36" fillId="0" borderId="51" xfId="0" applyNumberFormat="1" applyFont="1" applyFill="1" applyBorder="1" applyAlignment="1">
      <alignment horizontal="right" vertical="center" shrinkToFit="1"/>
    </xf>
    <xf numFmtId="178" fontId="36" fillId="0" borderId="52" xfId="0" applyNumberFormat="1" applyFont="1" applyFill="1" applyBorder="1" applyAlignment="1">
      <alignment horizontal="right" vertical="center" shrinkToFit="1"/>
    </xf>
    <xf numFmtId="0" fontId="36" fillId="0" borderId="53" xfId="1386" applyFont="1" applyFill="1" applyBorder="1" applyAlignment="1">
      <alignment vertical="center"/>
    </xf>
    <xf numFmtId="178" fontId="36" fillId="0" borderId="56" xfId="0" applyNumberFormat="1" applyFont="1" applyFill="1" applyBorder="1" applyAlignment="1">
      <alignment horizontal="right" vertical="center" shrinkToFit="1"/>
    </xf>
    <xf numFmtId="0" fontId="36" fillId="0" borderId="19" xfId="1386" applyFont="1" applyFill="1" applyBorder="1" applyAlignment="1">
      <alignment horizontal="center" vertical="center"/>
    </xf>
    <xf numFmtId="177" fontId="36" fillId="0" borderId="58" xfId="0" applyNumberFormat="1" applyFont="1" applyFill="1" applyBorder="1" applyAlignment="1">
      <alignment horizontal="right" vertical="center" shrinkToFit="1"/>
    </xf>
    <xf numFmtId="178" fontId="36" fillId="0" borderId="59" xfId="0" applyNumberFormat="1" applyFont="1" applyFill="1" applyBorder="1" applyAlignment="1">
      <alignment horizontal="right" vertical="center" shrinkToFit="1"/>
    </xf>
    <xf numFmtId="178" fontId="36" fillId="0" borderId="60" xfId="0" applyNumberFormat="1" applyFont="1" applyFill="1" applyBorder="1" applyAlignment="1">
      <alignment horizontal="right" vertical="center" shrinkToFit="1"/>
    </xf>
    <xf numFmtId="0" fontId="36" fillId="0" borderId="61" xfId="1386" applyFont="1" applyFill="1" applyBorder="1" applyAlignment="1">
      <alignment vertical="center"/>
    </xf>
    <xf numFmtId="0" fontId="36" fillId="0" borderId="45" xfId="1386" applyFont="1" applyFill="1" applyBorder="1" applyAlignment="1">
      <alignment vertical="center"/>
    </xf>
    <xf numFmtId="0" fontId="36" fillId="0" borderId="3" xfId="0" applyFont="1" applyFill="1" applyBorder="1" applyAlignment="1">
      <alignment vertical="center"/>
    </xf>
    <xf numFmtId="0" fontId="36" fillId="28" borderId="23" xfId="0" applyFont="1" applyFill="1" applyBorder="1" applyAlignment="1">
      <alignment horizontal="center" vertical="center" wrapText="1"/>
    </xf>
    <xf numFmtId="0" fontId="36" fillId="28" borderId="22" xfId="0" applyFont="1" applyFill="1" applyBorder="1" applyAlignment="1">
      <alignment horizontal="center" vertical="center" wrapText="1"/>
    </xf>
    <xf numFmtId="0" fontId="35" fillId="0" borderId="0" xfId="0" applyFont="1" applyFill="1" applyBorder="1" applyAlignment="1">
      <alignment vertical="center"/>
    </xf>
    <xf numFmtId="177" fontId="36" fillId="0" borderId="0" xfId="0" applyNumberFormat="1" applyFont="1" applyFill="1" applyBorder="1" applyAlignment="1">
      <alignment horizontal="right" vertical="center"/>
    </xf>
    <xf numFmtId="0" fontId="36" fillId="0" borderId="0" xfId="1386" applyFont="1" applyFill="1" applyBorder="1" applyAlignment="1">
      <alignment vertical="center"/>
    </xf>
    <xf numFmtId="178" fontId="36" fillId="0" borderId="66" xfId="0" applyNumberFormat="1" applyFont="1" applyFill="1" applyBorder="1" applyAlignment="1">
      <alignment horizontal="right" vertical="center" shrinkToFit="1"/>
    </xf>
    <xf numFmtId="177" fontId="36" fillId="0" borderId="67" xfId="0" applyNumberFormat="1" applyFont="1" applyFill="1" applyBorder="1" applyAlignment="1">
      <alignment horizontal="right" vertical="center" shrinkToFit="1"/>
    </xf>
    <xf numFmtId="177" fontId="36" fillId="0" borderId="3" xfId="0" applyNumberFormat="1" applyFont="1" applyFill="1" applyBorder="1" applyAlignment="1">
      <alignment horizontal="right" vertical="center" shrinkToFit="1"/>
    </xf>
    <xf numFmtId="177" fontId="36" fillId="0" borderId="16" xfId="0" applyNumberFormat="1" applyFont="1" applyFill="1" applyBorder="1" applyAlignment="1">
      <alignment horizontal="right" vertical="center" shrinkToFit="1"/>
    </xf>
    <xf numFmtId="0" fontId="36" fillId="28" borderId="24" xfId="0" applyFont="1" applyFill="1" applyBorder="1" applyAlignment="1">
      <alignment horizontal="center" vertical="center"/>
    </xf>
    <xf numFmtId="0" fontId="37" fillId="28" borderId="15" xfId="1550" applyFont="1" applyFill="1" applyBorder="1" applyAlignment="1">
      <alignment horizontal="center" vertical="center" wrapText="1"/>
    </xf>
    <xf numFmtId="0" fontId="36" fillId="0" borderId="0" xfId="0" applyFont="1" applyFill="1" applyBorder="1" applyAlignment="1">
      <alignment horizontal="center" vertical="center"/>
    </xf>
    <xf numFmtId="178" fontId="36" fillId="0" borderId="28" xfId="1550" applyNumberFormat="1" applyFont="1" applyFill="1" applyBorder="1" applyAlignment="1">
      <alignment horizontal="right" vertical="center" shrinkToFit="1"/>
    </xf>
    <xf numFmtId="177" fontId="36" fillId="0" borderId="0" xfId="0" applyNumberFormat="1" applyFont="1" applyFill="1" applyBorder="1" applyAlignment="1">
      <alignment horizontal="right" vertical="center" shrinkToFit="1"/>
    </xf>
    <xf numFmtId="0" fontId="36" fillId="0" borderId="0" xfId="0" applyFont="1" applyFill="1" applyBorder="1" applyAlignment="1">
      <alignment horizontal="center" vertical="center" shrinkToFit="1"/>
    </xf>
    <xf numFmtId="0" fontId="40" fillId="0" borderId="0" xfId="1550" applyFont="1" applyFill="1" applyBorder="1" applyAlignment="1">
      <alignment horizontal="center" vertical="center" wrapText="1"/>
    </xf>
    <xf numFmtId="178" fontId="36" fillId="0" borderId="61" xfId="1386" applyNumberFormat="1" applyFont="1" applyFill="1" applyBorder="1" applyAlignment="1">
      <alignment horizontal="right" vertical="center" shrinkToFit="1"/>
    </xf>
    <xf numFmtId="178" fontId="36" fillId="0" borderId="49" xfId="1386" applyNumberFormat="1" applyFont="1" applyFill="1" applyBorder="1" applyAlignment="1">
      <alignment horizontal="right" vertical="center" shrinkToFit="1"/>
    </xf>
    <xf numFmtId="178" fontId="36" fillId="0" borderId="19" xfId="1386" applyNumberFormat="1" applyFont="1" applyFill="1" applyBorder="1" applyAlignment="1">
      <alignment horizontal="right" vertical="center" shrinkToFit="1"/>
    </xf>
    <xf numFmtId="178" fontId="36" fillId="0" borderId="53" xfId="1386" applyNumberFormat="1" applyFont="1" applyFill="1" applyBorder="1" applyAlignment="1">
      <alignment horizontal="right" vertical="center" shrinkToFit="1"/>
    </xf>
    <xf numFmtId="178" fontId="36" fillId="0" borderId="17" xfId="1386" applyNumberFormat="1" applyFont="1" applyFill="1" applyBorder="1" applyAlignment="1">
      <alignment horizontal="right" vertical="center" shrinkToFit="1"/>
    </xf>
    <xf numFmtId="0" fontId="35" fillId="0" borderId="0" xfId="0" applyFont="1" applyAlignment="1">
      <alignment vertical="center" wrapText="1"/>
    </xf>
    <xf numFmtId="178" fontId="36" fillId="0" borderId="4" xfId="1550" applyNumberFormat="1" applyFont="1" applyBorder="1" applyAlignment="1">
      <alignment horizontal="right" vertical="center" shrinkToFit="1"/>
    </xf>
    <xf numFmtId="178" fontId="36" fillId="0" borderId="5" xfId="1550" applyNumberFormat="1" applyFont="1" applyBorder="1" applyAlignment="1">
      <alignment horizontal="right" vertical="center" shrinkToFit="1"/>
    </xf>
    <xf numFmtId="0" fontId="36" fillId="0" borderId="3" xfId="0" applyFont="1" applyBorder="1" applyAlignment="1">
      <alignment horizontal="center" vertical="center" wrapText="1"/>
    </xf>
    <xf numFmtId="177" fontId="36" fillId="0" borderId="0" xfId="0" applyNumberFormat="1" applyFont="1" applyFill="1" applyBorder="1" applyAlignment="1">
      <alignment vertical="center" shrinkToFit="1"/>
    </xf>
    <xf numFmtId="0" fontId="35" fillId="0" borderId="0" xfId="0" applyFont="1" applyFill="1" applyBorder="1" applyAlignment="1">
      <alignment horizontal="center" vertical="center"/>
    </xf>
    <xf numFmtId="0" fontId="36" fillId="0" borderId="3" xfId="0" applyFont="1" applyFill="1" applyBorder="1" applyAlignment="1">
      <alignment vertical="center" shrinkToFit="1"/>
    </xf>
    <xf numFmtId="0" fontId="36" fillId="0" borderId="0" xfId="1550" applyFont="1">
      <alignment vertical="center"/>
    </xf>
    <xf numFmtId="0" fontId="37" fillId="28" borderId="24" xfId="1550" applyFont="1" applyFill="1" applyBorder="1" applyAlignment="1">
      <alignment horizontal="center" vertical="center" wrapText="1"/>
    </xf>
    <xf numFmtId="178" fontId="36" fillId="0" borderId="3" xfId="1550" applyNumberFormat="1" applyFont="1" applyBorder="1" applyAlignment="1">
      <alignment horizontal="right" vertical="center" shrinkToFit="1"/>
    </xf>
    <xf numFmtId="178" fontId="36" fillId="0" borderId="44" xfId="1386" applyNumberFormat="1" applyFont="1" applyFill="1" applyBorder="1" applyAlignment="1">
      <alignment horizontal="right" vertical="center" shrinkToFit="1"/>
    </xf>
    <xf numFmtId="0" fontId="36" fillId="0" borderId="3" xfId="0" applyFont="1" applyFill="1" applyBorder="1" applyAlignment="1">
      <alignment horizontal="center" vertical="center"/>
    </xf>
    <xf numFmtId="0" fontId="36" fillId="28" borderId="16" xfId="0" applyFont="1" applyFill="1" applyBorder="1" applyAlignment="1">
      <alignment horizontal="center" vertical="center"/>
    </xf>
    <xf numFmtId="0" fontId="36" fillId="0" borderId="3" xfId="0" applyFont="1" applyFill="1" applyBorder="1" applyAlignment="1">
      <alignment horizontal="center" vertical="center" shrinkToFit="1"/>
    </xf>
    <xf numFmtId="0" fontId="36" fillId="0" borderId="3" xfId="0" applyFont="1" applyFill="1" applyBorder="1" applyAlignment="1">
      <alignment horizontal="center" vertical="center" wrapText="1"/>
    </xf>
    <xf numFmtId="0" fontId="36" fillId="0" borderId="0" xfId="0" applyFont="1" applyFill="1" applyBorder="1" applyAlignment="1">
      <alignment horizontal="center" vertical="center"/>
    </xf>
    <xf numFmtId="0" fontId="36" fillId="0" borderId="3" xfId="0" applyFont="1" applyBorder="1" applyAlignment="1">
      <alignment horizontal="center" vertical="center" shrinkToFit="1"/>
    </xf>
    <xf numFmtId="0" fontId="36" fillId="28" borderId="16" xfId="0" applyFont="1" applyFill="1" applyBorder="1" applyAlignment="1">
      <alignment horizontal="center" vertical="center"/>
    </xf>
    <xf numFmtId="0" fontId="36" fillId="0" borderId="3" xfId="1386" applyFont="1" applyFill="1" applyBorder="1" applyAlignment="1">
      <alignment horizontal="center" vertical="center" shrinkToFit="1"/>
    </xf>
    <xf numFmtId="0" fontId="36" fillId="0" borderId="0" xfId="0" applyFont="1" applyFill="1" applyBorder="1" applyAlignment="1">
      <alignment horizontal="center" vertical="center"/>
    </xf>
    <xf numFmtId="0" fontId="44" fillId="0" borderId="0" xfId="1550" applyFont="1" applyAlignment="1">
      <alignment vertical="center"/>
    </xf>
    <xf numFmtId="178" fontId="36" fillId="0" borderId="68" xfId="0" applyNumberFormat="1" applyFont="1" applyFill="1" applyBorder="1" applyAlignment="1">
      <alignment horizontal="right" vertical="center" shrinkToFit="1"/>
    </xf>
    <xf numFmtId="177" fontId="36" fillId="0" borderId="69" xfId="0" applyNumberFormat="1" applyFont="1" applyFill="1" applyBorder="1" applyAlignment="1">
      <alignment horizontal="right" vertical="center" shrinkToFit="1"/>
    </xf>
    <xf numFmtId="177" fontId="36" fillId="0" borderId="71" xfId="0" applyNumberFormat="1" applyFont="1" applyFill="1" applyBorder="1" applyAlignment="1">
      <alignment horizontal="right" vertical="center" shrinkToFit="1"/>
    </xf>
    <xf numFmtId="177" fontId="36" fillId="0" borderId="74" xfId="0" applyNumberFormat="1" applyFont="1" applyFill="1" applyBorder="1" applyAlignment="1">
      <alignment horizontal="right" vertical="center" shrinkToFit="1"/>
    </xf>
    <xf numFmtId="0" fontId="36" fillId="0" borderId="68" xfId="0" applyFont="1" applyFill="1" applyBorder="1" applyAlignment="1">
      <alignment vertical="center"/>
    </xf>
    <xf numFmtId="0" fontId="36" fillId="0" borderId="72" xfId="0" applyFont="1" applyFill="1" applyBorder="1" applyAlignment="1">
      <alignment vertical="center"/>
    </xf>
    <xf numFmtId="178" fontId="36" fillId="0" borderId="68" xfId="1577" applyNumberFormat="1" applyFont="1" applyFill="1" applyBorder="1" applyAlignment="1">
      <alignment horizontal="right" vertical="center" shrinkToFit="1"/>
    </xf>
    <xf numFmtId="178" fontId="36" fillId="0" borderId="66" xfId="1577" applyNumberFormat="1" applyFont="1" applyFill="1" applyBorder="1" applyAlignment="1">
      <alignment horizontal="right" vertical="center" shrinkToFit="1"/>
    </xf>
    <xf numFmtId="0" fontId="36" fillId="0" borderId="70" xfId="0" applyFont="1" applyFill="1" applyBorder="1" applyAlignment="1">
      <alignment vertical="center"/>
    </xf>
    <xf numFmtId="178" fontId="36" fillId="0" borderId="70" xfId="1577" applyNumberFormat="1" applyFont="1" applyFill="1" applyBorder="1" applyAlignment="1">
      <alignment horizontal="right" vertical="center" shrinkToFit="1"/>
    </xf>
    <xf numFmtId="178" fontId="36" fillId="0" borderId="64" xfId="1577" applyNumberFormat="1" applyFont="1" applyFill="1" applyBorder="1" applyAlignment="1">
      <alignment horizontal="right" vertical="center" shrinkToFit="1"/>
    </xf>
    <xf numFmtId="178" fontId="36" fillId="0" borderId="75" xfId="0" applyNumberFormat="1" applyFont="1" applyFill="1" applyBorder="1" applyAlignment="1">
      <alignment horizontal="right" vertical="center" shrinkToFit="1"/>
    </xf>
    <xf numFmtId="178" fontId="36" fillId="0" borderId="57" xfId="1577" applyNumberFormat="1" applyFont="1" applyFill="1" applyBorder="1" applyAlignment="1">
      <alignment horizontal="right" vertical="center" shrinkToFit="1"/>
    </xf>
    <xf numFmtId="178" fontId="36" fillId="0" borderId="76" xfId="1577" applyNumberFormat="1" applyFont="1" applyFill="1" applyBorder="1" applyAlignment="1">
      <alignment horizontal="right" vertical="center" shrinkToFit="1"/>
    </xf>
    <xf numFmtId="177" fontId="36" fillId="0" borderId="45" xfId="0" applyNumberFormat="1" applyFont="1" applyFill="1" applyBorder="1" applyAlignment="1">
      <alignment horizontal="right" vertical="center" shrinkToFit="1"/>
    </xf>
    <xf numFmtId="0" fontId="36" fillId="0" borderId="68" xfId="1386" applyFont="1" applyFill="1" applyBorder="1" applyAlignment="1">
      <alignment vertical="center" shrinkToFit="1"/>
    </xf>
    <xf numFmtId="0" fontId="36" fillId="0" borderId="70" xfId="1386" applyFont="1" applyFill="1" applyBorder="1" applyAlignment="1">
      <alignment vertical="center" shrinkToFit="1"/>
    </xf>
    <xf numFmtId="0" fontId="36" fillId="0" borderId="4" xfId="1386" applyFont="1" applyFill="1" applyBorder="1" applyAlignment="1">
      <alignment horizontal="center" vertical="center" shrinkToFit="1"/>
    </xf>
    <xf numFmtId="0" fontId="36" fillId="0" borderId="0" xfId="0" applyNumberFormat="1" applyFont="1" applyFill="1" applyBorder="1" applyAlignment="1">
      <alignment horizontal="right" vertical="center"/>
    </xf>
    <xf numFmtId="177" fontId="36" fillId="0" borderId="0" xfId="0" applyNumberFormat="1" applyFont="1" applyFill="1" applyBorder="1" applyAlignment="1">
      <alignment vertical="center"/>
    </xf>
    <xf numFmtId="0" fontId="47" fillId="0" borderId="0" xfId="0" applyFont="1" applyFill="1" applyBorder="1" applyAlignment="1">
      <alignment vertical="center"/>
    </xf>
    <xf numFmtId="178" fontId="36" fillId="0" borderId="3" xfId="0" applyNumberFormat="1" applyFont="1" applyFill="1" applyBorder="1" applyAlignment="1">
      <alignment horizontal="right" vertical="center"/>
    </xf>
    <xf numFmtId="0" fontId="36" fillId="0" borderId="3" xfId="0" applyNumberFormat="1" applyFont="1" applyFill="1" applyBorder="1" applyAlignment="1">
      <alignment vertical="center"/>
    </xf>
    <xf numFmtId="0" fontId="36" fillId="0" borderId="3" xfId="0" applyFont="1" applyFill="1" applyBorder="1" applyAlignment="1">
      <alignment horizontal="center" vertical="center"/>
    </xf>
    <xf numFmtId="0" fontId="36" fillId="0" borderId="3" xfId="0" applyFont="1" applyFill="1" applyBorder="1" applyAlignment="1">
      <alignment horizontal="center" vertical="center"/>
    </xf>
    <xf numFmtId="0" fontId="44" fillId="0" borderId="0" xfId="0" applyFont="1" applyFill="1" applyBorder="1" applyAlignment="1">
      <alignment vertical="center"/>
    </xf>
    <xf numFmtId="0" fontId="35" fillId="0" borderId="0" xfId="1550" applyFont="1" applyAlignment="1">
      <alignment vertical="center"/>
    </xf>
    <xf numFmtId="0" fontId="48" fillId="0" borderId="0" xfId="1550" applyFont="1">
      <alignment vertical="center"/>
    </xf>
    <xf numFmtId="0" fontId="36" fillId="0" borderId="0" xfId="0" applyFont="1" applyBorder="1" applyAlignment="1">
      <alignment vertical="center"/>
    </xf>
    <xf numFmtId="0" fontId="36" fillId="0" borderId="16" xfId="0" applyFont="1" applyBorder="1" applyAlignment="1">
      <alignment horizontal="center" vertical="center" wrapText="1"/>
    </xf>
    <xf numFmtId="178" fontId="36" fillId="0" borderId="0" xfId="0" applyNumberFormat="1" applyFont="1" applyFill="1" applyBorder="1" applyAlignment="1">
      <alignment vertical="center"/>
    </xf>
    <xf numFmtId="0" fontId="36" fillId="0" borderId="3" xfId="1386" applyFont="1" applyFill="1" applyBorder="1" applyAlignment="1">
      <alignment horizontal="center" vertical="center"/>
    </xf>
    <xf numFmtId="0" fontId="42" fillId="0" borderId="0" xfId="1" applyNumberFormat="1" applyFont="1" applyFill="1" applyBorder="1" applyAlignment="1">
      <alignment vertical="center"/>
    </xf>
    <xf numFmtId="0" fontId="36" fillId="0" borderId="3" xfId="0" applyFont="1" applyFill="1" applyBorder="1" applyAlignment="1">
      <alignment horizontal="center" vertical="center"/>
    </xf>
    <xf numFmtId="0" fontId="36" fillId="0" borderId="4" xfId="1386" applyFont="1" applyFill="1" applyBorder="1" applyAlignment="1">
      <alignment horizontal="center" vertical="center" shrinkToFit="1"/>
    </xf>
    <xf numFmtId="177" fontId="36" fillId="0" borderId="41" xfId="0" applyNumberFormat="1" applyFont="1" applyFill="1" applyBorder="1" applyAlignment="1">
      <alignment horizontal="right" vertical="center" shrinkToFit="1"/>
    </xf>
    <xf numFmtId="178" fontId="36" fillId="0" borderId="29" xfId="0" applyNumberFormat="1" applyFont="1" applyFill="1" applyBorder="1" applyAlignment="1">
      <alignment horizontal="right" vertical="center" shrinkToFit="1"/>
    </xf>
    <xf numFmtId="178" fontId="36" fillId="0" borderId="81" xfId="0" applyNumberFormat="1" applyFont="1" applyFill="1" applyBorder="1" applyAlignment="1">
      <alignment horizontal="right" vertical="center" shrinkToFit="1"/>
    </xf>
    <xf numFmtId="177" fontId="36" fillId="0" borderId="82" xfId="0" applyNumberFormat="1" applyFont="1" applyFill="1" applyBorder="1" applyAlignment="1">
      <alignment horizontal="right" vertical="center" shrinkToFit="1"/>
    </xf>
    <xf numFmtId="178" fontId="36" fillId="0" borderId="72" xfId="1577" applyNumberFormat="1" applyFont="1" applyFill="1" applyBorder="1" applyAlignment="1">
      <alignment horizontal="right" vertical="center" shrinkToFit="1"/>
    </xf>
    <xf numFmtId="178" fontId="36" fillId="0" borderId="73" xfId="1577" applyNumberFormat="1" applyFont="1" applyFill="1" applyBorder="1" applyAlignment="1">
      <alignment horizontal="right" vertical="center" shrinkToFit="1"/>
    </xf>
    <xf numFmtId="178" fontId="36" fillId="0" borderId="79" xfId="1577" applyNumberFormat="1" applyFont="1" applyFill="1" applyBorder="1" applyAlignment="1">
      <alignment horizontal="right" vertical="center" shrinkToFit="1"/>
    </xf>
    <xf numFmtId="178" fontId="36" fillId="0" borderId="65" xfId="1577" applyNumberFormat="1" applyFont="1" applyFill="1" applyBorder="1" applyAlignment="1">
      <alignment horizontal="right" vertical="center" shrinkToFit="1"/>
    </xf>
    <xf numFmtId="177" fontId="36" fillId="0" borderId="83" xfId="0" applyNumberFormat="1" applyFont="1" applyFill="1" applyBorder="1" applyAlignment="1">
      <alignment horizontal="right" vertical="center" shrinkToFit="1"/>
    </xf>
    <xf numFmtId="178" fontId="36" fillId="0" borderId="79" xfId="0" applyNumberFormat="1" applyFont="1" applyFill="1" applyBorder="1" applyAlignment="1">
      <alignment horizontal="right" vertical="center" shrinkToFit="1"/>
    </xf>
    <xf numFmtId="178" fontId="36" fillId="0" borderId="65" xfId="0" applyNumberFormat="1" applyFont="1" applyFill="1" applyBorder="1" applyAlignment="1">
      <alignment horizontal="right" vertical="center" shrinkToFit="1"/>
    </xf>
    <xf numFmtId="0" fontId="35" fillId="0" borderId="3" xfId="0" applyFont="1" applyFill="1" applyBorder="1" applyAlignment="1">
      <alignment vertical="center"/>
    </xf>
    <xf numFmtId="0" fontId="36" fillId="0" borderId="85" xfId="0" applyFont="1" applyFill="1" applyBorder="1" applyAlignment="1">
      <alignment vertical="center"/>
    </xf>
    <xf numFmtId="0" fontId="36" fillId="0" borderId="84" xfId="0" applyFont="1" applyFill="1" applyBorder="1" applyAlignment="1">
      <alignment horizontal="center" vertical="center"/>
    </xf>
    <xf numFmtId="0" fontId="36" fillId="0" borderId="72" xfId="1386" applyFont="1" applyFill="1" applyBorder="1" applyAlignment="1">
      <alignment vertical="center" shrinkToFit="1"/>
    </xf>
    <xf numFmtId="178" fontId="36" fillId="0" borderId="85" xfId="0" applyNumberFormat="1" applyFont="1" applyFill="1" applyBorder="1" applyAlignment="1">
      <alignment horizontal="right" vertical="center" shrinkToFit="1"/>
    </xf>
    <xf numFmtId="178" fontId="36" fillId="0" borderId="89" xfId="0" applyNumberFormat="1" applyFont="1" applyFill="1" applyBorder="1" applyAlignment="1">
      <alignment horizontal="right" vertical="center" shrinkToFit="1"/>
    </xf>
    <xf numFmtId="0" fontId="36" fillId="0" borderId="3" xfId="0" applyFont="1" applyFill="1" applyBorder="1" applyAlignment="1">
      <alignment horizontal="center" vertical="center"/>
    </xf>
    <xf numFmtId="0" fontId="36" fillId="0" borderId="79" xfId="0" applyFont="1" applyFill="1" applyBorder="1" applyAlignment="1">
      <alignment vertical="center"/>
    </xf>
    <xf numFmtId="177" fontId="36" fillId="0" borderId="90" xfId="0" applyNumberFormat="1" applyFont="1" applyFill="1" applyBorder="1" applyAlignment="1">
      <alignment horizontal="right" vertical="center" shrinkToFit="1"/>
    </xf>
    <xf numFmtId="178" fontId="36" fillId="0" borderId="91" xfId="0" applyNumberFormat="1" applyFont="1" applyFill="1" applyBorder="1" applyAlignment="1">
      <alignment horizontal="right" vertical="center" shrinkToFit="1"/>
    </xf>
    <xf numFmtId="178" fontId="36" fillId="0" borderId="92" xfId="0" applyNumberFormat="1" applyFont="1" applyFill="1" applyBorder="1" applyAlignment="1">
      <alignment horizontal="right" vertical="center" shrinkToFit="1"/>
    </xf>
    <xf numFmtId="0" fontId="36" fillId="0" borderId="3" xfId="1386" applyFont="1" applyFill="1" applyBorder="1" applyAlignment="1">
      <alignment horizontal="center" vertical="center" shrinkToFit="1"/>
    </xf>
    <xf numFmtId="0" fontId="36" fillId="0" borderId="70" xfId="1386" applyFont="1" applyFill="1" applyBorder="1" applyAlignment="1">
      <alignment vertical="center"/>
    </xf>
    <xf numFmtId="178" fontId="36" fillId="0" borderId="93" xfId="0" applyNumberFormat="1" applyFont="1" applyFill="1" applyBorder="1" applyAlignment="1">
      <alignment horizontal="right" vertical="center" shrinkToFit="1"/>
    </xf>
    <xf numFmtId="0" fontId="36" fillId="0" borderId="3" xfId="0" applyFont="1" applyFill="1" applyBorder="1" applyAlignment="1">
      <alignment horizontal="center" vertical="center"/>
    </xf>
    <xf numFmtId="0" fontId="36" fillId="0" borderId="3" xfId="1386" applyFont="1" applyFill="1" applyBorder="1" applyAlignment="1">
      <alignment horizontal="center" vertical="center" shrinkToFit="1"/>
    </xf>
    <xf numFmtId="0" fontId="36" fillId="0" borderId="75" xfId="1386" applyFont="1" applyFill="1" applyBorder="1" applyAlignment="1">
      <alignment vertical="center" shrinkToFit="1"/>
    </xf>
    <xf numFmtId="178" fontId="36" fillId="0" borderId="94" xfId="1386" applyNumberFormat="1" applyFont="1" applyFill="1" applyBorder="1" applyAlignment="1">
      <alignment horizontal="right" vertical="center" shrinkToFit="1"/>
    </xf>
    <xf numFmtId="0" fontId="36" fillId="0" borderId="29" xfId="0" applyFont="1" applyFill="1" applyBorder="1" applyAlignment="1">
      <alignment horizontal="center" vertical="center"/>
    </xf>
    <xf numFmtId="0" fontId="36" fillId="0" borderId="29" xfId="0" applyFont="1" applyFill="1" applyBorder="1" applyAlignment="1">
      <alignment horizontal="center" vertical="center" wrapText="1"/>
    </xf>
    <xf numFmtId="0" fontId="36" fillId="0" borderId="3" xfId="0" applyFont="1" applyFill="1" applyBorder="1" applyAlignment="1">
      <alignment horizontal="center" vertical="center"/>
    </xf>
    <xf numFmtId="0" fontId="36" fillId="0" borderId="3" xfId="0" applyFont="1" applyFill="1" applyBorder="1" applyAlignment="1">
      <alignment horizontal="center" vertical="center" wrapText="1"/>
    </xf>
    <xf numFmtId="0" fontId="36" fillId="0" borderId="4" xfId="1386" applyFont="1" applyFill="1" applyBorder="1" applyAlignment="1">
      <alignment vertical="center" shrinkToFit="1"/>
    </xf>
    <xf numFmtId="0" fontId="36" fillId="0" borderId="57" xfId="1386" applyFont="1" applyFill="1" applyBorder="1" applyAlignment="1">
      <alignment vertical="center" shrinkToFit="1"/>
    </xf>
    <xf numFmtId="0" fontId="36" fillId="0" borderId="29" xfId="1386" applyFont="1" applyFill="1" applyBorder="1" applyAlignment="1">
      <alignment vertical="center" shrinkToFit="1"/>
    </xf>
    <xf numFmtId="0" fontId="36" fillId="0" borderId="0" xfId="0" applyFont="1" applyFill="1" applyBorder="1" applyAlignment="1">
      <alignment horizontal="center" vertical="center"/>
    </xf>
    <xf numFmtId="0" fontId="36" fillId="0" borderId="3" xfId="1386" applyFont="1" applyFill="1" applyBorder="1" applyAlignment="1">
      <alignment horizontal="center" vertical="center" shrinkToFit="1"/>
    </xf>
    <xf numFmtId="0" fontId="36" fillId="0" borderId="3" xfId="1386" applyFont="1" applyFill="1" applyBorder="1" applyAlignment="1">
      <alignment vertical="center" shrinkToFit="1"/>
    </xf>
    <xf numFmtId="0" fontId="36" fillId="0" borderId="4" xfId="0" applyFont="1" applyFill="1" applyBorder="1" applyAlignment="1">
      <alignment vertical="center"/>
    </xf>
    <xf numFmtId="0" fontId="36" fillId="0" borderId="57" xfId="0" applyFont="1" applyFill="1" applyBorder="1" applyAlignment="1">
      <alignment vertical="center"/>
    </xf>
    <xf numFmtId="0" fontId="36" fillId="0" borderId="29" xfId="0" applyFont="1" applyFill="1" applyBorder="1" applyAlignment="1">
      <alignment vertical="center"/>
    </xf>
    <xf numFmtId="180" fontId="36" fillId="0" borderId="3" xfId="0" applyNumberFormat="1" applyFont="1" applyFill="1" applyBorder="1" applyAlignment="1">
      <alignment horizontal="right" vertical="center"/>
    </xf>
    <xf numFmtId="0" fontId="37" fillId="0" borderId="0" xfId="1550" applyFont="1" applyFill="1" applyBorder="1" applyAlignment="1">
      <alignment horizontal="center" vertical="center" wrapText="1"/>
    </xf>
    <xf numFmtId="0" fontId="36" fillId="0" borderId="3" xfId="0" applyFont="1" applyFill="1" applyBorder="1" applyAlignment="1">
      <alignment horizontal="center" vertical="center"/>
    </xf>
    <xf numFmtId="0" fontId="36" fillId="28" borderId="16" xfId="0" applyFont="1" applyFill="1" applyBorder="1" applyAlignment="1">
      <alignment horizontal="center" vertical="center"/>
    </xf>
    <xf numFmtId="0" fontId="36" fillId="0" borderId="0" xfId="0" applyFont="1" applyFill="1" applyBorder="1" applyAlignment="1">
      <alignment horizontal="center" vertical="center"/>
    </xf>
    <xf numFmtId="0" fontId="44" fillId="0" borderId="0" xfId="0" applyFont="1" applyFill="1" applyAlignment="1">
      <alignment vertical="center"/>
    </xf>
    <xf numFmtId="0" fontId="36" fillId="0" borderId="0" xfId="1550" applyNumberFormat="1" applyFont="1" applyBorder="1" applyAlignment="1">
      <alignment vertical="center" shrinkToFit="1"/>
    </xf>
    <xf numFmtId="0" fontId="36" fillId="0" borderId="0" xfId="1550" applyFont="1" applyBorder="1">
      <alignment vertical="center"/>
    </xf>
    <xf numFmtId="0" fontId="36" fillId="0" borderId="3" xfId="0" applyFont="1" applyFill="1" applyBorder="1" applyAlignment="1">
      <alignment horizontal="center" vertical="center"/>
    </xf>
    <xf numFmtId="0" fontId="36" fillId="0" borderId="3" xfId="0" applyFont="1" applyFill="1" applyBorder="1" applyAlignment="1">
      <alignment horizontal="center" vertical="center"/>
    </xf>
    <xf numFmtId="0" fontId="36" fillId="0" borderId="3" xfId="0" applyFont="1" applyFill="1" applyBorder="1" applyAlignment="1">
      <alignment horizontal="center" vertical="center" wrapText="1"/>
    </xf>
    <xf numFmtId="0" fontId="36" fillId="0" borderId="3" xfId="1386" applyFont="1" applyFill="1" applyBorder="1" applyAlignment="1">
      <alignment horizontal="center" vertical="center" shrinkToFit="1"/>
    </xf>
    <xf numFmtId="0" fontId="36" fillId="0" borderId="3" xfId="1386" applyFont="1" applyFill="1" applyBorder="1" applyAlignment="1">
      <alignment vertical="center" shrinkToFit="1"/>
    </xf>
    <xf numFmtId="178" fontId="36" fillId="0" borderId="3" xfId="1386" applyNumberFormat="1" applyFont="1" applyFill="1" applyBorder="1" applyAlignment="1">
      <alignment horizontal="right" vertical="center" shrinkToFit="1"/>
    </xf>
    <xf numFmtId="0" fontId="37" fillId="0" borderId="3" xfId="1550" applyFont="1" applyFill="1" applyBorder="1" applyAlignment="1">
      <alignment horizontal="center" vertical="center" wrapText="1"/>
    </xf>
    <xf numFmtId="0" fontId="36" fillId="0" borderId="3" xfId="0" applyFont="1" applyFill="1" applyBorder="1" applyAlignment="1">
      <alignment horizontal="center" vertical="center"/>
    </xf>
    <xf numFmtId="0" fontId="36" fillId="0" borderId="57" xfId="1386" applyFont="1" applyFill="1" applyBorder="1" applyAlignment="1">
      <alignment vertical="center" shrinkToFit="1"/>
    </xf>
    <xf numFmtId="0" fontId="36" fillId="0" borderId="3" xfId="1386" applyFont="1" applyFill="1" applyBorder="1" applyAlignment="1">
      <alignment vertical="center" shrinkToFit="1"/>
    </xf>
    <xf numFmtId="0" fontId="36" fillId="0" borderId="3" xfId="0" applyFont="1" applyBorder="1" applyAlignment="1">
      <alignment horizontal="center" vertical="center" shrinkToFit="1"/>
    </xf>
    <xf numFmtId="0" fontId="36" fillId="0" borderId="57" xfId="1386" applyFont="1" applyFill="1" applyBorder="1" applyAlignment="1">
      <alignment vertical="center" shrinkToFit="1"/>
    </xf>
    <xf numFmtId="178" fontId="36" fillId="0" borderId="85" xfId="1577" applyNumberFormat="1" applyFont="1" applyFill="1" applyBorder="1" applyAlignment="1">
      <alignment horizontal="right" vertical="center" shrinkToFit="1"/>
    </xf>
    <xf numFmtId="178" fontId="36" fillId="0" borderId="87" xfId="1577" applyNumberFormat="1" applyFont="1" applyFill="1" applyBorder="1" applyAlignment="1">
      <alignment horizontal="right" vertical="center" shrinkToFit="1"/>
    </xf>
    <xf numFmtId="177" fontId="36" fillId="0" borderId="95" xfId="0" applyNumberFormat="1" applyFont="1" applyFill="1" applyBorder="1" applyAlignment="1">
      <alignment horizontal="right" vertical="center" shrinkToFit="1"/>
    </xf>
    <xf numFmtId="178" fontId="36" fillId="0" borderId="87" xfId="0" applyNumberFormat="1" applyFont="1" applyFill="1" applyBorder="1" applyAlignment="1">
      <alignment horizontal="right" vertical="center" shrinkToFit="1"/>
    </xf>
    <xf numFmtId="177" fontId="36" fillId="0" borderId="40" xfId="0" applyNumberFormat="1" applyFont="1" applyFill="1" applyBorder="1" applyAlignment="1">
      <alignment horizontal="right" vertical="center" shrinkToFit="1"/>
    </xf>
    <xf numFmtId="0" fontId="35" fillId="0" borderId="62" xfId="0" applyFont="1" applyFill="1" applyBorder="1" applyAlignment="1">
      <alignment vertical="center"/>
    </xf>
    <xf numFmtId="0" fontId="36" fillId="0" borderId="20" xfId="0" applyFont="1" applyFill="1" applyBorder="1" applyAlignment="1">
      <alignment vertical="center"/>
    </xf>
    <xf numFmtId="0" fontId="36" fillId="0" borderId="29" xfId="0" applyFont="1" applyFill="1" applyBorder="1" applyAlignment="1">
      <alignment horizontal="center" vertical="center"/>
    </xf>
    <xf numFmtId="0" fontId="36" fillId="0" borderId="57" xfId="1386" applyFont="1" applyFill="1" applyBorder="1" applyAlignment="1">
      <alignment vertical="center" shrinkToFit="1"/>
    </xf>
    <xf numFmtId="177" fontId="36" fillId="0" borderId="96" xfId="0" applyNumberFormat="1" applyFont="1" applyFill="1" applyBorder="1" applyAlignment="1">
      <alignment horizontal="right" vertical="center"/>
    </xf>
    <xf numFmtId="0" fontId="35" fillId="0" borderId="57" xfId="0" applyFont="1" applyBorder="1" applyAlignment="1">
      <alignment vertical="center"/>
    </xf>
    <xf numFmtId="0" fontId="36" fillId="0" borderId="3" xfId="0" applyFont="1" applyFill="1" applyBorder="1" applyAlignment="1">
      <alignment horizontal="center" vertical="center"/>
    </xf>
    <xf numFmtId="0" fontId="35" fillId="0" borderId="45" xfId="0" applyFont="1" applyFill="1" applyBorder="1" applyAlignment="1">
      <alignment vertical="center"/>
    </xf>
    <xf numFmtId="0" fontId="35" fillId="0" borderId="57" xfId="0" applyFont="1" applyFill="1" applyBorder="1" applyAlignment="1">
      <alignment vertical="center"/>
    </xf>
    <xf numFmtId="178" fontId="36" fillId="0" borderId="88" xfId="0" applyNumberFormat="1" applyFont="1" applyFill="1" applyBorder="1" applyAlignment="1">
      <alignment horizontal="right" vertical="center" shrinkToFit="1"/>
    </xf>
    <xf numFmtId="178" fontId="36" fillId="0" borderId="80" xfId="0" applyNumberFormat="1" applyFont="1" applyFill="1" applyBorder="1" applyAlignment="1">
      <alignment horizontal="right" vertical="center" shrinkToFit="1"/>
    </xf>
    <xf numFmtId="178" fontId="36" fillId="0" borderId="86" xfId="0" applyNumberFormat="1" applyFont="1" applyFill="1" applyBorder="1" applyAlignment="1">
      <alignment horizontal="right" vertical="center" shrinkToFit="1"/>
    </xf>
    <xf numFmtId="178" fontId="36" fillId="0" borderId="30" xfId="0" applyNumberFormat="1" applyFont="1" applyFill="1" applyBorder="1" applyAlignment="1">
      <alignment horizontal="right" vertical="center" shrinkToFit="1"/>
    </xf>
    <xf numFmtId="178" fontId="36" fillId="0" borderId="61" xfId="0" applyNumberFormat="1" applyFont="1" applyFill="1" applyBorder="1" applyAlignment="1">
      <alignment horizontal="right" vertical="center" shrinkToFit="1"/>
    </xf>
    <xf numFmtId="178" fontId="36" fillId="0" borderId="94" xfId="0" applyNumberFormat="1" applyFont="1" applyFill="1" applyBorder="1" applyAlignment="1">
      <alignment horizontal="right" vertical="center" shrinkToFit="1"/>
    </xf>
    <xf numFmtId="178" fontId="36" fillId="0" borderId="73" xfId="0" applyNumberFormat="1" applyFont="1" applyFill="1" applyBorder="1" applyAlignment="1">
      <alignment horizontal="right" vertical="center" shrinkToFit="1"/>
    </xf>
    <xf numFmtId="0" fontId="36" fillId="0" borderId="4" xfId="0" applyFont="1" applyFill="1" applyBorder="1" applyAlignment="1">
      <alignment horizontal="center" vertical="center"/>
    </xf>
    <xf numFmtId="0" fontId="36" fillId="0" borderId="57" xfId="0" applyFont="1" applyFill="1" applyBorder="1" applyAlignment="1">
      <alignment horizontal="center" vertical="center"/>
    </xf>
    <xf numFmtId="0" fontId="36" fillId="0" borderId="29" xfId="0" applyFont="1" applyFill="1" applyBorder="1" applyAlignment="1">
      <alignment horizontal="center" vertical="center"/>
    </xf>
    <xf numFmtId="0" fontId="36" fillId="0" borderId="3" xfId="0" applyFont="1" applyBorder="1" applyAlignment="1">
      <alignment horizontal="center" vertical="center"/>
    </xf>
    <xf numFmtId="0" fontId="36" fillId="28" borderId="4" xfId="0" applyFont="1" applyFill="1" applyBorder="1" applyAlignment="1">
      <alignment horizontal="center" vertical="center"/>
    </xf>
    <xf numFmtId="0" fontId="36" fillId="28" borderId="57" xfId="0" applyFont="1" applyFill="1" applyBorder="1" applyAlignment="1">
      <alignment horizontal="center" vertical="center"/>
    </xf>
    <xf numFmtId="0" fontId="36" fillId="28" borderId="29" xfId="0" applyFont="1" applyFill="1" applyBorder="1" applyAlignment="1">
      <alignment horizontal="center" vertical="center"/>
    </xf>
    <xf numFmtId="0" fontId="36" fillId="0" borderId="3" xfId="0" applyFont="1" applyFill="1" applyBorder="1" applyAlignment="1">
      <alignment horizontal="center" vertical="center" wrapText="1"/>
    </xf>
    <xf numFmtId="0" fontId="36" fillId="0" borderId="3" xfId="0" applyFont="1" applyFill="1" applyBorder="1" applyAlignment="1">
      <alignment horizontal="center" vertical="center"/>
    </xf>
    <xf numFmtId="0" fontId="36" fillId="0" borderId="17" xfId="0" applyFont="1" applyBorder="1" applyAlignment="1">
      <alignment horizontal="center" vertical="center" shrinkToFit="1"/>
    </xf>
    <xf numFmtId="0" fontId="36" fillId="0" borderId="15" xfId="0" applyFont="1" applyBorder="1" applyAlignment="1">
      <alignment horizontal="center" vertical="center" shrinkToFit="1"/>
    </xf>
    <xf numFmtId="0" fontId="36" fillId="0" borderId="16" xfId="0" applyFont="1" applyBorder="1" applyAlignment="1">
      <alignment horizontal="center" vertical="center" shrinkToFit="1"/>
    </xf>
    <xf numFmtId="0" fontId="36" fillId="0" borderId="19" xfId="0" applyFont="1" applyFill="1" applyBorder="1" applyAlignment="1">
      <alignment horizontal="center" vertical="center"/>
    </xf>
    <xf numFmtId="0" fontId="36" fillId="0" borderId="40" xfId="0" applyFont="1" applyFill="1" applyBorder="1" applyAlignment="1">
      <alignment horizontal="center" vertical="center"/>
    </xf>
    <xf numFmtId="0" fontId="36" fillId="0" borderId="21" xfId="0" applyFont="1" applyFill="1" applyBorder="1" applyAlignment="1">
      <alignment horizontal="center" vertical="center"/>
    </xf>
    <xf numFmtId="0" fontId="36" fillId="0" borderId="45" xfId="0" applyFont="1" applyFill="1" applyBorder="1" applyAlignment="1">
      <alignment horizontal="center" vertical="center"/>
    </xf>
    <xf numFmtId="0" fontId="36" fillId="0" borderId="20" xfId="0" applyFont="1" applyFill="1" applyBorder="1" applyAlignment="1">
      <alignment horizontal="center" vertical="center"/>
    </xf>
    <xf numFmtId="0" fontId="36" fillId="0" borderId="41" xfId="0" applyFont="1" applyFill="1" applyBorder="1" applyAlignment="1">
      <alignment horizontal="center" vertical="center"/>
    </xf>
    <xf numFmtId="0" fontId="36" fillId="0" borderId="4" xfId="0" applyFont="1" applyFill="1" applyBorder="1" applyAlignment="1">
      <alignment horizontal="center" vertical="center" wrapText="1"/>
    </xf>
    <xf numFmtId="0" fontId="36" fillId="0" borderId="57" xfId="0" applyFont="1" applyFill="1" applyBorder="1" applyAlignment="1">
      <alignment horizontal="center" vertical="center" wrapText="1"/>
    </xf>
    <xf numFmtId="0" fontId="36" fillId="0" borderId="29" xfId="0" applyFont="1" applyFill="1" applyBorder="1" applyAlignment="1">
      <alignment horizontal="center" vertical="center" wrapText="1"/>
    </xf>
    <xf numFmtId="0" fontId="36" fillId="0" borderId="4" xfId="0" applyFont="1" applyFill="1" applyBorder="1" applyAlignment="1">
      <alignment horizontal="center" vertical="center" shrinkToFit="1"/>
    </xf>
    <xf numFmtId="0" fontId="36" fillId="0" borderId="57" xfId="0" applyFont="1" applyFill="1" applyBorder="1" applyAlignment="1">
      <alignment horizontal="center" vertical="center" shrinkToFit="1"/>
    </xf>
    <xf numFmtId="0" fontId="36" fillId="0" borderId="29" xfId="0" applyFont="1" applyFill="1" applyBorder="1" applyAlignment="1">
      <alignment horizontal="center" vertical="center" shrinkToFit="1"/>
    </xf>
    <xf numFmtId="0" fontId="36" fillId="0" borderId="19" xfId="0" applyFont="1" applyFill="1" applyBorder="1" applyAlignment="1">
      <alignment horizontal="center" vertical="center" shrinkToFit="1"/>
    </xf>
    <xf numFmtId="0" fontId="36" fillId="0" borderId="40" xfId="0" applyFont="1" applyFill="1" applyBorder="1" applyAlignment="1">
      <alignment horizontal="center" vertical="center" shrinkToFit="1"/>
    </xf>
    <xf numFmtId="0" fontId="36" fillId="0" borderId="20" xfId="0" applyFont="1" applyFill="1" applyBorder="1" applyAlignment="1">
      <alignment horizontal="center" vertical="center" shrinkToFit="1"/>
    </xf>
    <xf numFmtId="0" fontId="36" fillId="0" borderId="41" xfId="0" applyFont="1" applyFill="1" applyBorder="1" applyAlignment="1">
      <alignment horizontal="center" vertical="center" shrinkToFit="1"/>
    </xf>
    <xf numFmtId="0" fontId="36" fillId="0" borderId="63" xfId="0" applyFont="1" applyFill="1" applyBorder="1" applyAlignment="1">
      <alignment horizontal="center" vertical="center"/>
    </xf>
    <xf numFmtId="0" fontId="36" fillId="28" borderId="3" xfId="0" applyFont="1" applyFill="1" applyBorder="1" applyAlignment="1">
      <alignment horizontal="center" vertical="center"/>
    </xf>
    <xf numFmtId="0" fontId="36" fillId="0" borderId="3" xfId="0" applyFont="1" applyFill="1" applyBorder="1" applyAlignment="1">
      <alignment horizontal="center" vertical="center" shrinkToFit="1"/>
    </xf>
    <xf numFmtId="0" fontId="36" fillId="0" borderId="78" xfId="0" applyFont="1" applyFill="1" applyBorder="1" applyAlignment="1">
      <alignment horizontal="center" vertical="center"/>
    </xf>
    <xf numFmtId="0" fontId="36" fillId="0" borderId="4" xfId="1386" applyFont="1" applyFill="1" applyBorder="1" applyAlignment="1">
      <alignment vertical="center" shrinkToFit="1"/>
    </xf>
    <xf numFmtId="0" fontId="36" fillId="0" borderId="57" xfId="1386" applyFont="1" applyFill="1" applyBorder="1" applyAlignment="1">
      <alignment vertical="center" shrinkToFit="1"/>
    </xf>
    <xf numFmtId="0" fontId="36" fillId="0" borderId="29" xfId="1386" applyFont="1" applyFill="1" applyBorder="1" applyAlignment="1">
      <alignment vertical="center" shrinkToFit="1"/>
    </xf>
    <xf numFmtId="0" fontId="36" fillId="0" borderId="55" xfId="0" applyFont="1" applyFill="1" applyBorder="1" applyAlignment="1">
      <alignment horizontal="center" vertical="center" shrinkToFit="1"/>
    </xf>
    <xf numFmtId="0" fontId="36" fillId="0" borderId="54" xfId="0" applyFont="1" applyFill="1" applyBorder="1" applyAlignment="1">
      <alignment horizontal="center" vertical="center" shrinkToFit="1"/>
    </xf>
    <xf numFmtId="0" fontId="36" fillId="0" borderId="21" xfId="0" applyFont="1" applyFill="1" applyBorder="1" applyAlignment="1">
      <alignment horizontal="center" vertical="center" shrinkToFit="1"/>
    </xf>
    <xf numFmtId="0" fontId="36" fillId="0" borderId="45" xfId="0" applyFont="1" applyFill="1" applyBorder="1" applyAlignment="1">
      <alignment horizontal="center" vertical="center" shrinkToFit="1"/>
    </xf>
    <xf numFmtId="0" fontId="36" fillId="28" borderId="17" xfId="0" applyFont="1" applyFill="1" applyBorder="1" applyAlignment="1">
      <alignment horizontal="center" vertical="center"/>
    </xf>
    <xf numFmtId="0" fontId="36" fillId="28" borderId="15" xfId="0" applyFont="1" applyFill="1" applyBorder="1" applyAlignment="1">
      <alignment horizontal="center" vertical="center"/>
    </xf>
    <xf numFmtId="0" fontId="36" fillId="28" borderId="16" xfId="0" applyFont="1" applyFill="1" applyBorder="1" applyAlignment="1">
      <alignment horizontal="center" vertical="center"/>
    </xf>
    <xf numFmtId="0" fontId="36" fillId="28" borderId="4" xfId="0" applyFont="1" applyFill="1" applyBorder="1" applyAlignment="1">
      <alignment horizontal="center" vertical="center" wrapText="1"/>
    </xf>
    <xf numFmtId="0" fontId="36" fillId="28" borderId="57" xfId="0" applyFont="1" applyFill="1" applyBorder="1" applyAlignment="1">
      <alignment horizontal="center" vertical="center" wrapText="1"/>
    </xf>
    <xf numFmtId="0" fontId="36" fillId="28" borderId="29" xfId="0" applyFont="1" applyFill="1" applyBorder="1" applyAlignment="1">
      <alignment horizontal="center" vertical="center" wrapText="1"/>
    </xf>
    <xf numFmtId="0" fontId="36" fillId="28" borderId="19" xfId="0" applyFont="1" applyFill="1" applyBorder="1" applyAlignment="1">
      <alignment horizontal="center" vertical="center"/>
    </xf>
    <xf numFmtId="0" fontId="36" fillId="28" borderId="40" xfId="0" applyFont="1" applyFill="1" applyBorder="1" applyAlignment="1">
      <alignment horizontal="center" vertical="center"/>
    </xf>
    <xf numFmtId="0" fontId="36" fillId="28" borderId="20" xfId="0" applyFont="1" applyFill="1" applyBorder="1" applyAlignment="1">
      <alignment horizontal="center" vertical="center"/>
    </xf>
    <xf numFmtId="0" fontId="36" fillId="28" borderId="41" xfId="0" applyFont="1" applyFill="1" applyBorder="1" applyAlignment="1">
      <alignment horizontal="center" vertical="center"/>
    </xf>
    <xf numFmtId="0" fontId="36" fillId="0" borderId="17" xfId="0" applyFont="1" applyFill="1" applyBorder="1" applyAlignment="1">
      <alignment horizontal="center" vertical="center"/>
    </xf>
    <xf numFmtId="0" fontId="36" fillId="0" borderId="15" xfId="0" applyFont="1" applyFill="1" applyBorder="1" applyAlignment="1">
      <alignment horizontal="center" vertical="center"/>
    </xf>
    <xf numFmtId="0" fontId="36" fillId="0" borderId="4" xfId="0" applyFont="1" applyBorder="1" applyAlignment="1">
      <alignment horizontal="center" vertical="center"/>
    </xf>
    <xf numFmtId="0" fontId="36" fillId="0" borderId="57" xfId="0" applyFont="1" applyBorder="1" applyAlignment="1">
      <alignment horizontal="center" vertical="center"/>
    </xf>
    <xf numFmtId="0" fontId="36" fillId="0" borderId="29" xfId="0" applyFont="1" applyBorder="1" applyAlignment="1">
      <alignment horizontal="center" vertical="center"/>
    </xf>
    <xf numFmtId="0" fontId="36" fillId="0" borderId="62" xfId="0" applyFont="1" applyFill="1" applyBorder="1" applyAlignment="1">
      <alignment horizontal="center" vertical="center"/>
    </xf>
    <xf numFmtId="0" fontId="36" fillId="0" borderId="77" xfId="0" applyFont="1" applyFill="1" applyBorder="1" applyAlignment="1">
      <alignment horizontal="center" vertical="center"/>
    </xf>
    <xf numFmtId="0" fontId="36" fillId="0" borderId="16" xfId="0" applyFont="1" applyFill="1" applyBorder="1" applyAlignment="1">
      <alignment horizontal="center" vertical="center"/>
    </xf>
    <xf numFmtId="0" fontId="36" fillId="28" borderId="21" xfId="0" applyFont="1" applyFill="1" applyBorder="1" applyAlignment="1">
      <alignment horizontal="center" vertical="center"/>
    </xf>
    <xf numFmtId="0" fontId="36" fillId="28" borderId="3" xfId="0" applyFont="1" applyFill="1" applyBorder="1" applyAlignment="1">
      <alignment horizontal="center" vertical="center" shrinkToFit="1"/>
    </xf>
    <xf numFmtId="0" fontId="36" fillId="28" borderId="4" xfId="0" applyFont="1" applyFill="1" applyBorder="1" applyAlignment="1">
      <alignment horizontal="center" vertical="center" wrapText="1" shrinkToFit="1"/>
    </xf>
    <xf numFmtId="0" fontId="36" fillId="28" borderId="57" xfId="0" applyFont="1" applyFill="1" applyBorder="1" applyAlignment="1">
      <alignment horizontal="center" vertical="center" wrapText="1" shrinkToFit="1"/>
    </xf>
    <xf numFmtId="0" fontId="36" fillId="28" borderId="29" xfId="0" applyFont="1" applyFill="1" applyBorder="1" applyAlignment="1">
      <alignment horizontal="center" vertical="center" wrapText="1" shrinkToFit="1"/>
    </xf>
    <xf numFmtId="0" fontId="36" fillId="0" borderId="4" xfId="0" applyFont="1" applyFill="1" applyBorder="1" applyAlignment="1">
      <alignment horizontal="center" vertical="center" wrapText="1" shrinkToFit="1"/>
    </xf>
    <xf numFmtId="0" fontId="36" fillId="0" borderId="57" xfId="0" applyFont="1" applyFill="1" applyBorder="1" applyAlignment="1">
      <alignment horizontal="center" vertical="center" wrapText="1" shrinkToFit="1"/>
    </xf>
    <xf numFmtId="0" fontId="36" fillId="0" borderId="29" xfId="0" applyFont="1" applyFill="1" applyBorder="1" applyAlignment="1">
      <alignment horizontal="center" vertical="center" wrapText="1" shrinkToFit="1"/>
    </xf>
    <xf numFmtId="0" fontId="36" fillId="0" borderId="5" xfId="1550" applyNumberFormat="1" applyFont="1" applyBorder="1" applyAlignment="1">
      <alignment horizontal="center" vertical="center" shrinkToFit="1"/>
    </xf>
    <xf numFmtId="0" fontId="36" fillId="28" borderId="16" xfId="1550" applyFont="1" applyFill="1" applyBorder="1" applyAlignment="1">
      <alignment horizontal="center" vertical="center"/>
    </xf>
    <xf numFmtId="0" fontId="36" fillId="28" borderId="3" xfId="1550" applyFont="1" applyFill="1" applyBorder="1" applyAlignment="1">
      <alignment horizontal="center" vertical="center"/>
    </xf>
    <xf numFmtId="0" fontId="37" fillId="28" borderId="3" xfId="1550" applyFont="1" applyFill="1" applyBorder="1" applyAlignment="1">
      <alignment horizontal="center" vertical="center"/>
    </xf>
    <xf numFmtId="0" fontId="36" fillId="0" borderId="17" xfId="1550" applyNumberFormat="1" applyFont="1" applyBorder="1" applyAlignment="1">
      <alignment vertical="center" shrinkToFit="1"/>
    </xf>
    <xf numFmtId="0" fontId="36" fillId="0" borderId="16" xfId="1550" applyNumberFormat="1" applyFont="1" applyBorder="1" applyAlignment="1">
      <alignment vertical="center" shrinkToFit="1"/>
    </xf>
    <xf numFmtId="0" fontId="36" fillId="0" borderId="17" xfId="1550" applyNumberFormat="1" applyFont="1" applyBorder="1" applyAlignment="1">
      <alignment vertical="center" wrapText="1" shrinkToFit="1"/>
    </xf>
    <xf numFmtId="0" fontId="36" fillId="0" borderId="16" xfId="1550" applyNumberFormat="1" applyFont="1" applyBorder="1" applyAlignment="1">
      <alignment vertical="center" wrapText="1" shrinkToFit="1"/>
    </xf>
    <xf numFmtId="0" fontId="37" fillId="28" borderId="4" xfId="1550" applyFont="1" applyFill="1" applyBorder="1" applyAlignment="1">
      <alignment horizontal="center" vertical="center"/>
    </xf>
    <xf numFmtId="0" fontId="37" fillId="28" borderId="29" xfId="1550" applyFont="1" applyFill="1" applyBorder="1" applyAlignment="1">
      <alignment horizontal="center" vertical="center"/>
    </xf>
    <xf numFmtId="0" fontId="35" fillId="0" borderId="4" xfId="0" applyFont="1" applyBorder="1" applyAlignment="1">
      <alignment horizontal="center" vertical="center"/>
    </xf>
    <xf numFmtId="0" fontId="35" fillId="0" borderId="57" xfId="0" applyFont="1" applyBorder="1" applyAlignment="1">
      <alignment horizontal="center" vertical="center"/>
    </xf>
    <xf numFmtId="0" fontId="35" fillId="0" borderId="29" xfId="0" applyFont="1" applyBorder="1" applyAlignment="1">
      <alignment horizontal="center" vertical="center"/>
    </xf>
    <xf numFmtId="0" fontId="36" fillId="28" borderId="17" xfId="0" applyFont="1" applyFill="1" applyBorder="1" applyAlignment="1">
      <alignment horizontal="center" vertical="center" shrinkToFit="1"/>
    </xf>
    <xf numFmtId="0" fontId="36" fillId="28" borderId="15" xfId="0" applyFont="1" applyFill="1" applyBorder="1" applyAlignment="1">
      <alignment horizontal="center" vertical="center" shrinkToFit="1"/>
    </xf>
    <xf numFmtId="0" fontId="36" fillId="28" borderId="16" xfId="0" applyFont="1" applyFill="1" applyBorder="1" applyAlignment="1">
      <alignment horizontal="center" vertical="center" shrinkToFit="1"/>
    </xf>
    <xf numFmtId="0" fontId="36" fillId="28" borderId="62" xfId="0" applyFont="1" applyFill="1" applyBorder="1" applyAlignment="1">
      <alignment horizontal="center" vertical="center"/>
    </xf>
    <xf numFmtId="0" fontId="36" fillId="0" borderId="17" xfId="0" applyFont="1" applyFill="1" applyBorder="1" applyAlignment="1">
      <alignment horizontal="center" vertical="center" shrinkToFit="1"/>
    </xf>
    <xf numFmtId="0" fontId="36" fillId="0" borderId="15" xfId="0" applyFont="1" applyFill="1" applyBorder="1" applyAlignment="1">
      <alignment horizontal="center" vertical="center" shrinkToFit="1"/>
    </xf>
    <xf numFmtId="0" fontId="36" fillId="0" borderId="16" xfId="0" applyFont="1" applyFill="1" applyBorder="1" applyAlignment="1">
      <alignment horizontal="center" vertical="center" shrinkToFit="1"/>
    </xf>
    <xf numFmtId="0" fontId="35" fillId="0" borderId="4" xfId="0" applyFont="1" applyFill="1" applyBorder="1" applyAlignment="1">
      <alignment horizontal="center" vertical="center"/>
    </xf>
    <xf numFmtId="0" fontId="35" fillId="0" borderId="57" xfId="0" applyFont="1" applyFill="1" applyBorder="1" applyAlignment="1">
      <alignment horizontal="center" vertical="center"/>
    </xf>
    <xf numFmtId="0" fontId="35" fillId="0" borderId="29" xfId="0" applyFont="1" applyFill="1" applyBorder="1" applyAlignment="1">
      <alignment horizontal="center" vertical="center"/>
    </xf>
    <xf numFmtId="0" fontId="36" fillId="0" borderId="17" xfId="0" applyFont="1" applyBorder="1" applyAlignment="1">
      <alignment horizontal="center" vertical="center" wrapText="1"/>
    </xf>
    <xf numFmtId="0" fontId="36" fillId="0" borderId="15"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4" xfId="1386" applyFont="1" applyFill="1" applyBorder="1" applyAlignment="1">
      <alignment vertical="center"/>
    </xf>
    <xf numFmtId="0" fontId="36" fillId="0" borderId="57" xfId="1386" applyFont="1" applyFill="1" applyBorder="1" applyAlignment="1">
      <alignment vertical="center"/>
    </xf>
    <xf numFmtId="0" fontId="36" fillId="0" borderId="29" xfId="1386" applyFont="1" applyFill="1" applyBorder="1" applyAlignment="1">
      <alignment vertical="center"/>
    </xf>
    <xf numFmtId="0" fontId="35" fillId="28" borderId="4" xfId="0" applyFont="1" applyFill="1" applyBorder="1" applyAlignment="1">
      <alignment horizontal="center" vertical="center"/>
    </xf>
    <xf numFmtId="0" fontId="35" fillId="28" borderId="57" xfId="0" applyFont="1" applyFill="1" applyBorder="1" applyAlignment="1">
      <alignment horizontal="center" vertical="center"/>
    </xf>
    <xf numFmtId="0" fontId="35" fillId="28" borderId="29" xfId="0" applyFont="1" applyFill="1" applyBorder="1" applyAlignment="1">
      <alignment horizontal="center" vertical="center"/>
    </xf>
    <xf numFmtId="0" fontId="36" fillId="28" borderId="4" xfId="0" applyFont="1" applyFill="1" applyBorder="1" applyAlignment="1">
      <alignment horizontal="center" vertical="center" shrinkToFit="1"/>
    </xf>
    <xf numFmtId="0" fontId="36" fillId="28" borderId="57" xfId="0" applyFont="1" applyFill="1" applyBorder="1" applyAlignment="1">
      <alignment horizontal="center" vertical="center" shrinkToFit="1"/>
    </xf>
    <xf numFmtId="0" fontId="36" fillId="28" borderId="29" xfId="0" applyFont="1" applyFill="1" applyBorder="1" applyAlignment="1">
      <alignment horizontal="center" vertical="center" shrinkToFit="1"/>
    </xf>
    <xf numFmtId="0" fontId="36" fillId="0" borderId="3" xfId="0" applyFont="1" applyBorder="1" applyAlignment="1">
      <alignment horizontal="center" vertical="center" shrinkToFit="1"/>
    </xf>
    <xf numFmtId="0" fontId="36" fillId="0" borderId="17" xfId="0" applyFont="1" applyFill="1" applyBorder="1" applyAlignment="1">
      <alignment horizontal="center" vertical="center" wrapText="1"/>
    </xf>
    <xf numFmtId="0" fontId="36" fillId="0" borderId="16" xfId="0" applyFont="1" applyFill="1" applyBorder="1" applyAlignment="1">
      <alignment horizontal="center" vertical="center" wrapText="1"/>
    </xf>
    <xf numFmtId="0" fontId="36" fillId="0" borderId="3" xfId="0" applyFont="1" applyBorder="1" applyAlignment="1">
      <alignment horizontal="center" vertical="center" wrapText="1"/>
    </xf>
    <xf numFmtId="0" fontId="36" fillId="0" borderId="63" xfId="1386" applyFont="1" applyFill="1" applyBorder="1" applyAlignment="1">
      <alignment vertical="center"/>
    </xf>
    <xf numFmtId="0" fontId="35" fillId="28" borderId="3" xfId="0" applyFont="1" applyFill="1" applyBorder="1" applyAlignment="1">
      <alignment horizontal="center" vertical="center"/>
    </xf>
    <xf numFmtId="0" fontId="35" fillId="0" borderId="3" xfId="0" applyFont="1" applyFill="1" applyBorder="1" applyAlignment="1">
      <alignment horizontal="center" vertical="center"/>
    </xf>
    <xf numFmtId="0" fontId="36" fillId="0" borderId="17" xfId="0" applyFont="1" applyBorder="1" applyAlignment="1">
      <alignment horizontal="center" vertical="center"/>
    </xf>
    <xf numFmtId="0" fontId="36" fillId="0" borderId="15" xfId="0" applyFont="1" applyBorder="1" applyAlignment="1">
      <alignment horizontal="center" vertical="center"/>
    </xf>
    <xf numFmtId="0" fontId="36" fillId="0" borderId="16" xfId="0" applyFont="1" applyBorder="1" applyAlignment="1">
      <alignment horizontal="center" vertical="center"/>
    </xf>
    <xf numFmtId="0" fontId="36" fillId="0" borderId="19" xfId="1550" applyNumberFormat="1" applyFont="1" applyBorder="1" applyAlignment="1">
      <alignment vertical="center" shrinkToFit="1"/>
    </xf>
    <xf numFmtId="0" fontId="36" fillId="0" borderId="40" xfId="1550" applyNumberFormat="1" applyFont="1" applyBorder="1" applyAlignment="1">
      <alignment vertical="center" shrinkToFit="1"/>
    </xf>
  </cellXfs>
  <cellStyles count="1918">
    <cellStyle name="0,0_x000d__x000a_NA_x000d__x000a_" xfId="1389" xr:uid="{00000000-0005-0000-0000-000000000000}"/>
    <cellStyle name="20% - アクセント 1 10" xfId="2" xr:uid="{00000000-0005-0000-0000-000001000000}"/>
    <cellStyle name="20% - アクセント 1 11" xfId="3" xr:uid="{00000000-0005-0000-0000-000002000000}"/>
    <cellStyle name="20% - アクセント 1 12" xfId="4" xr:uid="{00000000-0005-0000-0000-000003000000}"/>
    <cellStyle name="20% - アクセント 1 13" xfId="5" xr:uid="{00000000-0005-0000-0000-000004000000}"/>
    <cellStyle name="20% - アクセント 1 14" xfId="6" xr:uid="{00000000-0005-0000-0000-000005000000}"/>
    <cellStyle name="20% - アクセント 1 15" xfId="7" xr:uid="{00000000-0005-0000-0000-000006000000}"/>
    <cellStyle name="20% - アクセント 1 16" xfId="8" xr:uid="{00000000-0005-0000-0000-000007000000}"/>
    <cellStyle name="20% - アクセント 1 17" xfId="9" xr:uid="{00000000-0005-0000-0000-000008000000}"/>
    <cellStyle name="20% - アクセント 1 18" xfId="10" xr:uid="{00000000-0005-0000-0000-000009000000}"/>
    <cellStyle name="20% - アクセント 1 19" xfId="11" xr:uid="{00000000-0005-0000-0000-00000A000000}"/>
    <cellStyle name="20% - アクセント 1 2" xfId="12" xr:uid="{00000000-0005-0000-0000-00000B000000}"/>
    <cellStyle name="20% - アクセント 1 2 2" xfId="13" xr:uid="{00000000-0005-0000-0000-00000C000000}"/>
    <cellStyle name="20% - アクセント 1 20" xfId="14" xr:uid="{00000000-0005-0000-0000-00000D000000}"/>
    <cellStyle name="20% - アクセント 1 21" xfId="15" xr:uid="{00000000-0005-0000-0000-00000E000000}"/>
    <cellStyle name="20% - アクセント 1 22" xfId="16" xr:uid="{00000000-0005-0000-0000-00000F000000}"/>
    <cellStyle name="20% - アクセント 1 23" xfId="17" xr:uid="{00000000-0005-0000-0000-000010000000}"/>
    <cellStyle name="20% - アクセント 1 24" xfId="18" xr:uid="{00000000-0005-0000-0000-000011000000}"/>
    <cellStyle name="20% - アクセント 1 25" xfId="19" xr:uid="{00000000-0005-0000-0000-000012000000}"/>
    <cellStyle name="20% - アクセント 1 3" xfId="20" xr:uid="{00000000-0005-0000-0000-000013000000}"/>
    <cellStyle name="20% - アクセント 1 3 2" xfId="21" xr:uid="{00000000-0005-0000-0000-000014000000}"/>
    <cellStyle name="20% - アクセント 1 4" xfId="22" xr:uid="{00000000-0005-0000-0000-000015000000}"/>
    <cellStyle name="20% - アクセント 1 4 2" xfId="1740" xr:uid="{00000000-0005-0000-0000-000016000000}"/>
    <cellStyle name="20% - アクセント 1 4 3" xfId="1741" xr:uid="{00000000-0005-0000-0000-000017000000}"/>
    <cellStyle name="20% - アクセント 1 5" xfId="23" xr:uid="{00000000-0005-0000-0000-000018000000}"/>
    <cellStyle name="20% - アクセント 1 6" xfId="24" xr:uid="{00000000-0005-0000-0000-000019000000}"/>
    <cellStyle name="20% - アクセント 1 7" xfId="25" xr:uid="{00000000-0005-0000-0000-00001A000000}"/>
    <cellStyle name="20% - アクセント 1 8" xfId="26" xr:uid="{00000000-0005-0000-0000-00001B000000}"/>
    <cellStyle name="20% - アクセント 1 9" xfId="27" xr:uid="{00000000-0005-0000-0000-00001C000000}"/>
    <cellStyle name="20% - アクセント 2 10" xfId="28" xr:uid="{00000000-0005-0000-0000-00001D000000}"/>
    <cellStyle name="20% - アクセント 2 11" xfId="29" xr:uid="{00000000-0005-0000-0000-00001E000000}"/>
    <cellStyle name="20% - アクセント 2 12" xfId="30" xr:uid="{00000000-0005-0000-0000-00001F000000}"/>
    <cellStyle name="20% - アクセント 2 13" xfId="31" xr:uid="{00000000-0005-0000-0000-000020000000}"/>
    <cellStyle name="20% - アクセント 2 14" xfId="32" xr:uid="{00000000-0005-0000-0000-000021000000}"/>
    <cellStyle name="20% - アクセント 2 15" xfId="33" xr:uid="{00000000-0005-0000-0000-000022000000}"/>
    <cellStyle name="20% - アクセント 2 16" xfId="34" xr:uid="{00000000-0005-0000-0000-000023000000}"/>
    <cellStyle name="20% - アクセント 2 17" xfId="35" xr:uid="{00000000-0005-0000-0000-000024000000}"/>
    <cellStyle name="20% - アクセント 2 18" xfId="36" xr:uid="{00000000-0005-0000-0000-000025000000}"/>
    <cellStyle name="20% - アクセント 2 19" xfId="37" xr:uid="{00000000-0005-0000-0000-000026000000}"/>
    <cellStyle name="20% - アクセント 2 2" xfId="38" xr:uid="{00000000-0005-0000-0000-000027000000}"/>
    <cellStyle name="20% - アクセント 2 2 2" xfId="39" xr:uid="{00000000-0005-0000-0000-000028000000}"/>
    <cellStyle name="20% - アクセント 2 20" xfId="40" xr:uid="{00000000-0005-0000-0000-000029000000}"/>
    <cellStyle name="20% - アクセント 2 21" xfId="41" xr:uid="{00000000-0005-0000-0000-00002A000000}"/>
    <cellStyle name="20% - アクセント 2 22" xfId="42" xr:uid="{00000000-0005-0000-0000-00002B000000}"/>
    <cellStyle name="20% - アクセント 2 23" xfId="43" xr:uid="{00000000-0005-0000-0000-00002C000000}"/>
    <cellStyle name="20% - アクセント 2 24" xfId="44" xr:uid="{00000000-0005-0000-0000-00002D000000}"/>
    <cellStyle name="20% - アクセント 2 25" xfId="45" xr:uid="{00000000-0005-0000-0000-00002E000000}"/>
    <cellStyle name="20% - アクセント 2 3" xfId="46" xr:uid="{00000000-0005-0000-0000-00002F000000}"/>
    <cellStyle name="20% - アクセント 2 3 2" xfId="47" xr:uid="{00000000-0005-0000-0000-000030000000}"/>
    <cellStyle name="20% - アクセント 2 4" xfId="48" xr:uid="{00000000-0005-0000-0000-000031000000}"/>
    <cellStyle name="20% - アクセント 2 4 2" xfId="1742" xr:uid="{00000000-0005-0000-0000-000032000000}"/>
    <cellStyle name="20% - アクセント 2 4 3" xfId="1743" xr:uid="{00000000-0005-0000-0000-000033000000}"/>
    <cellStyle name="20% - アクセント 2 5" xfId="49" xr:uid="{00000000-0005-0000-0000-000034000000}"/>
    <cellStyle name="20% - アクセント 2 6" xfId="50" xr:uid="{00000000-0005-0000-0000-000035000000}"/>
    <cellStyle name="20% - アクセント 2 7" xfId="51" xr:uid="{00000000-0005-0000-0000-000036000000}"/>
    <cellStyle name="20% - アクセント 2 8" xfId="52" xr:uid="{00000000-0005-0000-0000-000037000000}"/>
    <cellStyle name="20% - アクセント 2 9" xfId="53" xr:uid="{00000000-0005-0000-0000-000038000000}"/>
    <cellStyle name="20% - アクセント 3 10" xfId="54" xr:uid="{00000000-0005-0000-0000-000039000000}"/>
    <cellStyle name="20% - アクセント 3 11" xfId="55" xr:uid="{00000000-0005-0000-0000-00003A000000}"/>
    <cellStyle name="20% - アクセント 3 12" xfId="56" xr:uid="{00000000-0005-0000-0000-00003B000000}"/>
    <cellStyle name="20% - アクセント 3 13" xfId="57" xr:uid="{00000000-0005-0000-0000-00003C000000}"/>
    <cellStyle name="20% - アクセント 3 14" xfId="58" xr:uid="{00000000-0005-0000-0000-00003D000000}"/>
    <cellStyle name="20% - アクセント 3 15" xfId="59" xr:uid="{00000000-0005-0000-0000-00003E000000}"/>
    <cellStyle name="20% - アクセント 3 16" xfId="60" xr:uid="{00000000-0005-0000-0000-00003F000000}"/>
    <cellStyle name="20% - アクセント 3 17" xfId="61" xr:uid="{00000000-0005-0000-0000-000040000000}"/>
    <cellStyle name="20% - アクセント 3 18" xfId="62" xr:uid="{00000000-0005-0000-0000-000041000000}"/>
    <cellStyle name="20% - アクセント 3 19" xfId="63" xr:uid="{00000000-0005-0000-0000-000042000000}"/>
    <cellStyle name="20% - アクセント 3 2" xfId="64" xr:uid="{00000000-0005-0000-0000-000043000000}"/>
    <cellStyle name="20% - アクセント 3 2 2" xfId="65" xr:uid="{00000000-0005-0000-0000-000044000000}"/>
    <cellStyle name="20% - アクセント 3 20" xfId="66" xr:uid="{00000000-0005-0000-0000-000045000000}"/>
    <cellStyle name="20% - アクセント 3 21" xfId="67" xr:uid="{00000000-0005-0000-0000-000046000000}"/>
    <cellStyle name="20% - アクセント 3 22" xfId="68" xr:uid="{00000000-0005-0000-0000-000047000000}"/>
    <cellStyle name="20% - アクセント 3 23" xfId="69" xr:uid="{00000000-0005-0000-0000-000048000000}"/>
    <cellStyle name="20% - アクセント 3 24" xfId="70" xr:uid="{00000000-0005-0000-0000-000049000000}"/>
    <cellStyle name="20% - アクセント 3 25" xfId="71" xr:uid="{00000000-0005-0000-0000-00004A000000}"/>
    <cellStyle name="20% - アクセント 3 3" xfId="72" xr:uid="{00000000-0005-0000-0000-00004B000000}"/>
    <cellStyle name="20% - アクセント 3 3 2" xfId="73" xr:uid="{00000000-0005-0000-0000-00004C000000}"/>
    <cellStyle name="20% - アクセント 3 4" xfId="74" xr:uid="{00000000-0005-0000-0000-00004D000000}"/>
    <cellStyle name="20% - アクセント 3 4 2" xfId="1744" xr:uid="{00000000-0005-0000-0000-00004E000000}"/>
    <cellStyle name="20% - アクセント 3 4 3" xfId="1745" xr:uid="{00000000-0005-0000-0000-00004F000000}"/>
    <cellStyle name="20% - アクセント 3 5" xfId="75" xr:uid="{00000000-0005-0000-0000-000050000000}"/>
    <cellStyle name="20% - アクセント 3 6" xfId="76" xr:uid="{00000000-0005-0000-0000-000051000000}"/>
    <cellStyle name="20% - アクセント 3 7" xfId="77" xr:uid="{00000000-0005-0000-0000-000052000000}"/>
    <cellStyle name="20% - アクセント 3 8" xfId="78" xr:uid="{00000000-0005-0000-0000-000053000000}"/>
    <cellStyle name="20% - アクセント 3 9" xfId="79" xr:uid="{00000000-0005-0000-0000-000054000000}"/>
    <cellStyle name="20% - アクセント 4 10" xfId="80" xr:uid="{00000000-0005-0000-0000-000055000000}"/>
    <cellStyle name="20% - アクセント 4 11" xfId="81" xr:uid="{00000000-0005-0000-0000-000056000000}"/>
    <cellStyle name="20% - アクセント 4 12" xfId="82" xr:uid="{00000000-0005-0000-0000-000057000000}"/>
    <cellStyle name="20% - アクセント 4 13" xfId="83" xr:uid="{00000000-0005-0000-0000-000058000000}"/>
    <cellStyle name="20% - アクセント 4 14" xfId="84" xr:uid="{00000000-0005-0000-0000-000059000000}"/>
    <cellStyle name="20% - アクセント 4 15" xfId="85" xr:uid="{00000000-0005-0000-0000-00005A000000}"/>
    <cellStyle name="20% - アクセント 4 16" xfId="86" xr:uid="{00000000-0005-0000-0000-00005B000000}"/>
    <cellStyle name="20% - アクセント 4 17" xfId="87" xr:uid="{00000000-0005-0000-0000-00005C000000}"/>
    <cellStyle name="20% - アクセント 4 18" xfId="88" xr:uid="{00000000-0005-0000-0000-00005D000000}"/>
    <cellStyle name="20% - アクセント 4 19" xfId="89" xr:uid="{00000000-0005-0000-0000-00005E000000}"/>
    <cellStyle name="20% - アクセント 4 2" xfId="90" xr:uid="{00000000-0005-0000-0000-00005F000000}"/>
    <cellStyle name="20% - アクセント 4 2 2" xfId="91" xr:uid="{00000000-0005-0000-0000-000060000000}"/>
    <cellStyle name="20% - アクセント 4 20" xfId="92" xr:uid="{00000000-0005-0000-0000-000061000000}"/>
    <cellStyle name="20% - アクセント 4 21" xfId="93" xr:uid="{00000000-0005-0000-0000-000062000000}"/>
    <cellStyle name="20% - アクセント 4 22" xfId="94" xr:uid="{00000000-0005-0000-0000-000063000000}"/>
    <cellStyle name="20% - アクセント 4 23" xfId="95" xr:uid="{00000000-0005-0000-0000-000064000000}"/>
    <cellStyle name="20% - アクセント 4 24" xfId="96" xr:uid="{00000000-0005-0000-0000-000065000000}"/>
    <cellStyle name="20% - アクセント 4 25" xfId="97" xr:uid="{00000000-0005-0000-0000-000066000000}"/>
    <cellStyle name="20% - アクセント 4 3" xfId="98" xr:uid="{00000000-0005-0000-0000-000067000000}"/>
    <cellStyle name="20% - アクセント 4 3 2" xfId="99" xr:uid="{00000000-0005-0000-0000-000068000000}"/>
    <cellStyle name="20% - アクセント 4 4" xfId="100" xr:uid="{00000000-0005-0000-0000-000069000000}"/>
    <cellStyle name="20% - アクセント 4 4 2" xfId="1746" xr:uid="{00000000-0005-0000-0000-00006A000000}"/>
    <cellStyle name="20% - アクセント 4 4 3" xfId="1747" xr:uid="{00000000-0005-0000-0000-00006B000000}"/>
    <cellStyle name="20% - アクセント 4 5" xfId="101" xr:uid="{00000000-0005-0000-0000-00006C000000}"/>
    <cellStyle name="20% - アクセント 4 6" xfId="102" xr:uid="{00000000-0005-0000-0000-00006D000000}"/>
    <cellStyle name="20% - アクセント 4 7" xfId="103" xr:uid="{00000000-0005-0000-0000-00006E000000}"/>
    <cellStyle name="20% - アクセント 4 8" xfId="104" xr:uid="{00000000-0005-0000-0000-00006F000000}"/>
    <cellStyle name="20% - アクセント 4 9" xfId="105" xr:uid="{00000000-0005-0000-0000-000070000000}"/>
    <cellStyle name="20% - アクセント 5 10" xfId="106" xr:uid="{00000000-0005-0000-0000-000071000000}"/>
    <cellStyle name="20% - アクセント 5 11" xfId="107" xr:uid="{00000000-0005-0000-0000-000072000000}"/>
    <cellStyle name="20% - アクセント 5 12" xfId="108" xr:uid="{00000000-0005-0000-0000-000073000000}"/>
    <cellStyle name="20% - アクセント 5 13" xfId="109" xr:uid="{00000000-0005-0000-0000-000074000000}"/>
    <cellStyle name="20% - アクセント 5 14" xfId="110" xr:uid="{00000000-0005-0000-0000-000075000000}"/>
    <cellStyle name="20% - アクセント 5 15" xfId="111" xr:uid="{00000000-0005-0000-0000-000076000000}"/>
    <cellStyle name="20% - アクセント 5 16" xfId="112" xr:uid="{00000000-0005-0000-0000-000077000000}"/>
    <cellStyle name="20% - アクセント 5 17" xfId="113" xr:uid="{00000000-0005-0000-0000-000078000000}"/>
    <cellStyle name="20% - アクセント 5 18" xfId="114" xr:uid="{00000000-0005-0000-0000-000079000000}"/>
    <cellStyle name="20% - アクセント 5 19" xfId="115" xr:uid="{00000000-0005-0000-0000-00007A000000}"/>
    <cellStyle name="20% - アクセント 5 2" xfId="116" xr:uid="{00000000-0005-0000-0000-00007B000000}"/>
    <cellStyle name="20% - アクセント 5 2 2" xfId="117" xr:uid="{00000000-0005-0000-0000-00007C000000}"/>
    <cellStyle name="20% - アクセント 5 20" xfId="118" xr:uid="{00000000-0005-0000-0000-00007D000000}"/>
    <cellStyle name="20% - アクセント 5 21" xfId="119" xr:uid="{00000000-0005-0000-0000-00007E000000}"/>
    <cellStyle name="20% - アクセント 5 22" xfId="120" xr:uid="{00000000-0005-0000-0000-00007F000000}"/>
    <cellStyle name="20% - アクセント 5 23" xfId="121" xr:uid="{00000000-0005-0000-0000-000080000000}"/>
    <cellStyle name="20% - アクセント 5 24" xfId="122" xr:uid="{00000000-0005-0000-0000-000081000000}"/>
    <cellStyle name="20% - アクセント 5 25" xfId="123" xr:uid="{00000000-0005-0000-0000-000082000000}"/>
    <cellStyle name="20% - アクセント 5 3" xfId="124" xr:uid="{00000000-0005-0000-0000-000083000000}"/>
    <cellStyle name="20% - アクセント 5 3 2" xfId="125" xr:uid="{00000000-0005-0000-0000-000084000000}"/>
    <cellStyle name="20% - アクセント 5 4" xfId="126" xr:uid="{00000000-0005-0000-0000-000085000000}"/>
    <cellStyle name="20% - アクセント 5 4 2" xfId="1748" xr:uid="{00000000-0005-0000-0000-000086000000}"/>
    <cellStyle name="20% - アクセント 5 4 3" xfId="1749" xr:uid="{00000000-0005-0000-0000-000087000000}"/>
    <cellStyle name="20% - アクセント 5 5" xfId="127" xr:uid="{00000000-0005-0000-0000-000088000000}"/>
    <cellStyle name="20% - アクセント 5 6" xfId="128" xr:uid="{00000000-0005-0000-0000-000089000000}"/>
    <cellStyle name="20% - アクセント 5 7" xfId="129" xr:uid="{00000000-0005-0000-0000-00008A000000}"/>
    <cellStyle name="20% - アクセント 5 8" xfId="130" xr:uid="{00000000-0005-0000-0000-00008B000000}"/>
    <cellStyle name="20% - アクセント 5 9" xfId="131" xr:uid="{00000000-0005-0000-0000-00008C000000}"/>
    <cellStyle name="20% - アクセント 6 10" xfId="132" xr:uid="{00000000-0005-0000-0000-00008D000000}"/>
    <cellStyle name="20% - アクセント 6 11" xfId="133" xr:uid="{00000000-0005-0000-0000-00008E000000}"/>
    <cellStyle name="20% - アクセント 6 12" xfId="134" xr:uid="{00000000-0005-0000-0000-00008F000000}"/>
    <cellStyle name="20% - アクセント 6 13" xfId="135" xr:uid="{00000000-0005-0000-0000-000090000000}"/>
    <cellStyle name="20% - アクセント 6 14" xfId="136" xr:uid="{00000000-0005-0000-0000-000091000000}"/>
    <cellStyle name="20% - アクセント 6 15" xfId="137" xr:uid="{00000000-0005-0000-0000-000092000000}"/>
    <cellStyle name="20% - アクセント 6 16" xfId="138" xr:uid="{00000000-0005-0000-0000-000093000000}"/>
    <cellStyle name="20% - アクセント 6 17" xfId="139" xr:uid="{00000000-0005-0000-0000-000094000000}"/>
    <cellStyle name="20% - アクセント 6 18" xfId="140" xr:uid="{00000000-0005-0000-0000-000095000000}"/>
    <cellStyle name="20% - アクセント 6 19" xfId="141" xr:uid="{00000000-0005-0000-0000-000096000000}"/>
    <cellStyle name="20% - アクセント 6 2" xfId="142" xr:uid="{00000000-0005-0000-0000-000097000000}"/>
    <cellStyle name="20% - アクセント 6 2 2" xfId="143" xr:uid="{00000000-0005-0000-0000-000098000000}"/>
    <cellStyle name="20% - アクセント 6 20" xfId="144" xr:uid="{00000000-0005-0000-0000-000099000000}"/>
    <cellStyle name="20% - アクセント 6 21" xfId="145" xr:uid="{00000000-0005-0000-0000-00009A000000}"/>
    <cellStyle name="20% - アクセント 6 22" xfId="146" xr:uid="{00000000-0005-0000-0000-00009B000000}"/>
    <cellStyle name="20% - アクセント 6 23" xfId="147" xr:uid="{00000000-0005-0000-0000-00009C000000}"/>
    <cellStyle name="20% - アクセント 6 24" xfId="148" xr:uid="{00000000-0005-0000-0000-00009D000000}"/>
    <cellStyle name="20% - アクセント 6 25" xfId="149" xr:uid="{00000000-0005-0000-0000-00009E000000}"/>
    <cellStyle name="20% - アクセント 6 3" xfId="150" xr:uid="{00000000-0005-0000-0000-00009F000000}"/>
    <cellStyle name="20% - アクセント 6 3 2" xfId="151" xr:uid="{00000000-0005-0000-0000-0000A0000000}"/>
    <cellStyle name="20% - アクセント 6 4" xfId="152" xr:uid="{00000000-0005-0000-0000-0000A1000000}"/>
    <cellStyle name="20% - アクセント 6 4 2" xfId="1750" xr:uid="{00000000-0005-0000-0000-0000A2000000}"/>
    <cellStyle name="20% - アクセント 6 4 3" xfId="1751" xr:uid="{00000000-0005-0000-0000-0000A3000000}"/>
    <cellStyle name="20% - アクセント 6 5" xfId="153" xr:uid="{00000000-0005-0000-0000-0000A4000000}"/>
    <cellStyle name="20% - アクセント 6 6" xfId="154" xr:uid="{00000000-0005-0000-0000-0000A5000000}"/>
    <cellStyle name="20% - アクセント 6 7" xfId="155" xr:uid="{00000000-0005-0000-0000-0000A6000000}"/>
    <cellStyle name="20% - アクセント 6 8" xfId="156" xr:uid="{00000000-0005-0000-0000-0000A7000000}"/>
    <cellStyle name="20% - アクセント 6 9" xfId="157" xr:uid="{00000000-0005-0000-0000-0000A8000000}"/>
    <cellStyle name="40% - アクセント 1 10" xfId="158" xr:uid="{00000000-0005-0000-0000-0000A9000000}"/>
    <cellStyle name="40% - アクセント 1 11" xfId="159" xr:uid="{00000000-0005-0000-0000-0000AA000000}"/>
    <cellStyle name="40% - アクセント 1 12" xfId="160" xr:uid="{00000000-0005-0000-0000-0000AB000000}"/>
    <cellStyle name="40% - アクセント 1 13" xfId="161" xr:uid="{00000000-0005-0000-0000-0000AC000000}"/>
    <cellStyle name="40% - アクセント 1 14" xfId="162" xr:uid="{00000000-0005-0000-0000-0000AD000000}"/>
    <cellStyle name="40% - アクセント 1 15" xfId="163" xr:uid="{00000000-0005-0000-0000-0000AE000000}"/>
    <cellStyle name="40% - アクセント 1 16" xfId="164" xr:uid="{00000000-0005-0000-0000-0000AF000000}"/>
    <cellStyle name="40% - アクセント 1 17" xfId="165" xr:uid="{00000000-0005-0000-0000-0000B0000000}"/>
    <cellStyle name="40% - アクセント 1 18" xfId="166" xr:uid="{00000000-0005-0000-0000-0000B1000000}"/>
    <cellStyle name="40% - アクセント 1 19" xfId="167" xr:uid="{00000000-0005-0000-0000-0000B2000000}"/>
    <cellStyle name="40% - アクセント 1 2" xfId="168" xr:uid="{00000000-0005-0000-0000-0000B3000000}"/>
    <cellStyle name="40% - アクセント 1 2 2" xfId="169" xr:uid="{00000000-0005-0000-0000-0000B4000000}"/>
    <cellStyle name="40% - アクセント 1 20" xfId="170" xr:uid="{00000000-0005-0000-0000-0000B5000000}"/>
    <cellStyle name="40% - アクセント 1 21" xfId="171" xr:uid="{00000000-0005-0000-0000-0000B6000000}"/>
    <cellStyle name="40% - アクセント 1 22" xfId="172" xr:uid="{00000000-0005-0000-0000-0000B7000000}"/>
    <cellStyle name="40% - アクセント 1 23" xfId="173" xr:uid="{00000000-0005-0000-0000-0000B8000000}"/>
    <cellStyle name="40% - アクセント 1 24" xfId="174" xr:uid="{00000000-0005-0000-0000-0000B9000000}"/>
    <cellStyle name="40% - アクセント 1 25" xfId="175" xr:uid="{00000000-0005-0000-0000-0000BA000000}"/>
    <cellStyle name="40% - アクセント 1 3" xfId="176" xr:uid="{00000000-0005-0000-0000-0000BB000000}"/>
    <cellStyle name="40% - アクセント 1 3 2" xfId="177" xr:uid="{00000000-0005-0000-0000-0000BC000000}"/>
    <cellStyle name="40% - アクセント 1 4" xfId="178" xr:uid="{00000000-0005-0000-0000-0000BD000000}"/>
    <cellStyle name="40% - アクセント 1 4 2" xfId="1752" xr:uid="{00000000-0005-0000-0000-0000BE000000}"/>
    <cellStyle name="40% - アクセント 1 4 3" xfId="1753" xr:uid="{00000000-0005-0000-0000-0000BF000000}"/>
    <cellStyle name="40% - アクセント 1 5" xfId="179" xr:uid="{00000000-0005-0000-0000-0000C0000000}"/>
    <cellStyle name="40% - アクセント 1 6" xfId="180" xr:uid="{00000000-0005-0000-0000-0000C1000000}"/>
    <cellStyle name="40% - アクセント 1 7" xfId="181" xr:uid="{00000000-0005-0000-0000-0000C2000000}"/>
    <cellStyle name="40% - アクセント 1 8" xfId="182" xr:uid="{00000000-0005-0000-0000-0000C3000000}"/>
    <cellStyle name="40% - アクセント 1 9" xfId="183" xr:uid="{00000000-0005-0000-0000-0000C4000000}"/>
    <cellStyle name="40% - アクセント 2 10" xfId="184" xr:uid="{00000000-0005-0000-0000-0000C5000000}"/>
    <cellStyle name="40% - アクセント 2 11" xfId="185" xr:uid="{00000000-0005-0000-0000-0000C6000000}"/>
    <cellStyle name="40% - アクセント 2 12" xfId="186" xr:uid="{00000000-0005-0000-0000-0000C7000000}"/>
    <cellStyle name="40% - アクセント 2 13" xfId="187" xr:uid="{00000000-0005-0000-0000-0000C8000000}"/>
    <cellStyle name="40% - アクセント 2 14" xfId="188" xr:uid="{00000000-0005-0000-0000-0000C9000000}"/>
    <cellStyle name="40% - アクセント 2 15" xfId="189" xr:uid="{00000000-0005-0000-0000-0000CA000000}"/>
    <cellStyle name="40% - アクセント 2 16" xfId="190" xr:uid="{00000000-0005-0000-0000-0000CB000000}"/>
    <cellStyle name="40% - アクセント 2 17" xfId="191" xr:uid="{00000000-0005-0000-0000-0000CC000000}"/>
    <cellStyle name="40% - アクセント 2 18" xfId="192" xr:uid="{00000000-0005-0000-0000-0000CD000000}"/>
    <cellStyle name="40% - アクセント 2 19" xfId="193" xr:uid="{00000000-0005-0000-0000-0000CE000000}"/>
    <cellStyle name="40% - アクセント 2 2" xfId="194" xr:uid="{00000000-0005-0000-0000-0000CF000000}"/>
    <cellStyle name="40% - アクセント 2 2 2" xfId="195" xr:uid="{00000000-0005-0000-0000-0000D0000000}"/>
    <cellStyle name="40% - アクセント 2 20" xfId="196" xr:uid="{00000000-0005-0000-0000-0000D1000000}"/>
    <cellStyle name="40% - アクセント 2 21" xfId="197" xr:uid="{00000000-0005-0000-0000-0000D2000000}"/>
    <cellStyle name="40% - アクセント 2 22" xfId="198" xr:uid="{00000000-0005-0000-0000-0000D3000000}"/>
    <cellStyle name="40% - アクセント 2 23" xfId="199" xr:uid="{00000000-0005-0000-0000-0000D4000000}"/>
    <cellStyle name="40% - アクセント 2 24" xfId="200" xr:uid="{00000000-0005-0000-0000-0000D5000000}"/>
    <cellStyle name="40% - アクセント 2 25" xfId="201" xr:uid="{00000000-0005-0000-0000-0000D6000000}"/>
    <cellStyle name="40% - アクセント 2 3" xfId="202" xr:uid="{00000000-0005-0000-0000-0000D7000000}"/>
    <cellStyle name="40% - アクセント 2 3 2" xfId="203" xr:uid="{00000000-0005-0000-0000-0000D8000000}"/>
    <cellStyle name="40% - アクセント 2 4" xfId="204" xr:uid="{00000000-0005-0000-0000-0000D9000000}"/>
    <cellStyle name="40% - アクセント 2 4 2" xfId="1754" xr:uid="{00000000-0005-0000-0000-0000DA000000}"/>
    <cellStyle name="40% - アクセント 2 4 3" xfId="1755" xr:uid="{00000000-0005-0000-0000-0000DB000000}"/>
    <cellStyle name="40% - アクセント 2 5" xfId="205" xr:uid="{00000000-0005-0000-0000-0000DC000000}"/>
    <cellStyle name="40% - アクセント 2 6" xfId="206" xr:uid="{00000000-0005-0000-0000-0000DD000000}"/>
    <cellStyle name="40% - アクセント 2 7" xfId="207" xr:uid="{00000000-0005-0000-0000-0000DE000000}"/>
    <cellStyle name="40% - アクセント 2 8" xfId="208" xr:uid="{00000000-0005-0000-0000-0000DF000000}"/>
    <cellStyle name="40% - アクセント 2 9" xfId="209" xr:uid="{00000000-0005-0000-0000-0000E0000000}"/>
    <cellStyle name="40% - アクセント 3 10" xfId="210" xr:uid="{00000000-0005-0000-0000-0000E1000000}"/>
    <cellStyle name="40% - アクセント 3 11" xfId="211" xr:uid="{00000000-0005-0000-0000-0000E2000000}"/>
    <cellStyle name="40% - アクセント 3 12" xfId="212" xr:uid="{00000000-0005-0000-0000-0000E3000000}"/>
    <cellStyle name="40% - アクセント 3 13" xfId="213" xr:uid="{00000000-0005-0000-0000-0000E4000000}"/>
    <cellStyle name="40% - アクセント 3 14" xfId="214" xr:uid="{00000000-0005-0000-0000-0000E5000000}"/>
    <cellStyle name="40% - アクセント 3 15" xfId="215" xr:uid="{00000000-0005-0000-0000-0000E6000000}"/>
    <cellStyle name="40% - アクセント 3 16" xfId="216" xr:uid="{00000000-0005-0000-0000-0000E7000000}"/>
    <cellStyle name="40% - アクセント 3 17" xfId="217" xr:uid="{00000000-0005-0000-0000-0000E8000000}"/>
    <cellStyle name="40% - アクセント 3 18" xfId="218" xr:uid="{00000000-0005-0000-0000-0000E9000000}"/>
    <cellStyle name="40% - アクセント 3 19" xfId="219" xr:uid="{00000000-0005-0000-0000-0000EA000000}"/>
    <cellStyle name="40% - アクセント 3 2" xfId="220" xr:uid="{00000000-0005-0000-0000-0000EB000000}"/>
    <cellStyle name="40% - アクセント 3 2 2" xfId="221" xr:uid="{00000000-0005-0000-0000-0000EC000000}"/>
    <cellStyle name="40% - アクセント 3 20" xfId="222" xr:uid="{00000000-0005-0000-0000-0000ED000000}"/>
    <cellStyle name="40% - アクセント 3 21" xfId="223" xr:uid="{00000000-0005-0000-0000-0000EE000000}"/>
    <cellStyle name="40% - アクセント 3 22" xfId="224" xr:uid="{00000000-0005-0000-0000-0000EF000000}"/>
    <cellStyle name="40% - アクセント 3 23" xfId="225" xr:uid="{00000000-0005-0000-0000-0000F0000000}"/>
    <cellStyle name="40% - アクセント 3 24" xfId="226" xr:uid="{00000000-0005-0000-0000-0000F1000000}"/>
    <cellStyle name="40% - アクセント 3 25" xfId="227" xr:uid="{00000000-0005-0000-0000-0000F2000000}"/>
    <cellStyle name="40% - アクセント 3 3" xfId="228" xr:uid="{00000000-0005-0000-0000-0000F3000000}"/>
    <cellStyle name="40% - アクセント 3 3 2" xfId="229" xr:uid="{00000000-0005-0000-0000-0000F4000000}"/>
    <cellStyle name="40% - アクセント 3 4" xfId="230" xr:uid="{00000000-0005-0000-0000-0000F5000000}"/>
    <cellStyle name="40% - アクセント 3 4 2" xfId="1756" xr:uid="{00000000-0005-0000-0000-0000F6000000}"/>
    <cellStyle name="40% - アクセント 3 4 3" xfId="1757" xr:uid="{00000000-0005-0000-0000-0000F7000000}"/>
    <cellStyle name="40% - アクセント 3 5" xfId="231" xr:uid="{00000000-0005-0000-0000-0000F8000000}"/>
    <cellStyle name="40% - アクセント 3 6" xfId="232" xr:uid="{00000000-0005-0000-0000-0000F9000000}"/>
    <cellStyle name="40% - アクセント 3 7" xfId="233" xr:uid="{00000000-0005-0000-0000-0000FA000000}"/>
    <cellStyle name="40% - アクセント 3 8" xfId="234" xr:uid="{00000000-0005-0000-0000-0000FB000000}"/>
    <cellStyle name="40% - アクセント 3 9" xfId="235" xr:uid="{00000000-0005-0000-0000-0000FC000000}"/>
    <cellStyle name="40% - アクセント 4 10" xfId="236" xr:uid="{00000000-0005-0000-0000-0000FD000000}"/>
    <cellStyle name="40% - アクセント 4 11" xfId="237" xr:uid="{00000000-0005-0000-0000-0000FE000000}"/>
    <cellStyle name="40% - アクセント 4 12" xfId="238" xr:uid="{00000000-0005-0000-0000-0000FF000000}"/>
    <cellStyle name="40% - アクセント 4 13" xfId="239" xr:uid="{00000000-0005-0000-0000-000000010000}"/>
    <cellStyle name="40% - アクセント 4 14" xfId="240" xr:uid="{00000000-0005-0000-0000-000001010000}"/>
    <cellStyle name="40% - アクセント 4 15" xfId="241" xr:uid="{00000000-0005-0000-0000-000002010000}"/>
    <cellStyle name="40% - アクセント 4 16" xfId="242" xr:uid="{00000000-0005-0000-0000-000003010000}"/>
    <cellStyle name="40% - アクセント 4 17" xfId="243" xr:uid="{00000000-0005-0000-0000-000004010000}"/>
    <cellStyle name="40% - アクセント 4 18" xfId="244" xr:uid="{00000000-0005-0000-0000-000005010000}"/>
    <cellStyle name="40% - アクセント 4 19" xfId="245" xr:uid="{00000000-0005-0000-0000-000006010000}"/>
    <cellStyle name="40% - アクセント 4 2" xfId="246" xr:uid="{00000000-0005-0000-0000-000007010000}"/>
    <cellStyle name="40% - アクセント 4 2 2" xfId="247" xr:uid="{00000000-0005-0000-0000-000008010000}"/>
    <cellStyle name="40% - アクセント 4 20" xfId="248" xr:uid="{00000000-0005-0000-0000-000009010000}"/>
    <cellStyle name="40% - アクセント 4 21" xfId="249" xr:uid="{00000000-0005-0000-0000-00000A010000}"/>
    <cellStyle name="40% - アクセント 4 22" xfId="250" xr:uid="{00000000-0005-0000-0000-00000B010000}"/>
    <cellStyle name="40% - アクセント 4 23" xfId="251" xr:uid="{00000000-0005-0000-0000-00000C010000}"/>
    <cellStyle name="40% - アクセント 4 24" xfId="252" xr:uid="{00000000-0005-0000-0000-00000D010000}"/>
    <cellStyle name="40% - アクセント 4 25" xfId="253" xr:uid="{00000000-0005-0000-0000-00000E010000}"/>
    <cellStyle name="40% - アクセント 4 3" xfId="254" xr:uid="{00000000-0005-0000-0000-00000F010000}"/>
    <cellStyle name="40% - アクセント 4 3 2" xfId="255" xr:uid="{00000000-0005-0000-0000-000010010000}"/>
    <cellStyle name="40% - アクセント 4 4" xfId="256" xr:uid="{00000000-0005-0000-0000-000011010000}"/>
    <cellStyle name="40% - アクセント 4 4 2" xfId="1758" xr:uid="{00000000-0005-0000-0000-000012010000}"/>
    <cellStyle name="40% - アクセント 4 4 3" xfId="1759" xr:uid="{00000000-0005-0000-0000-000013010000}"/>
    <cellStyle name="40% - アクセント 4 5" xfId="257" xr:uid="{00000000-0005-0000-0000-000014010000}"/>
    <cellStyle name="40% - アクセント 4 6" xfId="258" xr:uid="{00000000-0005-0000-0000-000015010000}"/>
    <cellStyle name="40% - アクセント 4 7" xfId="259" xr:uid="{00000000-0005-0000-0000-000016010000}"/>
    <cellStyle name="40% - アクセント 4 8" xfId="260" xr:uid="{00000000-0005-0000-0000-000017010000}"/>
    <cellStyle name="40% - アクセント 4 9" xfId="261" xr:uid="{00000000-0005-0000-0000-000018010000}"/>
    <cellStyle name="40% - アクセント 5 10" xfId="262" xr:uid="{00000000-0005-0000-0000-000019010000}"/>
    <cellStyle name="40% - アクセント 5 11" xfId="263" xr:uid="{00000000-0005-0000-0000-00001A010000}"/>
    <cellStyle name="40% - アクセント 5 12" xfId="264" xr:uid="{00000000-0005-0000-0000-00001B010000}"/>
    <cellStyle name="40% - アクセント 5 13" xfId="265" xr:uid="{00000000-0005-0000-0000-00001C010000}"/>
    <cellStyle name="40% - アクセント 5 14" xfId="266" xr:uid="{00000000-0005-0000-0000-00001D010000}"/>
    <cellStyle name="40% - アクセント 5 15" xfId="267" xr:uid="{00000000-0005-0000-0000-00001E010000}"/>
    <cellStyle name="40% - アクセント 5 16" xfId="268" xr:uid="{00000000-0005-0000-0000-00001F010000}"/>
    <cellStyle name="40% - アクセント 5 17" xfId="269" xr:uid="{00000000-0005-0000-0000-000020010000}"/>
    <cellStyle name="40% - アクセント 5 18" xfId="270" xr:uid="{00000000-0005-0000-0000-000021010000}"/>
    <cellStyle name="40% - アクセント 5 19" xfId="271" xr:uid="{00000000-0005-0000-0000-000022010000}"/>
    <cellStyle name="40% - アクセント 5 2" xfId="272" xr:uid="{00000000-0005-0000-0000-000023010000}"/>
    <cellStyle name="40% - アクセント 5 2 2" xfId="273" xr:uid="{00000000-0005-0000-0000-000024010000}"/>
    <cellStyle name="40% - アクセント 5 20" xfId="274" xr:uid="{00000000-0005-0000-0000-000025010000}"/>
    <cellStyle name="40% - アクセント 5 21" xfId="275" xr:uid="{00000000-0005-0000-0000-000026010000}"/>
    <cellStyle name="40% - アクセント 5 22" xfId="276" xr:uid="{00000000-0005-0000-0000-000027010000}"/>
    <cellStyle name="40% - アクセント 5 23" xfId="277" xr:uid="{00000000-0005-0000-0000-000028010000}"/>
    <cellStyle name="40% - アクセント 5 24" xfId="278" xr:uid="{00000000-0005-0000-0000-000029010000}"/>
    <cellStyle name="40% - アクセント 5 25" xfId="279" xr:uid="{00000000-0005-0000-0000-00002A010000}"/>
    <cellStyle name="40% - アクセント 5 3" xfId="280" xr:uid="{00000000-0005-0000-0000-00002B010000}"/>
    <cellStyle name="40% - アクセント 5 3 2" xfId="281" xr:uid="{00000000-0005-0000-0000-00002C010000}"/>
    <cellStyle name="40% - アクセント 5 4" xfId="282" xr:uid="{00000000-0005-0000-0000-00002D010000}"/>
    <cellStyle name="40% - アクセント 5 4 2" xfId="1760" xr:uid="{00000000-0005-0000-0000-00002E010000}"/>
    <cellStyle name="40% - アクセント 5 4 3" xfId="1761" xr:uid="{00000000-0005-0000-0000-00002F010000}"/>
    <cellStyle name="40% - アクセント 5 5" xfId="283" xr:uid="{00000000-0005-0000-0000-000030010000}"/>
    <cellStyle name="40% - アクセント 5 6" xfId="284" xr:uid="{00000000-0005-0000-0000-000031010000}"/>
    <cellStyle name="40% - アクセント 5 7" xfId="285" xr:uid="{00000000-0005-0000-0000-000032010000}"/>
    <cellStyle name="40% - アクセント 5 8" xfId="286" xr:uid="{00000000-0005-0000-0000-000033010000}"/>
    <cellStyle name="40% - アクセント 5 9" xfId="287" xr:uid="{00000000-0005-0000-0000-000034010000}"/>
    <cellStyle name="40% - アクセント 6 10" xfId="288" xr:uid="{00000000-0005-0000-0000-000035010000}"/>
    <cellStyle name="40% - アクセント 6 11" xfId="289" xr:uid="{00000000-0005-0000-0000-000036010000}"/>
    <cellStyle name="40% - アクセント 6 12" xfId="290" xr:uid="{00000000-0005-0000-0000-000037010000}"/>
    <cellStyle name="40% - アクセント 6 13" xfId="291" xr:uid="{00000000-0005-0000-0000-000038010000}"/>
    <cellStyle name="40% - アクセント 6 14" xfId="292" xr:uid="{00000000-0005-0000-0000-000039010000}"/>
    <cellStyle name="40% - アクセント 6 15" xfId="293" xr:uid="{00000000-0005-0000-0000-00003A010000}"/>
    <cellStyle name="40% - アクセント 6 16" xfId="294" xr:uid="{00000000-0005-0000-0000-00003B010000}"/>
    <cellStyle name="40% - アクセント 6 17" xfId="295" xr:uid="{00000000-0005-0000-0000-00003C010000}"/>
    <cellStyle name="40% - アクセント 6 18" xfId="296" xr:uid="{00000000-0005-0000-0000-00003D010000}"/>
    <cellStyle name="40% - アクセント 6 19" xfId="297" xr:uid="{00000000-0005-0000-0000-00003E010000}"/>
    <cellStyle name="40% - アクセント 6 2" xfId="298" xr:uid="{00000000-0005-0000-0000-00003F010000}"/>
    <cellStyle name="40% - アクセント 6 2 2" xfId="299" xr:uid="{00000000-0005-0000-0000-000040010000}"/>
    <cellStyle name="40% - アクセント 6 20" xfId="300" xr:uid="{00000000-0005-0000-0000-000041010000}"/>
    <cellStyle name="40% - アクセント 6 21" xfId="301" xr:uid="{00000000-0005-0000-0000-000042010000}"/>
    <cellStyle name="40% - アクセント 6 22" xfId="302" xr:uid="{00000000-0005-0000-0000-000043010000}"/>
    <cellStyle name="40% - アクセント 6 23" xfId="303" xr:uid="{00000000-0005-0000-0000-000044010000}"/>
    <cellStyle name="40% - アクセント 6 24" xfId="304" xr:uid="{00000000-0005-0000-0000-000045010000}"/>
    <cellStyle name="40% - アクセント 6 25" xfId="305" xr:uid="{00000000-0005-0000-0000-000046010000}"/>
    <cellStyle name="40% - アクセント 6 3" xfId="306" xr:uid="{00000000-0005-0000-0000-000047010000}"/>
    <cellStyle name="40% - アクセント 6 3 2" xfId="307" xr:uid="{00000000-0005-0000-0000-000048010000}"/>
    <cellStyle name="40% - アクセント 6 4" xfId="308" xr:uid="{00000000-0005-0000-0000-000049010000}"/>
    <cellStyle name="40% - アクセント 6 4 2" xfId="1762" xr:uid="{00000000-0005-0000-0000-00004A010000}"/>
    <cellStyle name="40% - アクセント 6 4 3" xfId="1763" xr:uid="{00000000-0005-0000-0000-00004B010000}"/>
    <cellStyle name="40% - アクセント 6 5" xfId="309" xr:uid="{00000000-0005-0000-0000-00004C010000}"/>
    <cellStyle name="40% - アクセント 6 6" xfId="310" xr:uid="{00000000-0005-0000-0000-00004D010000}"/>
    <cellStyle name="40% - アクセント 6 7" xfId="311" xr:uid="{00000000-0005-0000-0000-00004E010000}"/>
    <cellStyle name="40% - アクセント 6 8" xfId="312" xr:uid="{00000000-0005-0000-0000-00004F010000}"/>
    <cellStyle name="40% - アクセント 6 9" xfId="313" xr:uid="{00000000-0005-0000-0000-000050010000}"/>
    <cellStyle name="60% - アクセント 1 10" xfId="314" xr:uid="{00000000-0005-0000-0000-000051010000}"/>
    <cellStyle name="60% - アクセント 1 11" xfId="315" xr:uid="{00000000-0005-0000-0000-000052010000}"/>
    <cellStyle name="60% - アクセント 1 12" xfId="316" xr:uid="{00000000-0005-0000-0000-000053010000}"/>
    <cellStyle name="60% - アクセント 1 13" xfId="317" xr:uid="{00000000-0005-0000-0000-000054010000}"/>
    <cellStyle name="60% - アクセント 1 14" xfId="318" xr:uid="{00000000-0005-0000-0000-000055010000}"/>
    <cellStyle name="60% - アクセント 1 15" xfId="319" xr:uid="{00000000-0005-0000-0000-000056010000}"/>
    <cellStyle name="60% - アクセント 1 16" xfId="320" xr:uid="{00000000-0005-0000-0000-000057010000}"/>
    <cellStyle name="60% - アクセント 1 17" xfId="321" xr:uid="{00000000-0005-0000-0000-000058010000}"/>
    <cellStyle name="60% - アクセント 1 18" xfId="322" xr:uid="{00000000-0005-0000-0000-000059010000}"/>
    <cellStyle name="60% - アクセント 1 19" xfId="323" xr:uid="{00000000-0005-0000-0000-00005A010000}"/>
    <cellStyle name="60% - アクセント 1 2" xfId="324" xr:uid="{00000000-0005-0000-0000-00005B010000}"/>
    <cellStyle name="60% - アクセント 1 2 2" xfId="325" xr:uid="{00000000-0005-0000-0000-00005C010000}"/>
    <cellStyle name="60% - アクセント 1 20" xfId="326" xr:uid="{00000000-0005-0000-0000-00005D010000}"/>
    <cellStyle name="60% - アクセント 1 21" xfId="327" xr:uid="{00000000-0005-0000-0000-00005E010000}"/>
    <cellStyle name="60% - アクセント 1 22" xfId="328" xr:uid="{00000000-0005-0000-0000-00005F010000}"/>
    <cellStyle name="60% - アクセント 1 23" xfId="329" xr:uid="{00000000-0005-0000-0000-000060010000}"/>
    <cellStyle name="60% - アクセント 1 24" xfId="330" xr:uid="{00000000-0005-0000-0000-000061010000}"/>
    <cellStyle name="60% - アクセント 1 25" xfId="331" xr:uid="{00000000-0005-0000-0000-000062010000}"/>
    <cellStyle name="60% - アクセント 1 3" xfId="332" xr:uid="{00000000-0005-0000-0000-000063010000}"/>
    <cellStyle name="60% - アクセント 1 3 2" xfId="333" xr:uid="{00000000-0005-0000-0000-000064010000}"/>
    <cellStyle name="60% - アクセント 1 4" xfId="334" xr:uid="{00000000-0005-0000-0000-000065010000}"/>
    <cellStyle name="60% - アクセント 1 5" xfId="335" xr:uid="{00000000-0005-0000-0000-000066010000}"/>
    <cellStyle name="60% - アクセント 1 6" xfId="336" xr:uid="{00000000-0005-0000-0000-000067010000}"/>
    <cellStyle name="60% - アクセント 1 7" xfId="337" xr:uid="{00000000-0005-0000-0000-000068010000}"/>
    <cellStyle name="60% - アクセント 1 8" xfId="338" xr:uid="{00000000-0005-0000-0000-000069010000}"/>
    <cellStyle name="60% - アクセント 1 9" xfId="339" xr:uid="{00000000-0005-0000-0000-00006A010000}"/>
    <cellStyle name="60% - アクセント 2 10" xfId="340" xr:uid="{00000000-0005-0000-0000-00006B010000}"/>
    <cellStyle name="60% - アクセント 2 11" xfId="341" xr:uid="{00000000-0005-0000-0000-00006C010000}"/>
    <cellStyle name="60% - アクセント 2 12" xfId="342" xr:uid="{00000000-0005-0000-0000-00006D010000}"/>
    <cellStyle name="60% - アクセント 2 13" xfId="343" xr:uid="{00000000-0005-0000-0000-00006E010000}"/>
    <cellStyle name="60% - アクセント 2 14" xfId="344" xr:uid="{00000000-0005-0000-0000-00006F010000}"/>
    <cellStyle name="60% - アクセント 2 15" xfId="345" xr:uid="{00000000-0005-0000-0000-000070010000}"/>
    <cellStyle name="60% - アクセント 2 16" xfId="346" xr:uid="{00000000-0005-0000-0000-000071010000}"/>
    <cellStyle name="60% - アクセント 2 17" xfId="347" xr:uid="{00000000-0005-0000-0000-000072010000}"/>
    <cellStyle name="60% - アクセント 2 18" xfId="348" xr:uid="{00000000-0005-0000-0000-000073010000}"/>
    <cellStyle name="60% - アクセント 2 19" xfId="349" xr:uid="{00000000-0005-0000-0000-000074010000}"/>
    <cellStyle name="60% - アクセント 2 2" xfId="350" xr:uid="{00000000-0005-0000-0000-000075010000}"/>
    <cellStyle name="60% - アクセント 2 2 2" xfId="351" xr:uid="{00000000-0005-0000-0000-000076010000}"/>
    <cellStyle name="60% - アクセント 2 20" xfId="352" xr:uid="{00000000-0005-0000-0000-000077010000}"/>
    <cellStyle name="60% - アクセント 2 21" xfId="353" xr:uid="{00000000-0005-0000-0000-000078010000}"/>
    <cellStyle name="60% - アクセント 2 22" xfId="354" xr:uid="{00000000-0005-0000-0000-000079010000}"/>
    <cellStyle name="60% - アクセント 2 23" xfId="355" xr:uid="{00000000-0005-0000-0000-00007A010000}"/>
    <cellStyle name="60% - アクセント 2 24" xfId="356" xr:uid="{00000000-0005-0000-0000-00007B010000}"/>
    <cellStyle name="60% - アクセント 2 25" xfId="357" xr:uid="{00000000-0005-0000-0000-00007C010000}"/>
    <cellStyle name="60% - アクセント 2 3" xfId="358" xr:uid="{00000000-0005-0000-0000-00007D010000}"/>
    <cellStyle name="60% - アクセント 2 3 2" xfId="359" xr:uid="{00000000-0005-0000-0000-00007E010000}"/>
    <cellStyle name="60% - アクセント 2 4" xfId="360" xr:uid="{00000000-0005-0000-0000-00007F010000}"/>
    <cellStyle name="60% - アクセント 2 5" xfId="361" xr:uid="{00000000-0005-0000-0000-000080010000}"/>
    <cellStyle name="60% - アクセント 2 6" xfId="362" xr:uid="{00000000-0005-0000-0000-000081010000}"/>
    <cellStyle name="60% - アクセント 2 7" xfId="363" xr:uid="{00000000-0005-0000-0000-000082010000}"/>
    <cellStyle name="60% - アクセント 2 8" xfId="364" xr:uid="{00000000-0005-0000-0000-000083010000}"/>
    <cellStyle name="60% - アクセント 2 9" xfId="365" xr:uid="{00000000-0005-0000-0000-000084010000}"/>
    <cellStyle name="60% - アクセント 3 10" xfId="366" xr:uid="{00000000-0005-0000-0000-000085010000}"/>
    <cellStyle name="60% - アクセント 3 11" xfId="367" xr:uid="{00000000-0005-0000-0000-000086010000}"/>
    <cellStyle name="60% - アクセント 3 12" xfId="368" xr:uid="{00000000-0005-0000-0000-000087010000}"/>
    <cellStyle name="60% - アクセント 3 13" xfId="369" xr:uid="{00000000-0005-0000-0000-000088010000}"/>
    <cellStyle name="60% - アクセント 3 14" xfId="370" xr:uid="{00000000-0005-0000-0000-000089010000}"/>
    <cellStyle name="60% - アクセント 3 15" xfId="371" xr:uid="{00000000-0005-0000-0000-00008A010000}"/>
    <cellStyle name="60% - アクセント 3 16" xfId="372" xr:uid="{00000000-0005-0000-0000-00008B010000}"/>
    <cellStyle name="60% - アクセント 3 17" xfId="373" xr:uid="{00000000-0005-0000-0000-00008C010000}"/>
    <cellStyle name="60% - アクセント 3 18" xfId="374" xr:uid="{00000000-0005-0000-0000-00008D010000}"/>
    <cellStyle name="60% - アクセント 3 19" xfId="375" xr:uid="{00000000-0005-0000-0000-00008E010000}"/>
    <cellStyle name="60% - アクセント 3 2" xfId="376" xr:uid="{00000000-0005-0000-0000-00008F010000}"/>
    <cellStyle name="60% - アクセント 3 2 2" xfId="377" xr:uid="{00000000-0005-0000-0000-000090010000}"/>
    <cellStyle name="60% - アクセント 3 20" xfId="378" xr:uid="{00000000-0005-0000-0000-000091010000}"/>
    <cellStyle name="60% - アクセント 3 21" xfId="379" xr:uid="{00000000-0005-0000-0000-000092010000}"/>
    <cellStyle name="60% - アクセント 3 22" xfId="380" xr:uid="{00000000-0005-0000-0000-000093010000}"/>
    <cellStyle name="60% - アクセント 3 23" xfId="381" xr:uid="{00000000-0005-0000-0000-000094010000}"/>
    <cellStyle name="60% - アクセント 3 24" xfId="382" xr:uid="{00000000-0005-0000-0000-000095010000}"/>
    <cellStyle name="60% - アクセント 3 25" xfId="383" xr:uid="{00000000-0005-0000-0000-000096010000}"/>
    <cellStyle name="60% - アクセント 3 3" xfId="384" xr:uid="{00000000-0005-0000-0000-000097010000}"/>
    <cellStyle name="60% - アクセント 3 3 2" xfId="385" xr:uid="{00000000-0005-0000-0000-000098010000}"/>
    <cellStyle name="60% - アクセント 3 4" xfId="386" xr:uid="{00000000-0005-0000-0000-000099010000}"/>
    <cellStyle name="60% - アクセント 3 5" xfId="387" xr:uid="{00000000-0005-0000-0000-00009A010000}"/>
    <cellStyle name="60% - アクセント 3 6" xfId="388" xr:uid="{00000000-0005-0000-0000-00009B010000}"/>
    <cellStyle name="60% - アクセント 3 7" xfId="389" xr:uid="{00000000-0005-0000-0000-00009C010000}"/>
    <cellStyle name="60% - アクセント 3 8" xfId="390" xr:uid="{00000000-0005-0000-0000-00009D010000}"/>
    <cellStyle name="60% - アクセント 3 9" xfId="391" xr:uid="{00000000-0005-0000-0000-00009E010000}"/>
    <cellStyle name="60% - アクセント 4 10" xfId="392" xr:uid="{00000000-0005-0000-0000-00009F010000}"/>
    <cellStyle name="60% - アクセント 4 11" xfId="393" xr:uid="{00000000-0005-0000-0000-0000A0010000}"/>
    <cellStyle name="60% - アクセント 4 12" xfId="394" xr:uid="{00000000-0005-0000-0000-0000A1010000}"/>
    <cellStyle name="60% - アクセント 4 13" xfId="395" xr:uid="{00000000-0005-0000-0000-0000A2010000}"/>
    <cellStyle name="60% - アクセント 4 14" xfId="396" xr:uid="{00000000-0005-0000-0000-0000A3010000}"/>
    <cellStyle name="60% - アクセント 4 15" xfId="397" xr:uid="{00000000-0005-0000-0000-0000A4010000}"/>
    <cellStyle name="60% - アクセント 4 16" xfId="398" xr:uid="{00000000-0005-0000-0000-0000A5010000}"/>
    <cellStyle name="60% - アクセント 4 17" xfId="399" xr:uid="{00000000-0005-0000-0000-0000A6010000}"/>
    <cellStyle name="60% - アクセント 4 18" xfId="400" xr:uid="{00000000-0005-0000-0000-0000A7010000}"/>
    <cellStyle name="60% - アクセント 4 19" xfId="401" xr:uid="{00000000-0005-0000-0000-0000A8010000}"/>
    <cellStyle name="60% - アクセント 4 2" xfId="402" xr:uid="{00000000-0005-0000-0000-0000A9010000}"/>
    <cellStyle name="60% - アクセント 4 2 2" xfId="403" xr:uid="{00000000-0005-0000-0000-0000AA010000}"/>
    <cellStyle name="60% - アクセント 4 20" xfId="404" xr:uid="{00000000-0005-0000-0000-0000AB010000}"/>
    <cellStyle name="60% - アクセント 4 21" xfId="405" xr:uid="{00000000-0005-0000-0000-0000AC010000}"/>
    <cellStyle name="60% - アクセント 4 22" xfId="406" xr:uid="{00000000-0005-0000-0000-0000AD010000}"/>
    <cellStyle name="60% - アクセント 4 23" xfId="407" xr:uid="{00000000-0005-0000-0000-0000AE010000}"/>
    <cellStyle name="60% - アクセント 4 24" xfId="408" xr:uid="{00000000-0005-0000-0000-0000AF010000}"/>
    <cellStyle name="60% - アクセント 4 25" xfId="409" xr:uid="{00000000-0005-0000-0000-0000B0010000}"/>
    <cellStyle name="60% - アクセント 4 3" xfId="410" xr:uid="{00000000-0005-0000-0000-0000B1010000}"/>
    <cellStyle name="60% - アクセント 4 3 2" xfId="411" xr:uid="{00000000-0005-0000-0000-0000B2010000}"/>
    <cellStyle name="60% - アクセント 4 4" xfId="412" xr:uid="{00000000-0005-0000-0000-0000B3010000}"/>
    <cellStyle name="60% - アクセント 4 5" xfId="413" xr:uid="{00000000-0005-0000-0000-0000B4010000}"/>
    <cellStyle name="60% - アクセント 4 6" xfId="414" xr:uid="{00000000-0005-0000-0000-0000B5010000}"/>
    <cellStyle name="60% - アクセント 4 7" xfId="415" xr:uid="{00000000-0005-0000-0000-0000B6010000}"/>
    <cellStyle name="60% - アクセント 4 8" xfId="416" xr:uid="{00000000-0005-0000-0000-0000B7010000}"/>
    <cellStyle name="60% - アクセント 4 9" xfId="417" xr:uid="{00000000-0005-0000-0000-0000B8010000}"/>
    <cellStyle name="60% - アクセント 5 10" xfId="418" xr:uid="{00000000-0005-0000-0000-0000B9010000}"/>
    <cellStyle name="60% - アクセント 5 11" xfId="419" xr:uid="{00000000-0005-0000-0000-0000BA010000}"/>
    <cellStyle name="60% - アクセント 5 12" xfId="420" xr:uid="{00000000-0005-0000-0000-0000BB010000}"/>
    <cellStyle name="60% - アクセント 5 13" xfId="421" xr:uid="{00000000-0005-0000-0000-0000BC010000}"/>
    <cellStyle name="60% - アクセント 5 14" xfId="422" xr:uid="{00000000-0005-0000-0000-0000BD010000}"/>
    <cellStyle name="60% - アクセント 5 15" xfId="423" xr:uid="{00000000-0005-0000-0000-0000BE010000}"/>
    <cellStyle name="60% - アクセント 5 16" xfId="424" xr:uid="{00000000-0005-0000-0000-0000BF010000}"/>
    <cellStyle name="60% - アクセント 5 17" xfId="425" xr:uid="{00000000-0005-0000-0000-0000C0010000}"/>
    <cellStyle name="60% - アクセント 5 18" xfId="426" xr:uid="{00000000-0005-0000-0000-0000C1010000}"/>
    <cellStyle name="60% - アクセント 5 19" xfId="427" xr:uid="{00000000-0005-0000-0000-0000C2010000}"/>
    <cellStyle name="60% - アクセント 5 2" xfId="428" xr:uid="{00000000-0005-0000-0000-0000C3010000}"/>
    <cellStyle name="60% - アクセント 5 2 2" xfId="429" xr:uid="{00000000-0005-0000-0000-0000C4010000}"/>
    <cellStyle name="60% - アクセント 5 20" xfId="430" xr:uid="{00000000-0005-0000-0000-0000C5010000}"/>
    <cellStyle name="60% - アクセント 5 21" xfId="431" xr:uid="{00000000-0005-0000-0000-0000C6010000}"/>
    <cellStyle name="60% - アクセント 5 22" xfId="432" xr:uid="{00000000-0005-0000-0000-0000C7010000}"/>
    <cellStyle name="60% - アクセント 5 23" xfId="433" xr:uid="{00000000-0005-0000-0000-0000C8010000}"/>
    <cellStyle name="60% - アクセント 5 24" xfId="434" xr:uid="{00000000-0005-0000-0000-0000C9010000}"/>
    <cellStyle name="60% - アクセント 5 25" xfId="435" xr:uid="{00000000-0005-0000-0000-0000CA010000}"/>
    <cellStyle name="60% - アクセント 5 3" xfId="436" xr:uid="{00000000-0005-0000-0000-0000CB010000}"/>
    <cellStyle name="60% - アクセント 5 3 2" xfId="437" xr:uid="{00000000-0005-0000-0000-0000CC010000}"/>
    <cellStyle name="60% - アクセント 5 4" xfId="438" xr:uid="{00000000-0005-0000-0000-0000CD010000}"/>
    <cellStyle name="60% - アクセント 5 5" xfId="439" xr:uid="{00000000-0005-0000-0000-0000CE010000}"/>
    <cellStyle name="60% - アクセント 5 6" xfId="440" xr:uid="{00000000-0005-0000-0000-0000CF010000}"/>
    <cellStyle name="60% - アクセント 5 7" xfId="441" xr:uid="{00000000-0005-0000-0000-0000D0010000}"/>
    <cellStyle name="60% - アクセント 5 8" xfId="442" xr:uid="{00000000-0005-0000-0000-0000D1010000}"/>
    <cellStyle name="60% - アクセント 5 9" xfId="443" xr:uid="{00000000-0005-0000-0000-0000D2010000}"/>
    <cellStyle name="60% - アクセント 6 10" xfId="444" xr:uid="{00000000-0005-0000-0000-0000D3010000}"/>
    <cellStyle name="60% - アクセント 6 11" xfId="445" xr:uid="{00000000-0005-0000-0000-0000D4010000}"/>
    <cellStyle name="60% - アクセント 6 12" xfId="446" xr:uid="{00000000-0005-0000-0000-0000D5010000}"/>
    <cellStyle name="60% - アクセント 6 13" xfId="447" xr:uid="{00000000-0005-0000-0000-0000D6010000}"/>
    <cellStyle name="60% - アクセント 6 14" xfId="448" xr:uid="{00000000-0005-0000-0000-0000D7010000}"/>
    <cellStyle name="60% - アクセント 6 15" xfId="449" xr:uid="{00000000-0005-0000-0000-0000D8010000}"/>
    <cellStyle name="60% - アクセント 6 16" xfId="450" xr:uid="{00000000-0005-0000-0000-0000D9010000}"/>
    <cellStyle name="60% - アクセント 6 17" xfId="451" xr:uid="{00000000-0005-0000-0000-0000DA010000}"/>
    <cellStyle name="60% - アクセント 6 18" xfId="452" xr:uid="{00000000-0005-0000-0000-0000DB010000}"/>
    <cellStyle name="60% - アクセント 6 19" xfId="453" xr:uid="{00000000-0005-0000-0000-0000DC010000}"/>
    <cellStyle name="60% - アクセント 6 2" xfId="454" xr:uid="{00000000-0005-0000-0000-0000DD010000}"/>
    <cellStyle name="60% - アクセント 6 2 2" xfId="455" xr:uid="{00000000-0005-0000-0000-0000DE010000}"/>
    <cellStyle name="60% - アクセント 6 20" xfId="456" xr:uid="{00000000-0005-0000-0000-0000DF010000}"/>
    <cellStyle name="60% - アクセント 6 21" xfId="457" xr:uid="{00000000-0005-0000-0000-0000E0010000}"/>
    <cellStyle name="60% - アクセント 6 22" xfId="458" xr:uid="{00000000-0005-0000-0000-0000E1010000}"/>
    <cellStyle name="60% - アクセント 6 23" xfId="459" xr:uid="{00000000-0005-0000-0000-0000E2010000}"/>
    <cellStyle name="60% - アクセント 6 24" xfId="460" xr:uid="{00000000-0005-0000-0000-0000E3010000}"/>
    <cellStyle name="60% - アクセント 6 25" xfId="461" xr:uid="{00000000-0005-0000-0000-0000E4010000}"/>
    <cellStyle name="60% - アクセント 6 3" xfId="462" xr:uid="{00000000-0005-0000-0000-0000E5010000}"/>
    <cellStyle name="60% - アクセント 6 3 2" xfId="463" xr:uid="{00000000-0005-0000-0000-0000E6010000}"/>
    <cellStyle name="60% - アクセント 6 4" xfId="464" xr:uid="{00000000-0005-0000-0000-0000E7010000}"/>
    <cellStyle name="60% - アクセント 6 5" xfId="465" xr:uid="{00000000-0005-0000-0000-0000E8010000}"/>
    <cellStyle name="60% - アクセント 6 6" xfId="466" xr:uid="{00000000-0005-0000-0000-0000E9010000}"/>
    <cellStyle name="60% - アクセント 6 7" xfId="467" xr:uid="{00000000-0005-0000-0000-0000EA010000}"/>
    <cellStyle name="60% - アクセント 6 8" xfId="468" xr:uid="{00000000-0005-0000-0000-0000EB010000}"/>
    <cellStyle name="60% - アクセント 6 9" xfId="469" xr:uid="{00000000-0005-0000-0000-0000EC010000}"/>
    <cellStyle name="Excel Built-in Good" xfId="1764" xr:uid="{00000000-0005-0000-0000-0000ED010000}"/>
    <cellStyle name="アクセント 1 10" xfId="470" xr:uid="{00000000-0005-0000-0000-0000EE010000}"/>
    <cellStyle name="アクセント 1 11" xfId="471" xr:uid="{00000000-0005-0000-0000-0000EF010000}"/>
    <cellStyle name="アクセント 1 12" xfId="472" xr:uid="{00000000-0005-0000-0000-0000F0010000}"/>
    <cellStyle name="アクセント 1 13" xfId="473" xr:uid="{00000000-0005-0000-0000-0000F1010000}"/>
    <cellStyle name="アクセント 1 14" xfId="474" xr:uid="{00000000-0005-0000-0000-0000F2010000}"/>
    <cellStyle name="アクセント 1 15" xfId="475" xr:uid="{00000000-0005-0000-0000-0000F3010000}"/>
    <cellStyle name="アクセント 1 16" xfId="476" xr:uid="{00000000-0005-0000-0000-0000F4010000}"/>
    <cellStyle name="アクセント 1 17" xfId="477" xr:uid="{00000000-0005-0000-0000-0000F5010000}"/>
    <cellStyle name="アクセント 1 18" xfId="478" xr:uid="{00000000-0005-0000-0000-0000F6010000}"/>
    <cellStyle name="アクセント 1 19" xfId="479" xr:uid="{00000000-0005-0000-0000-0000F7010000}"/>
    <cellStyle name="アクセント 1 2" xfId="480" xr:uid="{00000000-0005-0000-0000-0000F8010000}"/>
    <cellStyle name="アクセント 1 2 2" xfId="481" xr:uid="{00000000-0005-0000-0000-0000F9010000}"/>
    <cellStyle name="アクセント 1 20" xfId="482" xr:uid="{00000000-0005-0000-0000-0000FA010000}"/>
    <cellStyle name="アクセント 1 21" xfId="483" xr:uid="{00000000-0005-0000-0000-0000FB010000}"/>
    <cellStyle name="アクセント 1 22" xfId="484" xr:uid="{00000000-0005-0000-0000-0000FC010000}"/>
    <cellStyle name="アクセント 1 23" xfId="485" xr:uid="{00000000-0005-0000-0000-0000FD010000}"/>
    <cellStyle name="アクセント 1 24" xfId="486" xr:uid="{00000000-0005-0000-0000-0000FE010000}"/>
    <cellStyle name="アクセント 1 25" xfId="487" xr:uid="{00000000-0005-0000-0000-0000FF010000}"/>
    <cellStyle name="アクセント 1 3" xfId="488" xr:uid="{00000000-0005-0000-0000-000000020000}"/>
    <cellStyle name="アクセント 1 3 2" xfId="489" xr:uid="{00000000-0005-0000-0000-000001020000}"/>
    <cellStyle name="アクセント 1 4" xfId="490" xr:uid="{00000000-0005-0000-0000-000002020000}"/>
    <cellStyle name="アクセント 1 5" xfId="491" xr:uid="{00000000-0005-0000-0000-000003020000}"/>
    <cellStyle name="アクセント 1 6" xfId="492" xr:uid="{00000000-0005-0000-0000-000004020000}"/>
    <cellStyle name="アクセント 1 7" xfId="493" xr:uid="{00000000-0005-0000-0000-000005020000}"/>
    <cellStyle name="アクセント 1 8" xfId="494" xr:uid="{00000000-0005-0000-0000-000006020000}"/>
    <cellStyle name="アクセント 1 9" xfId="495" xr:uid="{00000000-0005-0000-0000-000007020000}"/>
    <cellStyle name="アクセント 2 10" xfId="496" xr:uid="{00000000-0005-0000-0000-000008020000}"/>
    <cellStyle name="アクセント 2 11" xfId="497" xr:uid="{00000000-0005-0000-0000-000009020000}"/>
    <cellStyle name="アクセント 2 12" xfId="498" xr:uid="{00000000-0005-0000-0000-00000A020000}"/>
    <cellStyle name="アクセント 2 13" xfId="499" xr:uid="{00000000-0005-0000-0000-00000B020000}"/>
    <cellStyle name="アクセント 2 14" xfId="500" xr:uid="{00000000-0005-0000-0000-00000C020000}"/>
    <cellStyle name="アクセント 2 15" xfId="501" xr:uid="{00000000-0005-0000-0000-00000D020000}"/>
    <cellStyle name="アクセント 2 16" xfId="502" xr:uid="{00000000-0005-0000-0000-00000E020000}"/>
    <cellStyle name="アクセント 2 17" xfId="503" xr:uid="{00000000-0005-0000-0000-00000F020000}"/>
    <cellStyle name="アクセント 2 18" xfId="504" xr:uid="{00000000-0005-0000-0000-000010020000}"/>
    <cellStyle name="アクセント 2 19" xfId="505" xr:uid="{00000000-0005-0000-0000-000011020000}"/>
    <cellStyle name="アクセント 2 2" xfId="506" xr:uid="{00000000-0005-0000-0000-000012020000}"/>
    <cellStyle name="アクセント 2 2 2" xfId="507" xr:uid="{00000000-0005-0000-0000-000013020000}"/>
    <cellStyle name="アクセント 2 20" xfId="508" xr:uid="{00000000-0005-0000-0000-000014020000}"/>
    <cellStyle name="アクセント 2 21" xfId="509" xr:uid="{00000000-0005-0000-0000-000015020000}"/>
    <cellStyle name="アクセント 2 22" xfId="510" xr:uid="{00000000-0005-0000-0000-000016020000}"/>
    <cellStyle name="アクセント 2 23" xfId="511" xr:uid="{00000000-0005-0000-0000-000017020000}"/>
    <cellStyle name="アクセント 2 24" xfId="512" xr:uid="{00000000-0005-0000-0000-000018020000}"/>
    <cellStyle name="アクセント 2 25" xfId="513" xr:uid="{00000000-0005-0000-0000-000019020000}"/>
    <cellStyle name="アクセント 2 3" xfId="514" xr:uid="{00000000-0005-0000-0000-00001A020000}"/>
    <cellStyle name="アクセント 2 3 2" xfId="515" xr:uid="{00000000-0005-0000-0000-00001B020000}"/>
    <cellStyle name="アクセント 2 4" xfId="516" xr:uid="{00000000-0005-0000-0000-00001C020000}"/>
    <cellStyle name="アクセント 2 5" xfId="517" xr:uid="{00000000-0005-0000-0000-00001D020000}"/>
    <cellStyle name="アクセント 2 6" xfId="518" xr:uid="{00000000-0005-0000-0000-00001E020000}"/>
    <cellStyle name="アクセント 2 7" xfId="519" xr:uid="{00000000-0005-0000-0000-00001F020000}"/>
    <cellStyle name="アクセント 2 8" xfId="520" xr:uid="{00000000-0005-0000-0000-000020020000}"/>
    <cellStyle name="アクセント 2 9" xfId="521" xr:uid="{00000000-0005-0000-0000-000021020000}"/>
    <cellStyle name="アクセント 3 10" xfId="522" xr:uid="{00000000-0005-0000-0000-000022020000}"/>
    <cellStyle name="アクセント 3 11" xfId="523" xr:uid="{00000000-0005-0000-0000-000023020000}"/>
    <cellStyle name="アクセント 3 12" xfId="524" xr:uid="{00000000-0005-0000-0000-000024020000}"/>
    <cellStyle name="アクセント 3 13" xfId="525" xr:uid="{00000000-0005-0000-0000-000025020000}"/>
    <cellStyle name="アクセント 3 14" xfId="526" xr:uid="{00000000-0005-0000-0000-000026020000}"/>
    <cellStyle name="アクセント 3 15" xfId="527" xr:uid="{00000000-0005-0000-0000-000027020000}"/>
    <cellStyle name="アクセント 3 16" xfId="528" xr:uid="{00000000-0005-0000-0000-000028020000}"/>
    <cellStyle name="アクセント 3 17" xfId="529" xr:uid="{00000000-0005-0000-0000-000029020000}"/>
    <cellStyle name="アクセント 3 18" xfId="530" xr:uid="{00000000-0005-0000-0000-00002A020000}"/>
    <cellStyle name="アクセント 3 19" xfId="531" xr:uid="{00000000-0005-0000-0000-00002B020000}"/>
    <cellStyle name="アクセント 3 2" xfId="532" xr:uid="{00000000-0005-0000-0000-00002C020000}"/>
    <cellStyle name="アクセント 3 2 2" xfId="533" xr:uid="{00000000-0005-0000-0000-00002D020000}"/>
    <cellStyle name="アクセント 3 20" xfId="534" xr:uid="{00000000-0005-0000-0000-00002E020000}"/>
    <cellStyle name="アクセント 3 21" xfId="535" xr:uid="{00000000-0005-0000-0000-00002F020000}"/>
    <cellStyle name="アクセント 3 22" xfId="536" xr:uid="{00000000-0005-0000-0000-000030020000}"/>
    <cellStyle name="アクセント 3 23" xfId="537" xr:uid="{00000000-0005-0000-0000-000031020000}"/>
    <cellStyle name="アクセント 3 24" xfId="538" xr:uid="{00000000-0005-0000-0000-000032020000}"/>
    <cellStyle name="アクセント 3 25" xfId="539" xr:uid="{00000000-0005-0000-0000-000033020000}"/>
    <cellStyle name="アクセント 3 3" xfId="540" xr:uid="{00000000-0005-0000-0000-000034020000}"/>
    <cellStyle name="アクセント 3 3 2" xfId="541" xr:uid="{00000000-0005-0000-0000-000035020000}"/>
    <cellStyle name="アクセント 3 4" xfId="542" xr:uid="{00000000-0005-0000-0000-000036020000}"/>
    <cellStyle name="アクセント 3 5" xfId="543" xr:uid="{00000000-0005-0000-0000-000037020000}"/>
    <cellStyle name="アクセント 3 6" xfId="544" xr:uid="{00000000-0005-0000-0000-000038020000}"/>
    <cellStyle name="アクセント 3 7" xfId="545" xr:uid="{00000000-0005-0000-0000-000039020000}"/>
    <cellStyle name="アクセント 3 8" xfId="546" xr:uid="{00000000-0005-0000-0000-00003A020000}"/>
    <cellStyle name="アクセント 3 9" xfId="547" xr:uid="{00000000-0005-0000-0000-00003B020000}"/>
    <cellStyle name="アクセント 4 10" xfId="548" xr:uid="{00000000-0005-0000-0000-00003C020000}"/>
    <cellStyle name="アクセント 4 11" xfId="549" xr:uid="{00000000-0005-0000-0000-00003D020000}"/>
    <cellStyle name="アクセント 4 12" xfId="550" xr:uid="{00000000-0005-0000-0000-00003E020000}"/>
    <cellStyle name="アクセント 4 13" xfId="551" xr:uid="{00000000-0005-0000-0000-00003F020000}"/>
    <cellStyle name="アクセント 4 14" xfId="552" xr:uid="{00000000-0005-0000-0000-000040020000}"/>
    <cellStyle name="アクセント 4 15" xfId="553" xr:uid="{00000000-0005-0000-0000-000041020000}"/>
    <cellStyle name="アクセント 4 16" xfId="554" xr:uid="{00000000-0005-0000-0000-000042020000}"/>
    <cellStyle name="アクセント 4 17" xfId="555" xr:uid="{00000000-0005-0000-0000-000043020000}"/>
    <cellStyle name="アクセント 4 18" xfId="556" xr:uid="{00000000-0005-0000-0000-000044020000}"/>
    <cellStyle name="アクセント 4 19" xfId="557" xr:uid="{00000000-0005-0000-0000-000045020000}"/>
    <cellStyle name="アクセント 4 2" xfId="558" xr:uid="{00000000-0005-0000-0000-000046020000}"/>
    <cellStyle name="アクセント 4 2 2" xfId="559" xr:uid="{00000000-0005-0000-0000-000047020000}"/>
    <cellStyle name="アクセント 4 20" xfId="560" xr:uid="{00000000-0005-0000-0000-000048020000}"/>
    <cellStyle name="アクセント 4 21" xfId="561" xr:uid="{00000000-0005-0000-0000-000049020000}"/>
    <cellStyle name="アクセント 4 22" xfId="562" xr:uid="{00000000-0005-0000-0000-00004A020000}"/>
    <cellStyle name="アクセント 4 23" xfId="563" xr:uid="{00000000-0005-0000-0000-00004B020000}"/>
    <cellStyle name="アクセント 4 24" xfId="564" xr:uid="{00000000-0005-0000-0000-00004C020000}"/>
    <cellStyle name="アクセント 4 25" xfId="565" xr:uid="{00000000-0005-0000-0000-00004D020000}"/>
    <cellStyle name="アクセント 4 3" xfId="566" xr:uid="{00000000-0005-0000-0000-00004E020000}"/>
    <cellStyle name="アクセント 4 3 2" xfId="567" xr:uid="{00000000-0005-0000-0000-00004F020000}"/>
    <cellStyle name="アクセント 4 4" xfId="568" xr:uid="{00000000-0005-0000-0000-000050020000}"/>
    <cellStyle name="アクセント 4 5" xfId="569" xr:uid="{00000000-0005-0000-0000-000051020000}"/>
    <cellStyle name="アクセント 4 6" xfId="570" xr:uid="{00000000-0005-0000-0000-000052020000}"/>
    <cellStyle name="アクセント 4 7" xfId="571" xr:uid="{00000000-0005-0000-0000-000053020000}"/>
    <cellStyle name="アクセント 4 8" xfId="572" xr:uid="{00000000-0005-0000-0000-000054020000}"/>
    <cellStyle name="アクセント 4 9" xfId="573" xr:uid="{00000000-0005-0000-0000-000055020000}"/>
    <cellStyle name="アクセント 5 10" xfId="574" xr:uid="{00000000-0005-0000-0000-000056020000}"/>
    <cellStyle name="アクセント 5 11" xfId="575" xr:uid="{00000000-0005-0000-0000-000057020000}"/>
    <cellStyle name="アクセント 5 12" xfId="576" xr:uid="{00000000-0005-0000-0000-000058020000}"/>
    <cellStyle name="アクセント 5 13" xfId="577" xr:uid="{00000000-0005-0000-0000-000059020000}"/>
    <cellStyle name="アクセント 5 14" xfId="578" xr:uid="{00000000-0005-0000-0000-00005A020000}"/>
    <cellStyle name="アクセント 5 15" xfId="579" xr:uid="{00000000-0005-0000-0000-00005B020000}"/>
    <cellStyle name="アクセント 5 16" xfId="580" xr:uid="{00000000-0005-0000-0000-00005C020000}"/>
    <cellStyle name="アクセント 5 17" xfId="581" xr:uid="{00000000-0005-0000-0000-00005D020000}"/>
    <cellStyle name="アクセント 5 18" xfId="582" xr:uid="{00000000-0005-0000-0000-00005E020000}"/>
    <cellStyle name="アクセント 5 19" xfId="583" xr:uid="{00000000-0005-0000-0000-00005F020000}"/>
    <cellStyle name="アクセント 5 2" xfId="584" xr:uid="{00000000-0005-0000-0000-000060020000}"/>
    <cellStyle name="アクセント 5 2 2" xfId="585" xr:uid="{00000000-0005-0000-0000-000061020000}"/>
    <cellStyle name="アクセント 5 20" xfId="586" xr:uid="{00000000-0005-0000-0000-000062020000}"/>
    <cellStyle name="アクセント 5 21" xfId="587" xr:uid="{00000000-0005-0000-0000-000063020000}"/>
    <cellStyle name="アクセント 5 22" xfId="588" xr:uid="{00000000-0005-0000-0000-000064020000}"/>
    <cellStyle name="アクセント 5 23" xfId="589" xr:uid="{00000000-0005-0000-0000-000065020000}"/>
    <cellStyle name="アクセント 5 24" xfId="590" xr:uid="{00000000-0005-0000-0000-000066020000}"/>
    <cellStyle name="アクセント 5 25" xfId="591" xr:uid="{00000000-0005-0000-0000-000067020000}"/>
    <cellStyle name="アクセント 5 3" xfId="592" xr:uid="{00000000-0005-0000-0000-000068020000}"/>
    <cellStyle name="アクセント 5 3 2" xfId="593" xr:uid="{00000000-0005-0000-0000-000069020000}"/>
    <cellStyle name="アクセント 5 4" xfId="594" xr:uid="{00000000-0005-0000-0000-00006A020000}"/>
    <cellStyle name="アクセント 5 5" xfId="595" xr:uid="{00000000-0005-0000-0000-00006B020000}"/>
    <cellStyle name="アクセント 5 6" xfId="596" xr:uid="{00000000-0005-0000-0000-00006C020000}"/>
    <cellStyle name="アクセント 5 7" xfId="597" xr:uid="{00000000-0005-0000-0000-00006D020000}"/>
    <cellStyle name="アクセント 5 8" xfId="598" xr:uid="{00000000-0005-0000-0000-00006E020000}"/>
    <cellStyle name="アクセント 5 9" xfId="599" xr:uid="{00000000-0005-0000-0000-00006F020000}"/>
    <cellStyle name="アクセント 6 10" xfId="600" xr:uid="{00000000-0005-0000-0000-000070020000}"/>
    <cellStyle name="アクセント 6 11" xfId="601" xr:uid="{00000000-0005-0000-0000-000071020000}"/>
    <cellStyle name="アクセント 6 12" xfId="602" xr:uid="{00000000-0005-0000-0000-000072020000}"/>
    <cellStyle name="アクセント 6 13" xfId="603" xr:uid="{00000000-0005-0000-0000-000073020000}"/>
    <cellStyle name="アクセント 6 14" xfId="604" xr:uid="{00000000-0005-0000-0000-000074020000}"/>
    <cellStyle name="アクセント 6 15" xfId="605" xr:uid="{00000000-0005-0000-0000-000075020000}"/>
    <cellStyle name="アクセント 6 16" xfId="606" xr:uid="{00000000-0005-0000-0000-000076020000}"/>
    <cellStyle name="アクセント 6 17" xfId="607" xr:uid="{00000000-0005-0000-0000-000077020000}"/>
    <cellStyle name="アクセント 6 18" xfId="608" xr:uid="{00000000-0005-0000-0000-000078020000}"/>
    <cellStyle name="アクセント 6 19" xfId="609" xr:uid="{00000000-0005-0000-0000-000079020000}"/>
    <cellStyle name="アクセント 6 2" xfId="610" xr:uid="{00000000-0005-0000-0000-00007A020000}"/>
    <cellStyle name="アクセント 6 2 2" xfId="611" xr:uid="{00000000-0005-0000-0000-00007B020000}"/>
    <cellStyle name="アクセント 6 20" xfId="612" xr:uid="{00000000-0005-0000-0000-00007C020000}"/>
    <cellStyle name="アクセント 6 21" xfId="613" xr:uid="{00000000-0005-0000-0000-00007D020000}"/>
    <cellStyle name="アクセント 6 22" xfId="614" xr:uid="{00000000-0005-0000-0000-00007E020000}"/>
    <cellStyle name="アクセント 6 23" xfId="615" xr:uid="{00000000-0005-0000-0000-00007F020000}"/>
    <cellStyle name="アクセント 6 24" xfId="616" xr:uid="{00000000-0005-0000-0000-000080020000}"/>
    <cellStyle name="アクセント 6 25" xfId="617" xr:uid="{00000000-0005-0000-0000-000081020000}"/>
    <cellStyle name="アクセント 6 3" xfId="618" xr:uid="{00000000-0005-0000-0000-000082020000}"/>
    <cellStyle name="アクセント 6 3 2" xfId="619" xr:uid="{00000000-0005-0000-0000-000083020000}"/>
    <cellStyle name="アクセント 6 4" xfId="620" xr:uid="{00000000-0005-0000-0000-000084020000}"/>
    <cellStyle name="アクセント 6 5" xfId="621" xr:uid="{00000000-0005-0000-0000-000085020000}"/>
    <cellStyle name="アクセント 6 6" xfId="622" xr:uid="{00000000-0005-0000-0000-000086020000}"/>
    <cellStyle name="アクセント 6 7" xfId="623" xr:uid="{00000000-0005-0000-0000-000087020000}"/>
    <cellStyle name="アクセント 6 8" xfId="624" xr:uid="{00000000-0005-0000-0000-000088020000}"/>
    <cellStyle name="アクセント 6 9" xfId="625" xr:uid="{00000000-0005-0000-0000-000089020000}"/>
    <cellStyle name="タイトル 10" xfId="626" xr:uid="{00000000-0005-0000-0000-00008A020000}"/>
    <cellStyle name="タイトル 11" xfId="627" xr:uid="{00000000-0005-0000-0000-00008B020000}"/>
    <cellStyle name="タイトル 12" xfId="628" xr:uid="{00000000-0005-0000-0000-00008C020000}"/>
    <cellStyle name="タイトル 13" xfId="629" xr:uid="{00000000-0005-0000-0000-00008D020000}"/>
    <cellStyle name="タイトル 14" xfId="630" xr:uid="{00000000-0005-0000-0000-00008E020000}"/>
    <cellStyle name="タイトル 15" xfId="631" xr:uid="{00000000-0005-0000-0000-00008F020000}"/>
    <cellStyle name="タイトル 16" xfId="632" xr:uid="{00000000-0005-0000-0000-000090020000}"/>
    <cellStyle name="タイトル 17" xfId="633" xr:uid="{00000000-0005-0000-0000-000091020000}"/>
    <cellStyle name="タイトル 18" xfId="634" xr:uid="{00000000-0005-0000-0000-000092020000}"/>
    <cellStyle name="タイトル 19" xfId="635" xr:uid="{00000000-0005-0000-0000-000093020000}"/>
    <cellStyle name="タイトル 2" xfId="636" xr:uid="{00000000-0005-0000-0000-000094020000}"/>
    <cellStyle name="タイトル 2 2" xfId="637" xr:uid="{00000000-0005-0000-0000-000095020000}"/>
    <cellStyle name="タイトル 20" xfId="638" xr:uid="{00000000-0005-0000-0000-000096020000}"/>
    <cellStyle name="タイトル 21" xfId="639" xr:uid="{00000000-0005-0000-0000-000097020000}"/>
    <cellStyle name="タイトル 22" xfId="640" xr:uid="{00000000-0005-0000-0000-000098020000}"/>
    <cellStyle name="タイトル 23" xfId="641" xr:uid="{00000000-0005-0000-0000-000099020000}"/>
    <cellStyle name="タイトル 24" xfId="642" xr:uid="{00000000-0005-0000-0000-00009A020000}"/>
    <cellStyle name="タイトル 25" xfId="643" xr:uid="{00000000-0005-0000-0000-00009B020000}"/>
    <cellStyle name="タイトル 3" xfId="644" xr:uid="{00000000-0005-0000-0000-00009C020000}"/>
    <cellStyle name="タイトル 3 2" xfId="645" xr:uid="{00000000-0005-0000-0000-00009D020000}"/>
    <cellStyle name="タイトル 4" xfId="646" xr:uid="{00000000-0005-0000-0000-00009E020000}"/>
    <cellStyle name="タイトル 5" xfId="647" xr:uid="{00000000-0005-0000-0000-00009F020000}"/>
    <cellStyle name="タイトル 6" xfId="648" xr:uid="{00000000-0005-0000-0000-0000A0020000}"/>
    <cellStyle name="タイトル 7" xfId="649" xr:uid="{00000000-0005-0000-0000-0000A1020000}"/>
    <cellStyle name="タイトル 8" xfId="650" xr:uid="{00000000-0005-0000-0000-0000A2020000}"/>
    <cellStyle name="タイトル 9" xfId="651" xr:uid="{00000000-0005-0000-0000-0000A3020000}"/>
    <cellStyle name="チェック セル 10" xfId="652" xr:uid="{00000000-0005-0000-0000-0000A4020000}"/>
    <cellStyle name="チェック セル 11" xfId="653" xr:uid="{00000000-0005-0000-0000-0000A5020000}"/>
    <cellStyle name="チェック セル 12" xfId="654" xr:uid="{00000000-0005-0000-0000-0000A6020000}"/>
    <cellStyle name="チェック セル 13" xfId="655" xr:uid="{00000000-0005-0000-0000-0000A7020000}"/>
    <cellStyle name="チェック セル 14" xfId="656" xr:uid="{00000000-0005-0000-0000-0000A8020000}"/>
    <cellStyle name="チェック セル 15" xfId="657" xr:uid="{00000000-0005-0000-0000-0000A9020000}"/>
    <cellStyle name="チェック セル 16" xfId="658" xr:uid="{00000000-0005-0000-0000-0000AA020000}"/>
    <cellStyle name="チェック セル 17" xfId="659" xr:uid="{00000000-0005-0000-0000-0000AB020000}"/>
    <cellStyle name="チェック セル 18" xfId="660" xr:uid="{00000000-0005-0000-0000-0000AC020000}"/>
    <cellStyle name="チェック セル 19" xfId="661" xr:uid="{00000000-0005-0000-0000-0000AD020000}"/>
    <cellStyle name="チェック セル 2" xfId="662" xr:uid="{00000000-0005-0000-0000-0000AE020000}"/>
    <cellStyle name="チェック セル 2 2" xfId="663" xr:uid="{00000000-0005-0000-0000-0000AF020000}"/>
    <cellStyle name="チェック セル 20" xfId="664" xr:uid="{00000000-0005-0000-0000-0000B0020000}"/>
    <cellStyle name="チェック セル 21" xfId="665" xr:uid="{00000000-0005-0000-0000-0000B1020000}"/>
    <cellStyle name="チェック セル 22" xfId="666" xr:uid="{00000000-0005-0000-0000-0000B2020000}"/>
    <cellStyle name="チェック セル 23" xfId="667" xr:uid="{00000000-0005-0000-0000-0000B3020000}"/>
    <cellStyle name="チェック セル 24" xfId="668" xr:uid="{00000000-0005-0000-0000-0000B4020000}"/>
    <cellStyle name="チェック セル 25" xfId="669" xr:uid="{00000000-0005-0000-0000-0000B5020000}"/>
    <cellStyle name="チェック セル 3" xfId="670" xr:uid="{00000000-0005-0000-0000-0000B6020000}"/>
    <cellStyle name="チェック セル 3 2" xfId="671" xr:uid="{00000000-0005-0000-0000-0000B7020000}"/>
    <cellStyle name="チェック セル 4" xfId="672" xr:uid="{00000000-0005-0000-0000-0000B8020000}"/>
    <cellStyle name="チェック セル 5" xfId="673" xr:uid="{00000000-0005-0000-0000-0000B9020000}"/>
    <cellStyle name="チェック セル 6" xfId="674" xr:uid="{00000000-0005-0000-0000-0000BA020000}"/>
    <cellStyle name="チェック セル 7" xfId="675" xr:uid="{00000000-0005-0000-0000-0000BB020000}"/>
    <cellStyle name="チェック セル 8" xfId="676" xr:uid="{00000000-0005-0000-0000-0000BC020000}"/>
    <cellStyle name="チェック セル 9" xfId="677" xr:uid="{00000000-0005-0000-0000-0000BD020000}"/>
    <cellStyle name="どちらでもない 10" xfId="678" xr:uid="{00000000-0005-0000-0000-0000BE020000}"/>
    <cellStyle name="どちらでもない 11" xfId="679" xr:uid="{00000000-0005-0000-0000-0000BF020000}"/>
    <cellStyle name="どちらでもない 12" xfId="680" xr:uid="{00000000-0005-0000-0000-0000C0020000}"/>
    <cellStyle name="どちらでもない 13" xfId="681" xr:uid="{00000000-0005-0000-0000-0000C1020000}"/>
    <cellStyle name="どちらでもない 14" xfId="682" xr:uid="{00000000-0005-0000-0000-0000C2020000}"/>
    <cellStyle name="どちらでもない 15" xfId="683" xr:uid="{00000000-0005-0000-0000-0000C3020000}"/>
    <cellStyle name="どちらでもない 16" xfId="684" xr:uid="{00000000-0005-0000-0000-0000C4020000}"/>
    <cellStyle name="どちらでもない 17" xfId="685" xr:uid="{00000000-0005-0000-0000-0000C5020000}"/>
    <cellStyle name="どちらでもない 18" xfId="686" xr:uid="{00000000-0005-0000-0000-0000C6020000}"/>
    <cellStyle name="どちらでもない 19" xfId="687" xr:uid="{00000000-0005-0000-0000-0000C7020000}"/>
    <cellStyle name="どちらでもない 2" xfId="688" xr:uid="{00000000-0005-0000-0000-0000C8020000}"/>
    <cellStyle name="どちらでもない 2 2" xfId="689" xr:uid="{00000000-0005-0000-0000-0000C9020000}"/>
    <cellStyle name="どちらでもない 2 2 2" xfId="1765" xr:uid="{00000000-0005-0000-0000-0000CA020000}"/>
    <cellStyle name="どちらでもない 2 3" xfId="1766" xr:uid="{00000000-0005-0000-0000-0000CB020000}"/>
    <cellStyle name="どちらでもない 20" xfId="690" xr:uid="{00000000-0005-0000-0000-0000CC020000}"/>
    <cellStyle name="どちらでもない 21" xfId="691" xr:uid="{00000000-0005-0000-0000-0000CD020000}"/>
    <cellStyle name="どちらでもない 22" xfId="692" xr:uid="{00000000-0005-0000-0000-0000CE020000}"/>
    <cellStyle name="どちらでもない 23" xfId="693" xr:uid="{00000000-0005-0000-0000-0000CF020000}"/>
    <cellStyle name="どちらでもない 24" xfId="694" xr:uid="{00000000-0005-0000-0000-0000D0020000}"/>
    <cellStyle name="どちらでもない 25" xfId="695" xr:uid="{00000000-0005-0000-0000-0000D1020000}"/>
    <cellStyle name="どちらでもない 3" xfId="696" xr:uid="{00000000-0005-0000-0000-0000D2020000}"/>
    <cellStyle name="どちらでもない 3 2" xfId="697" xr:uid="{00000000-0005-0000-0000-0000D3020000}"/>
    <cellStyle name="どちらでもない 4" xfId="698" xr:uid="{00000000-0005-0000-0000-0000D4020000}"/>
    <cellStyle name="どちらでもない 5" xfId="699" xr:uid="{00000000-0005-0000-0000-0000D5020000}"/>
    <cellStyle name="どちらでもない 6" xfId="700" xr:uid="{00000000-0005-0000-0000-0000D6020000}"/>
    <cellStyle name="どちらでもない 7" xfId="701" xr:uid="{00000000-0005-0000-0000-0000D7020000}"/>
    <cellStyle name="どちらでもない 8" xfId="702" xr:uid="{00000000-0005-0000-0000-0000D8020000}"/>
    <cellStyle name="どちらでもない 9" xfId="703" xr:uid="{00000000-0005-0000-0000-0000D9020000}"/>
    <cellStyle name="パーセント" xfId="1917" builtinId="5"/>
    <cellStyle name="パーセント 2" xfId="704" xr:uid="{00000000-0005-0000-0000-0000DB020000}"/>
    <cellStyle name="パーセント 2 2" xfId="705" xr:uid="{00000000-0005-0000-0000-0000DC020000}"/>
    <cellStyle name="パーセント 2 2 2" xfId="706" xr:uid="{00000000-0005-0000-0000-0000DD020000}"/>
    <cellStyle name="パーセント 2 2 2 2" xfId="1578" xr:uid="{00000000-0005-0000-0000-0000DE020000}"/>
    <cellStyle name="パーセント 2 2 3" xfId="1579" xr:uid="{00000000-0005-0000-0000-0000DF020000}"/>
    <cellStyle name="パーセント 2 3" xfId="707" xr:uid="{00000000-0005-0000-0000-0000E0020000}"/>
    <cellStyle name="パーセント 2 3 2" xfId="1554" xr:uid="{00000000-0005-0000-0000-0000E1020000}"/>
    <cellStyle name="パーセント 2 3 2 2" xfId="1555" xr:uid="{00000000-0005-0000-0000-0000E2020000}"/>
    <cellStyle name="パーセント 2 3 3" xfId="1556" xr:uid="{00000000-0005-0000-0000-0000E3020000}"/>
    <cellStyle name="パーセント 2 3 3 2" xfId="1557" xr:uid="{00000000-0005-0000-0000-0000E4020000}"/>
    <cellStyle name="パーセント 2 3 4" xfId="1558" xr:uid="{00000000-0005-0000-0000-0000E5020000}"/>
    <cellStyle name="パーセント 2 4" xfId="1559" xr:uid="{00000000-0005-0000-0000-0000E6020000}"/>
    <cellStyle name="パーセント 2 4 2" xfId="1548" xr:uid="{00000000-0005-0000-0000-0000E7020000}"/>
    <cellStyle name="パーセント 2 4 2 2" xfId="1580" xr:uid="{00000000-0005-0000-0000-0000E8020000}"/>
    <cellStyle name="パーセント 2 4 3" xfId="1581" xr:uid="{00000000-0005-0000-0000-0000E9020000}"/>
    <cellStyle name="パーセント 2 4 3 2" xfId="1582" xr:uid="{00000000-0005-0000-0000-0000EA020000}"/>
    <cellStyle name="パーセント 3" xfId="708" xr:uid="{00000000-0005-0000-0000-0000EB020000}"/>
    <cellStyle name="パーセント 3 2" xfId="1560" xr:uid="{00000000-0005-0000-0000-0000EC020000}"/>
    <cellStyle name="パーセント 3 3" xfId="1583" xr:uid="{00000000-0005-0000-0000-0000ED020000}"/>
    <cellStyle name="パーセント 3 3 2" xfId="1584" xr:uid="{00000000-0005-0000-0000-0000EE020000}"/>
    <cellStyle name="パーセント 3 3 2 2" xfId="1585" xr:uid="{00000000-0005-0000-0000-0000EF020000}"/>
    <cellStyle name="パーセント 3 3 3" xfId="1586" xr:uid="{00000000-0005-0000-0000-0000F0020000}"/>
    <cellStyle name="パーセント 3 3 3 2" xfId="1587" xr:uid="{00000000-0005-0000-0000-0000F1020000}"/>
    <cellStyle name="パーセント 3 3 4" xfId="1588" xr:uid="{00000000-0005-0000-0000-0000F2020000}"/>
    <cellStyle name="パーセント 3 4" xfId="1589" xr:uid="{00000000-0005-0000-0000-0000F3020000}"/>
    <cellStyle name="パーセント 3 4 2" xfId="1590" xr:uid="{00000000-0005-0000-0000-0000F4020000}"/>
    <cellStyle name="パーセント 3 5" xfId="1591" xr:uid="{00000000-0005-0000-0000-0000F5020000}"/>
    <cellStyle name="パーセント 3 5 2" xfId="1592" xr:uid="{00000000-0005-0000-0000-0000F6020000}"/>
    <cellStyle name="パーセント 4" xfId="709" xr:uid="{00000000-0005-0000-0000-0000F7020000}"/>
    <cellStyle name="パーセント 5" xfId="710" xr:uid="{00000000-0005-0000-0000-0000F8020000}"/>
    <cellStyle name="パーセント 5 2" xfId="1767" xr:uid="{00000000-0005-0000-0000-0000F9020000}"/>
    <cellStyle name="パーセント 6" xfId="1593" xr:uid="{00000000-0005-0000-0000-0000FA020000}"/>
    <cellStyle name="パーセント 7" xfId="1594" xr:uid="{00000000-0005-0000-0000-0000FB020000}"/>
    <cellStyle name="ハイパーリンク 2" xfId="1561" xr:uid="{00000000-0005-0000-0000-0000FC020000}"/>
    <cellStyle name="メモ 10" xfId="711" xr:uid="{00000000-0005-0000-0000-0000FD020000}"/>
    <cellStyle name="メモ 11" xfId="712" xr:uid="{00000000-0005-0000-0000-0000FE020000}"/>
    <cellStyle name="メモ 12" xfId="713" xr:uid="{00000000-0005-0000-0000-0000FF020000}"/>
    <cellStyle name="メモ 13" xfId="714" xr:uid="{00000000-0005-0000-0000-000000030000}"/>
    <cellStyle name="メモ 14" xfId="715" xr:uid="{00000000-0005-0000-0000-000001030000}"/>
    <cellStyle name="メモ 15" xfId="716" xr:uid="{00000000-0005-0000-0000-000002030000}"/>
    <cellStyle name="メモ 16" xfId="717" xr:uid="{00000000-0005-0000-0000-000003030000}"/>
    <cellStyle name="メモ 17" xfId="718" xr:uid="{00000000-0005-0000-0000-000004030000}"/>
    <cellStyle name="メモ 18" xfId="719" xr:uid="{00000000-0005-0000-0000-000005030000}"/>
    <cellStyle name="メモ 19" xfId="720" xr:uid="{00000000-0005-0000-0000-000006030000}"/>
    <cellStyle name="メモ 2" xfId="721" xr:uid="{00000000-0005-0000-0000-000007030000}"/>
    <cellStyle name="メモ 2 10" xfId="1768" xr:uid="{00000000-0005-0000-0000-000008030000}"/>
    <cellStyle name="メモ 2 2" xfId="722" xr:uid="{00000000-0005-0000-0000-000009030000}"/>
    <cellStyle name="メモ 2 2 2" xfId="723" xr:uid="{00000000-0005-0000-0000-00000A030000}"/>
    <cellStyle name="メモ 2 2 2 2" xfId="1390" xr:uid="{00000000-0005-0000-0000-00000B030000}"/>
    <cellStyle name="メモ 2 2 2 2 2" xfId="1391" xr:uid="{00000000-0005-0000-0000-00000C030000}"/>
    <cellStyle name="メモ 2 2 2 3" xfId="1392" xr:uid="{00000000-0005-0000-0000-00000D030000}"/>
    <cellStyle name="メモ 2 2 3" xfId="724" xr:uid="{00000000-0005-0000-0000-00000E030000}"/>
    <cellStyle name="メモ 2 2 3 2" xfId="1393" xr:uid="{00000000-0005-0000-0000-00000F030000}"/>
    <cellStyle name="メモ 2 2 4" xfId="1595" xr:uid="{00000000-0005-0000-0000-000010030000}"/>
    <cellStyle name="メモ 2 2 4 2" xfId="1596" xr:uid="{00000000-0005-0000-0000-000011030000}"/>
    <cellStyle name="メモ 2 2 5" xfId="1597" xr:uid="{00000000-0005-0000-0000-000012030000}"/>
    <cellStyle name="メモ 2 2 6" xfId="1598" xr:uid="{00000000-0005-0000-0000-000013030000}"/>
    <cellStyle name="メモ 2 2 6 2" xfId="1599" xr:uid="{00000000-0005-0000-0000-000014030000}"/>
    <cellStyle name="メモ 2 2 7" xfId="1769" xr:uid="{00000000-0005-0000-0000-000015030000}"/>
    <cellStyle name="メモ 2 3" xfId="1770" xr:uid="{00000000-0005-0000-0000-000016030000}"/>
    <cellStyle name="メモ 2 3 2" xfId="1771" xr:uid="{00000000-0005-0000-0000-000017030000}"/>
    <cellStyle name="メモ 2 3 2 2" xfId="1772" xr:uid="{00000000-0005-0000-0000-000018030000}"/>
    <cellStyle name="メモ 2 3 3" xfId="1773" xr:uid="{00000000-0005-0000-0000-000019030000}"/>
    <cellStyle name="メモ 2 3 4" xfId="1774" xr:uid="{00000000-0005-0000-0000-00001A030000}"/>
    <cellStyle name="メモ 2 4" xfId="1775" xr:uid="{00000000-0005-0000-0000-00001B030000}"/>
    <cellStyle name="メモ 2 4 2" xfId="1776" xr:uid="{00000000-0005-0000-0000-00001C030000}"/>
    <cellStyle name="メモ 2 4 2 2" xfId="1777" xr:uid="{00000000-0005-0000-0000-00001D030000}"/>
    <cellStyle name="メモ 2 4 3" xfId="1778" xr:uid="{00000000-0005-0000-0000-00001E030000}"/>
    <cellStyle name="メモ 2 4 4" xfId="1779" xr:uid="{00000000-0005-0000-0000-00001F030000}"/>
    <cellStyle name="メモ 2 5" xfId="1780" xr:uid="{00000000-0005-0000-0000-000020030000}"/>
    <cellStyle name="メモ 2 5 2" xfId="1781" xr:uid="{00000000-0005-0000-0000-000021030000}"/>
    <cellStyle name="メモ 2 5 2 2" xfId="1782" xr:uid="{00000000-0005-0000-0000-000022030000}"/>
    <cellStyle name="メモ 2 5 3" xfId="1783" xr:uid="{00000000-0005-0000-0000-000023030000}"/>
    <cellStyle name="メモ 2 5 4" xfId="1784" xr:uid="{00000000-0005-0000-0000-000024030000}"/>
    <cellStyle name="メモ 2 6" xfId="1785" xr:uid="{00000000-0005-0000-0000-000025030000}"/>
    <cellStyle name="メモ 2 6 2" xfId="1786" xr:uid="{00000000-0005-0000-0000-000026030000}"/>
    <cellStyle name="メモ 2 7" xfId="1787" xr:uid="{00000000-0005-0000-0000-000027030000}"/>
    <cellStyle name="メモ 2 8" xfId="1788" xr:uid="{00000000-0005-0000-0000-000028030000}"/>
    <cellStyle name="メモ 2 9" xfId="1789" xr:uid="{00000000-0005-0000-0000-000029030000}"/>
    <cellStyle name="メモ 20" xfId="725" xr:uid="{00000000-0005-0000-0000-00002A030000}"/>
    <cellStyle name="メモ 21" xfId="726" xr:uid="{00000000-0005-0000-0000-00002B030000}"/>
    <cellStyle name="メモ 22" xfId="727" xr:uid="{00000000-0005-0000-0000-00002C030000}"/>
    <cellStyle name="メモ 23" xfId="728" xr:uid="{00000000-0005-0000-0000-00002D030000}"/>
    <cellStyle name="メモ 24" xfId="729" xr:uid="{00000000-0005-0000-0000-00002E030000}"/>
    <cellStyle name="メモ 25" xfId="730" xr:uid="{00000000-0005-0000-0000-00002F030000}"/>
    <cellStyle name="メモ 3" xfId="731" xr:uid="{00000000-0005-0000-0000-000030030000}"/>
    <cellStyle name="メモ 3 2" xfId="732" xr:uid="{00000000-0005-0000-0000-000031030000}"/>
    <cellStyle name="メモ 3 2 2" xfId="1394" xr:uid="{00000000-0005-0000-0000-000032030000}"/>
    <cellStyle name="メモ 3 2 2 2" xfId="1395" xr:uid="{00000000-0005-0000-0000-000033030000}"/>
    <cellStyle name="メモ 3 2 3" xfId="1396" xr:uid="{00000000-0005-0000-0000-000034030000}"/>
    <cellStyle name="メモ 3 2 4" xfId="1790" xr:uid="{00000000-0005-0000-0000-000035030000}"/>
    <cellStyle name="メモ 3 3" xfId="733" xr:uid="{00000000-0005-0000-0000-000036030000}"/>
    <cellStyle name="メモ 3 3 2" xfId="1397" xr:uid="{00000000-0005-0000-0000-000037030000}"/>
    <cellStyle name="メモ 3 3 2 2" xfId="1791" xr:uid="{00000000-0005-0000-0000-000038030000}"/>
    <cellStyle name="メモ 3 3 3" xfId="1792" xr:uid="{00000000-0005-0000-0000-000039030000}"/>
    <cellStyle name="メモ 3 3 4" xfId="1793" xr:uid="{00000000-0005-0000-0000-00003A030000}"/>
    <cellStyle name="メモ 3 4" xfId="1600" xr:uid="{00000000-0005-0000-0000-00003B030000}"/>
    <cellStyle name="メモ 3 4 2" xfId="1601" xr:uid="{00000000-0005-0000-0000-00003C030000}"/>
    <cellStyle name="メモ 3 4 2 2" xfId="1794" xr:uid="{00000000-0005-0000-0000-00003D030000}"/>
    <cellStyle name="メモ 3 4 3" xfId="1795" xr:uid="{00000000-0005-0000-0000-00003E030000}"/>
    <cellStyle name="メモ 3 4 4" xfId="1796" xr:uid="{00000000-0005-0000-0000-00003F030000}"/>
    <cellStyle name="メモ 3 5" xfId="1602" xr:uid="{00000000-0005-0000-0000-000040030000}"/>
    <cellStyle name="メモ 3 5 2" xfId="1797" xr:uid="{00000000-0005-0000-0000-000041030000}"/>
    <cellStyle name="メモ 3 6" xfId="1603" xr:uid="{00000000-0005-0000-0000-000042030000}"/>
    <cellStyle name="メモ 3 6 2" xfId="1604" xr:uid="{00000000-0005-0000-0000-000043030000}"/>
    <cellStyle name="メモ 4" xfId="734" xr:uid="{00000000-0005-0000-0000-000044030000}"/>
    <cellStyle name="メモ 4 2" xfId="735" xr:uid="{00000000-0005-0000-0000-000045030000}"/>
    <cellStyle name="メモ 4 2 2" xfId="1398" xr:uid="{00000000-0005-0000-0000-000046030000}"/>
    <cellStyle name="メモ 4 2 2 2" xfId="1399" xr:uid="{00000000-0005-0000-0000-000047030000}"/>
    <cellStyle name="メモ 4 2 3" xfId="1400" xr:uid="{00000000-0005-0000-0000-000048030000}"/>
    <cellStyle name="メモ 4 3" xfId="736" xr:uid="{00000000-0005-0000-0000-000049030000}"/>
    <cellStyle name="メモ 4 3 2" xfId="1401" xr:uid="{00000000-0005-0000-0000-00004A030000}"/>
    <cellStyle name="メモ 4 4" xfId="1605" xr:uid="{00000000-0005-0000-0000-00004B030000}"/>
    <cellStyle name="メモ 4 4 2" xfId="1606" xr:uid="{00000000-0005-0000-0000-00004C030000}"/>
    <cellStyle name="メモ 4 5" xfId="1607" xr:uid="{00000000-0005-0000-0000-00004D030000}"/>
    <cellStyle name="メモ 4 6" xfId="1608" xr:uid="{00000000-0005-0000-0000-00004E030000}"/>
    <cellStyle name="メモ 4 6 2" xfId="1609" xr:uid="{00000000-0005-0000-0000-00004F030000}"/>
    <cellStyle name="メモ 4 7" xfId="1798" xr:uid="{00000000-0005-0000-0000-000050030000}"/>
    <cellStyle name="メモ 5" xfId="737" xr:uid="{00000000-0005-0000-0000-000051030000}"/>
    <cellStyle name="メモ 5 2" xfId="1799" xr:uid="{00000000-0005-0000-0000-000052030000}"/>
    <cellStyle name="メモ 5 3" xfId="1800" xr:uid="{00000000-0005-0000-0000-000053030000}"/>
    <cellStyle name="メモ 6" xfId="738" xr:uid="{00000000-0005-0000-0000-000054030000}"/>
    <cellStyle name="メモ 7" xfId="739" xr:uid="{00000000-0005-0000-0000-000055030000}"/>
    <cellStyle name="メモ 8" xfId="740" xr:uid="{00000000-0005-0000-0000-000056030000}"/>
    <cellStyle name="メモ 9" xfId="741" xr:uid="{00000000-0005-0000-0000-000057030000}"/>
    <cellStyle name="リンク セル 10" xfId="742" xr:uid="{00000000-0005-0000-0000-000058030000}"/>
    <cellStyle name="リンク セル 11" xfId="743" xr:uid="{00000000-0005-0000-0000-000059030000}"/>
    <cellStyle name="リンク セル 12" xfId="744" xr:uid="{00000000-0005-0000-0000-00005A030000}"/>
    <cellStyle name="リンク セル 13" xfId="745" xr:uid="{00000000-0005-0000-0000-00005B030000}"/>
    <cellStyle name="リンク セル 14" xfId="746" xr:uid="{00000000-0005-0000-0000-00005C030000}"/>
    <cellStyle name="リンク セル 15" xfId="747" xr:uid="{00000000-0005-0000-0000-00005D030000}"/>
    <cellStyle name="リンク セル 16" xfId="748" xr:uid="{00000000-0005-0000-0000-00005E030000}"/>
    <cellStyle name="リンク セル 17" xfId="749" xr:uid="{00000000-0005-0000-0000-00005F030000}"/>
    <cellStyle name="リンク セル 18" xfId="750" xr:uid="{00000000-0005-0000-0000-000060030000}"/>
    <cellStyle name="リンク セル 19" xfId="751" xr:uid="{00000000-0005-0000-0000-000061030000}"/>
    <cellStyle name="リンク セル 2" xfId="752" xr:uid="{00000000-0005-0000-0000-000062030000}"/>
    <cellStyle name="リンク セル 2 2" xfId="753" xr:uid="{00000000-0005-0000-0000-000063030000}"/>
    <cellStyle name="リンク セル 20" xfId="754" xr:uid="{00000000-0005-0000-0000-000064030000}"/>
    <cellStyle name="リンク セル 21" xfId="755" xr:uid="{00000000-0005-0000-0000-000065030000}"/>
    <cellStyle name="リンク セル 22" xfId="756" xr:uid="{00000000-0005-0000-0000-000066030000}"/>
    <cellStyle name="リンク セル 23" xfId="757" xr:uid="{00000000-0005-0000-0000-000067030000}"/>
    <cellStyle name="リンク セル 24" xfId="758" xr:uid="{00000000-0005-0000-0000-000068030000}"/>
    <cellStyle name="リンク セル 25" xfId="759" xr:uid="{00000000-0005-0000-0000-000069030000}"/>
    <cellStyle name="リンク セル 3" xfId="760" xr:uid="{00000000-0005-0000-0000-00006A030000}"/>
    <cellStyle name="リンク セル 3 2" xfId="761" xr:uid="{00000000-0005-0000-0000-00006B030000}"/>
    <cellStyle name="リンク セル 4" xfId="762" xr:uid="{00000000-0005-0000-0000-00006C030000}"/>
    <cellStyle name="リンク セル 5" xfId="763" xr:uid="{00000000-0005-0000-0000-00006D030000}"/>
    <cellStyle name="リンク セル 6" xfId="764" xr:uid="{00000000-0005-0000-0000-00006E030000}"/>
    <cellStyle name="リンク セル 7" xfId="765" xr:uid="{00000000-0005-0000-0000-00006F030000}"/>
    <cellStyle name="リンク セル 8" xfId="766" xr:uid="{00000000-0005-0000-0000-000070030000}"/>
    <cellStyle name="リンク セル 9" xfId="767" xr:uid="{00000000-0005-0000-0000-000071030000}"/>
    <cellStyle name="悪い 10" xfId="768" xr:uid="{00000000-0005-0000-0000-000072030000}"/>
    <cellStyle name="悪い 11" xfId="769" xr:uid="{00000000-0005-0000-0000-000073030000}"/>
    <cellStyle name="悪い 12" xfId="770" xr:uid="{00000000-0005-0000-0000-000074030000}"/>
    <cellStyle name="悪い 13" xfId="771" xr:uid="{00000000-0005-0000-0000-000075030000}"/>
    <cellStyle name="悪い 14" xfId="772" xr:uid="{00000000-0005-0000-0000-000076030000}"/>
    <cellStyle name="悪い 15" xfId="773" xr:uid="{00000000-0005-0000-0000-000077030000}"/>
    <cellStyle name="悪い 16" xfId="774" xr:uid="{00000000-0005-0000-0000-000078030000}"/>
    <cellStyle name="悪い 17" xfId="775" xr:uid="{00000000-0005-0000-0000-000079030000}"/>
    <cellStyle name="悪い 18" xfId="776" xr:uid="{00000000-0005-0000-0000-00007A030000}"/>
    <cellStyle name="悪い 19" xfId="777" xr:uid="{00000000-0005-0000-0000-00007B030000}"/>
    <cellStyle name="悪い 2" xfId="778" xr:uid="{00000000-0005-0000-0000-00007C030000}"/>
    <cellStyle name="悪い 2 2" xfId="779" xr:uid="{00000000-0005-0000-0000-00007D030000}"/>
    <cellStyle name="悪い 2 2 2" xfId="1801" xr:uid="{00000000-0005-0000-0000-00007E030000}"/>
    <cellStyle name="悪い 2 3" xfId="1402" xr:uid="{00000000-0005-0000-0000-00007F030000}"/>
    <cellStyle name="悪い 20" xfId="780" xr:uid="{00000000-0005-0000-0000-000080030000}"/>
    <cellStyle name="悪い 21" xfId="781" xr:uid="{00000000-0005-0000-0000-000081030000}"/>
    <cellStyle name="悪い 22" xfId="782" xr:uid="{00000000-0005-0000-0000-000082030000}"/>
    <cellStyle name="悪い 23" xfId="783" xr:uid="{00000000-0005-0000-0000-000083030000}"/>
    <cellStyle name="悪い 24" xfId="784" xr:uid="{00000000-0005-0000-0000-000084030000}"/>
    <cellStyle name="悪い 25" xfId="785" xr:uid="{00000000-0005-0000-0000-000085030000}"/>
    <cellStyle name="悪い 3" xfId="786" xr:uid="{00000000-0005-0000-0000-000086030000}"/>
    <cellStyle name="悪い 3 2" xfId="787" xr:uid="{00000000-0005-0000-0000-000087030000}"/>
    <cellStyle name="悪い 4" xfId="788" xr:uid="{00000000-0005-0000-0000-000088030000}"/>
    <cellStyle name="悪い 5" xfId="789" xr:uid="{00000000-0005-0000-0000-000089030000}"/>
    <cellStyle name="悪い 6" xfId="790" xr:uid="{00000000-0005-0000-0000-00008A030000}"/>
    <cellStyle name="悪い 7" xfId="791" xr:uid="{00000000-0005-0000-0000-00008B030000}"/>
    <cellStyle name="悪い 8" xfId="792" xr:uid="{00000000-0005-0000-0000-00008C030000}"/>
    <cellStyle name="悪い 9" xfId="793" xr:uid="{00000000-0005-0000-0000-00008D030000}"/>
    <cellStyle name="計算 10" xfId="794" xr:uid="{00000000-0005-0000-0000-00008E030000}"/>
    <cellStyle name="計算 11" xfId="795" xr:uid="{00000000-0005-0000-0000-00008F030000}"/>
    <cellStyle name="計算 12" xfId="796" xr:uid="{00000000-0005-0000-0000-000090030000}"/>
    <cellStyle name="計算 13" xfId="797" xr:uid="{00000000-0005-0000-0000-000091030000}"/>
    <cellStyle name="計算 14" xfId="798" xr:uid="{00000000-0005-0000-0000-000092030000}"/>
    <cellStyle name="計算 15" xfId="799" xr:uid="{00000000-0005-0000-0000-000093030000}"/>
    <cellStyle name="計算 16" xfId="800" xr:uid="{00000000-0005-0000-0000-000094030000}"/>
    <cellStyle name="計算 17" xfId="801" xr:uid="{00000000-0005-0000-0000-000095030000}"/>
    <cellStyle name="計算 18" xfId="802" xr:uid="{00000000-0005-0000-0000-000096030000}"/>
    <cellStyle name="計算 19" xfId="803" xr:uid="{00000000-0005-0000-0000-000097030000}"/>
    <cellStyle name="計算 2" xfId="804" xr:uid="{00000000-0005-0000-0000-000098030000}"/>
    <cellStyle name="計算 2 2" xfId="805" xr:uid="{00000000-0005-0000-0000-000099030000}"/>
    <cellStyle name="計算 2 2 2" xfId="806" xr:uid="{00000000-0005-0000-0000-00009A030000}"/>
    <cellStyle name="計算 2 2 2 2" xfId="1403" xr:uid="{00000000-0005-0000-0000-00009B030000}"/>
    <cellStyle name="計算 2 2 2 2 2" xfId="1404" xr:uid="{00000000-0005-0000-0000-00009C030000}"/>
    <cellStyle name="計算 2 2 2 3" xfId="1405" xr:uid="{00000000-0005-0000-0000-00009D030000}"/>
    <cellStyle name="計算 2 2 3" xfId="807" xr:uid="{00000000-0005-0000-0000-00009E030000}"/>
    <cellStyle name="計算 2 2 3 2" xfId="1406" xr:uid="{00000000-0005-0000-0000-00009F030000}"/>
    <cellStyle name="計算 2 2 4" xfId="1610" xr:uid="{00000000-0005-0000-0000-0000A0030000}"/>
    <cellStyle name="計算 2 2 4 2" xfId="1611" xr:uid="{00000000-0005-0000-0000-0000A1030000}"/>
    <cellStyle name="計算 2 2 5" xfId="1612" xr:uid="{00000000-0005-0000-0000-0000A2030000}"/>
    <cellStyle name="計算 2 2 6" xfId="1613" xr:uid="{00000000-0005-0000-0000-0000A3030000}"/>
    <cellStyle name="計算 2 2 6 2" xfId="1614" xr:uid="{00000000-0005-0000-0000-0000A4030000}"/>
    <cellStyle name="計算 2 3" xfId="1802" xr:uid="{00000000-0005-0000-0000-0000A5030000}"/>
    <cellStyle name="計算 2 3 2" xfId="1803" xr:uid="{00000000-0005-0000-0000-0000A6030000}"/>
    <cellStyle name="計算 2 3 2 2" xfId="1804" xr:uid="{00000000-0005-0000-0000-0000A7030000}"/>
    <cellStyle name="計算 2 3 3" xfId="1805" xr:uid="{00000000-0005-0000-0000-0000A8030000}"/>
    <cellStyle name="計算 2 4" xfId="1806" xr:uid="{00000000-0005-0000-0000-0000A9030000}"/>
    <cellStyle name="計算 2 4 2" xfId="1807" xr:uid="{00000000-0005-0000-0000-0000AA030000}"/>
    <cellStyle name="計算 2 4 2 2" xfId="1808" xr:uid="{00000000-0005-0000-0000-0000AB030000}"/>
    <cellStyle name="計算 2 4 3" xfId="1809" xr:uid="{00000000-0005-0000-0000-0000AC030000}"/>
    <cellStyle name="計算 2 5" xfId="1810" xr:uid="{00000000-0005-0000-0000-0000AD030000}"/>
    <cellStyle name="計算 2 5 2" xfId="1811" xr:uid="{00000000-0005-0000-0000-0000AE030000}"/>
    <cellStyle name="計算 2 6" xfId="1812" xr:uid="{00000000-0005-0000-0000-0000AF030000}"/>
    <cellStyle name="計算 20" xfId="808" xr:uid="{00000000-0005-0000-0000-0000B0030000}"/>
    <cellStyle name="計算 21" xfId="809" xr:uid="{00000000-0005-0000-0000-0000B1030000}"/>
    <cellStyle name="計算 22" xfId="810" xr:uid="{00000000-0005-0000-0000-0000B2030000}"/>
    <cellStyle name="計算 23" xfId="811" xr:uid="{00000000-0005-0000-0000-0000B3030000}"/>
    <cellStyle name="計算 24" xfId="812" xr:uid="{00000000-0005-0000-0000-0000B4030000}"/>
    <cellStyle name="計算 25" xfId="813" xr:uid="{00000000-0005-0000-0000-0000B5030000}"/>
    <cellStyle name="計算 3" xfId="814" xr:uid="{00000000-0005-0000-0000-0000B6030000}"/>
    <cellStyle name="計算 3 2" xfId="815" xr:uid="{00000000-0005-0000-0000-0000B7030000}"/>
    <cellStyle name="計算 3 2 2" xfId="1407" xr:uid="{00000000-0005-0000-0000-0000B8030000}"/>
    <cellStyle name="計算 3 2 2 2" xfId="1408" xr:uid="{00000000-0005-0000-0000-0000B9030000}"/>
    <cellStyle name="計算 3 2 3" xfId="1409" xr:uid="{00000000-0005-0000-0000-0000BA030000}"/>
    <cellStyle name="計算 3 3" xfId="816" xr:uid="{00000000-0005-0000-0000-0000BB030000}"/>
    <cellStyle name="計算 3 3 2" xfId="1410" xr:uid="{00000000-0005-0000-0000-0000BC030000}"/>
    <cellStyle name="計算 3 3 2 2" xfId="1813" xr:uid="{00000000-0005-0000-0000-0000BD030000}"/>
    <cellStyle name="計算 3 3 3" xfId="1814" xr:uid="{00000000-0005-0000-0000-0000BE030000}"/>
    <cellStyle name="計算 3 4" xfId="1615" xr:uid="{00000000-0005-0000-0000-0000BF030000}"/>
    <cellStyle name="計算 3 4 2" xfId="1616" xr:uid="{00000000-0005-0000-0000-0000C0030000}"/>
    <cellStyle name="計算 3 4 2 2" xfId="1815" xr:uid="{00000000-0005-0000-0000-0000C1030000}"/>
    <cellStyle name="計算 3 4 3" xfId="1816" xr:uid="{00000000-0005-0000-0000-0000C2030000}"/>
    <cellStyle name="計算 3 5" xfId="1617" xr:uid="{00000000-0005-0000-0000-0000C3030000}"/>
    <cellStyle name="計算 3 5 2" xfId="1817" xr:uid="{00000000-0005-0000-0000-0000C4030000}"/>
    <cellStyle name="計算 3 6" xfId="1618" xr:uid="{00000000-0005-0000-0000-0000C5030000}"/>
    <cellStyle name="計算 3 6 2" xfId="1619" xr:uid="{00000000-0005-0000-0000-0000C6030000}"/>
    <cellStyle name="計算 4" xfId="817" xr:uid="{00000000-0005-0000-0000-0000C7030000}"/>
    <cellStyle name="計算 4 2" xfId="818" xr:uid="{00000000-0005-0000-0000-0000C8030000}"/>
    <cellStyle name="計算 4 2 2" xfId="1411" xr:uid="{00000000-0005-0000-0000-0000C9030000}"/>
    <cellStyle name="計算 4 2 2 2" xfId="1412" xr:uid="{00000000-0005-0000-0000-0000CA030000}"/>
    <cellStyle name="計算 4 2 3" xfId="1413" xr:uid="{00000000-0005-0000-0000-0000CB030000}"/>
    <cellStyle name="計算 4 3" xfId="819" xr:uid="{00000000-0005-0000-0000-0000CC030000}"/>
    <cellStyle name="計算 4 3 2" xfId="1414" xr:uid="{00000000-0005-0000-0000-0000CD030000}"/>
    <cellStyle name="計算 4 4" xfId="1620" xr:uid="{00000000-0005-0000-0000-0000CE030000}"/>
    <cellStyle name="計算 4 4 2" xfId="1621" xr:uid="{00000000-0005-0000-0000-0000CF030000}"/>
    <cellStyle name="計算 4 5" xfId="1622" xr:uid="{00000000-0005-0000-0000-0000D0030000}"/>
    <cellStyle name="計算 4 6" xfId="1623" xr:uid="{00000000-0005-0000-0000-0000D1030000}"/>
    <cellStyle name="計算 4 6 2" xfId="1624" xr:uid="{00000000-0005-0000-0000-0000D2030000}"/>
    <cellStyle name="計算 5" xfId="820" xr:uid="{00000000-0005-0000-0000-0000D3030000}"/>
    <cellStyle name="計算 6" xfId="821" xr:uid="{00000000-0005-0000-0000-0000D4030000}"/>
    <cellStyle name="計算 7" xfId="822" xr:uid="{00000000-0005-0000-0000-0000D5030000}"/>
    <cellStyle name="計算 8" xfId="823" xr:uid="{00000000-0005-0000-0000-0000D6030000}"/>
    <cellStyle name="計算 9" xfId="824" xr:uid="{00000000-0005-0000-0000-0000D7030000}"/>
    <cellStyle name="警告文 10" xfId="825" xr:uid="{00000000-0005-0000-0000-0000D8030000}"/>
    <cellStyle name="警告文 11" xfId="826" xr:uid="{00000000-0005-0000-0000-0000D9030000}"/>
    <cellStyle name="警告文 12" xfId="827" xr:uid="{00000000-0005-0000-0000-0000DA030000}"/>
    <cellStyle name="警告文 13" xfId="828" xr:uid="{00000000-0005-0000-0000-0000DB030000}"/>
    <cellStyle name="警告文 14" xfId="829" xr:uid="{00000000-0005-0000-0000-0000DC030000}"/>
    <cellStyle name="警告文 15" xfId="830" xr:uid="{00000000-0005-0000-0000-0000DD030000}"/>
    <cellStyle name="警告文 16" xfId="831" xr:uid="{00000000-0005-0000-0000-0000DE030000}"/>
    <cellStyle name="警告文 17" xfId="832" xr:uid="{00000000-0005-0000-0000-0000DF030000}"/>
    <cellStyle name="警告文 18" xfId="833" xr:uid="{00000000-0005-0000-0000-0000E0030000}"/>
    <cellStyle name="警告文 19" xfId="834" xr:uid="{00000000-0005-0000-0000-0000E1030000}"/>
    <cellStyle name="警告文 2" xfId="835" xr:uid="{00000000-0005-0000-0000-0000E2030000}"/>
    <cellStyle name="警告文 2 2" xfId="836" xr:uid="{00000000-0005-0000-0000-0000E3030000}"/>
    <cellStyle name="警告文 20" xfId="837" xr:uid="{00000000-0005-0000-0000-0000E4030000}"/>
    <cellStyle name="警告文 21" xfId="838" xr:uid="{00000000-0005-0000-0000-0000E5030000}"/>
    <cellStyle name="警告文 22" xfId="839" xr:uid="{00000000-0005-0000-0000-0000E6030000}"/>
    <cellStyle name="警告文 23" xfId="840" xr:uid="{00000000-0005-0000-0000-0000E7030000}"/>
    <cellStyle name="警告文 24" xfId="841" xr:uid="{00000000-0005-0000-0000-0000E8030000}"/>
    <cellStyle name="警告文 25" xfId="842" xr:uid="{00000000-0005-0000-0000-0000E9030000}"/>
    <cellStyle name="警告文 3" xfId="843" xr:uid="{00000000-0005-0000-0000-0000EA030000}"/>
    <cellStyle name="警告文 3 2" xfId="844" xr:uid="{00000000-0005-0000-0000-0000EB030000}"/>
    <cellStyle name="警告文 4" xfId="845" xr:uid="{00000000-0005-0000-0000-0000EC030000}"/>
    <cellStyle name="警告文 5" xfId="846" xr:uid="{00000000-0005-0000-0000-0000ED030000}"/>
    <cellStyle name="警告文 6" xfId="847" xr:uid="{00000000-0005-0000-0000-0000EE030000}"/>
    <cellStyle name="警告文 7" xfId="848" xr:uid="{00000000-0005-0000-0000-0000EF030000}"/>
    <cellStyle name="警告文 8" xfId="849" xr:uid="{00000000-0005-0000-0000-0000F0030000}"/>
    <cellStyle name="警告文 9" xfId="850" xr:uid="{00000000-0005-0000-0000-0000F1030000}"/>
    <cellStyle name="桁区切り" xfId="1577" builtinId="6"/>
    <cellStyle name="桁区切り 2" xfId="851" xr:uid="{00000000-0005-0000-0000-0000F3030000}"/>
    <cellStyle name="桁区切り 2 2" xfId="852" xr:uid="{00000000-0005-0000-0000-0000F4030000}"/>
    <cellStyle name="桁区切り 2 2 2" xfId="853" xr:uid="{00000000-0005-0000-0000-0000F5030000}"/>
    <cellStyle name="桁区切り 2 2 2 2" xfId="1625" xr:uid="{00000000-0005-0000-0000-0000F6030000}"/>
    <cellStyle name="桁区切り 2 2 2 2 2" xfId="1626" xr:uid="{00000000-0005-0000-0000-0000F7030000}"/>
    <cellStyle name="桁区切り 2 2 2 3" xfId="1627" xr:uid="{00000000-0005-0000-0000-0000F8030000}"/>
    <cellStyle name="桁区切り 2 2 2 4" xfId="1818" xr:uid="{00000000-0005-0000-0000-0000F9030000}"/>
    <cellStyle name="桁区切り 2 2 3" xfId="1628" xr:uid="{00000000-0005-0000-0000-0000FA030000}"/>
    <cellStyle name="桁区切り 2 2 3 2" xfId="1629" xr:uid="{00000000-0005-0000-0000-0000FB030000}"/>
    <cellStyle name="桁区切り 2 2 3 2 2" xfId="1630" xr:uid="{00000000-0005-0000-0000-0000FC030000}"/>
    <cellStyle name="桁区切り 2 2 3 3" xfId="1631" xr:uid="{00000000-0005-0000-0000-0000FD030000}"/>
    <cellStyle name="桁区切り 2 2 3 3 2" xfId="1632" xr:uid="{00000000-0005-0000-0000-0000FE030000}"/>
    <cellStyle name="桁区切り 2 2 3 4" xfId="1633" xr:uid="{00000000-0005-0000-0000-0000FF030000}"/>
    <cellStyle name="桁区切り 2 2 4" xfId="1634" xr:uid="{00000000-0005-0000-0000-000000040000}"/>
    <cellStyle name="桁区切り 2 2 5" xfId="1819" xr:uid="{00000000-0005-0000-0000-000001040000}"/>
    <cellStyle name="桁区切り 2 3" xfId="854" xr:uid="{00000000-0005-0000-0000-000002040000}"/>
    <cellStyle name="桁区切り 2 3 2" xfId="1635" xr:uid="{00000000-0005-0000-0000-000003040000}"/>
    <cellStyle name="桁区切り 2 3 2 2" xfId="1636" xr:uid="{00000000-0005-0000-0000-000004040000}"/>
    <cellStyle name="桁区切り 2 3 3" xfId="1637" xr:uid="{00000000-0005-0000-0000-000005040000}"/>
    <cellStyle name="桁区切り 2 3 4" xfId="1820" xr:uid="{00000000-0005-0000-0000-000006040000}"/>
    <cellStyle name="桁区切り 2 4" xfId="1415" xr:uid="{00000000-0005-0000-0000-000007040000}"/>
    <cellStyle name="桁区切り 2 4 2" xfId="1821" xr:uid="{00000000-0005-0000-0000-000008040000}"/>
    <cellStyle name="桁区切り 2 5" xfId="1416" xr:uid="{00000000-0005-0000-0000-000009040000}"/>
    <cellStyle name="桁区切り 2 5 2" xfId="1417" xr:uid="{00000000-0005-0000-0000-00000A040000}"/>
    <cellStyle name="桁区切り 2 5 3" xfId="1418" xr:uid="{00000000-0005-0000-0000-00000B040000}"/>
    <cellStyle name="桁区切り 2 5 3 2" xfId="1419" xr:uid="{00000000-0005-0000-0000-00000C040000}"/>
    <cellStyle name="桁区切り 2 6" xfId="1420" xr:uid="{00000000-0005-0000-0000-00000D040000}"/>
    <cellStyle name="桁区切り 2 6 2" xfId="1562" xr:uid="{00000000-0005-0000-0000-00000E040000}"/>
    <cellStyle name="桁区切り 2 7" xfId="1421" xr:uid="{00000000-0005-0000-0000-00000F040000}"/>
    <cellStyle name="桁区切り 2 8" xfId="1422" xr:uid="{00000000-0005-0000-0000-000010040000}"/>
    <cellStyle name="桁区切り 2 8 2" xfId="1423" xr:uid="{00000000-0005-0000-0000-000011040000}"/>
    <cellStyle name="桁区切り 2 8 2 2" xfId="1424" xr:uid="{00000000-0005-0000-0000-000012040000}"/>
    <cellStyle name="桁区切り 2 8 2 2 2" xfId="1425" xr:uid="{00000000-0005-0000-0000-000013040000}"/>
    <cellStyle name="桁区切り 2 8 2 2 2 2" xfId="1426" xr:uid="{00000000-0005-0000-0000-000014040000}"/>
    <cellStyle name="桁区切り 2 8 2 2 2 2 2" xfId="1427" xr:uid="{00000000-0005-0000-0000-000015040000}"/>
    <cellStyle name="桁区切り 2 8 2 3" xfId="1428" xr:uid="{00000000-0005-0000-0000-000016040000}"/>
    <cellStyle name="桁区切り 2 8 2 3 2" xfId="1429" xr:uid="{00000000-0005-0000-0000-000017040000}"/>
    <cellStyle name="桁区切り 2 8 2 3 2 2" xfId="1430" xr:uid="{00000000-0005-0000-0000-000018040000}"/>
    <cellStyle name="桁区切り 2 9" xfId="1551" xr:uid="{00000000-0005-0000-0000-000019040000}"/>
    <cellStyle name="桁区切り 3" xfId="855" xr:uid="{00000000-0005-0000-0000-00001A040000}"/>
    <cellStyle name="桁区切り 3 2" xfId="856" xr:uid="{00000000-0005-0000-0000-00001B040000}"/>
    <cellStyle name="桁区切り 3 3" xfId="1638" xr:uid="{00000000-0005-0000-0000-00001C040000}"/>
    <cellStyle name="桁区切り 3 3 2" xfId="1639" xr:uid="{00000000-0005-0000-0000-00001D040000}"/>
    <cellStyle name="桁区切り 3 3 2 2" xfId="1640" xr:uid="{00000000-0005-0000-0000-00001E040000}"/>
    <cellStyle name="桁区切り 3 3 3" xfId="1641" xr:uid="{00000000-0005-0000-0000-00001F040000}"/>
    <cellStyle name="桁区切り 3 4" xfId="1642" xr:uid="{00000000-0005-0000-0000-000020040000}"/>
    <cellStyle name="桁区切り 3 4 2" xfId="1643" xr:uid="{00000000-0005-0000-0000-000021040000}"/>
    <cellStyle name="桁区切り 3 5" xfId="1431" xr:uid="{00000000-0005-0000-0000-000022040000}"/>
    <cellStyle name="桁区切り 3 6" xfId="1822" xr:uid="{00000000-0005-0000-0000-000023040000}"/>
    <cellStyle name="桁区切り 4" xfId="857" xr:uid="{00000000-0005-0000-0000-000024040000}"/>
    <cellStyle name="桁区切り 4 2" xfId="1432" xr:uid="{00000000-0005-0000-0000-000025040000}"/>
    <cellStyle name="桁区切り 4 2 2" xfId="1644" xr:uid="{00000000-0005-0000-0000-000026040000}"/>
    <cellStyle name="桁区切り 4 2 2 2" xfId="1645" xr:uid="{00000000-0005-0000-0000-000027040000}"/>
    <cellStyle name="桁区切り 4 2 3" xfId="1646" xr:uid="{00000000-0005-0000-0000-000028040000}"/>
    <cellStyle name="桁区切り 4 2 4" xfId="1823" xr:uid="{00000000-0005-0000-0000-000029040000}"/>
    <cellStyle name="桁区切り 4 3" xfId="1647" xr:uid="{00000000-0005-0000-0000-00002A040000}"/>
    <cellStyle name="桁区切り 4 3 2" xfId="1648" xr:uid="{00000000-0005-0000-0000-00002B040000}"/>
    <cellStyle name="桁区切り 4 4" xfId="1649" xr:uid="{00000000-0005-0000-0000-00002C040000}"/>
    <cellStyle name="桁区切り 4 5" xfId="1824" xr:uid="{00000000-0005-0000-0000-00002D040000}"/>
    <cellStyle name="桁区切り 5" xfId="1433" xr:uid="{00000000-0005-0000-0000-00002E040000}"/>
    <cellStyle name="桁区切り 5 2" xfId="1563" xr:uid="{00000000-0005-0000-0000-00002F040000}"/>
    <cellStyle name="桁区切り 5 2 2" xfId="1564" xr:uid="{00000000-0005-0000-0000-000030040000}"/>
    <cellStyle name="桁区切り 5 3" xfId="1565" xr:uid="{00000000-0005-0000-0000-000031040000}"/>
    <cellStyle name="桁区切り 6" xfId="1434" xr:uid="{00000000-0005-0000-0000-000032040000}"/>
    <cellStyle name="桁区切り 6 2" xfId="1825" xr:uid="{00000000-0005-0000-0000-000033040000}"/>
    <cellStyle name="桁区切り 7" xfId="1435" xr:uid="{00000000-0005-0000-0000-000034040000}"/>
    <cellStyle name="桁区切り 7 2" xfId="1826" xr:uid="{00000000-0005-0000-0000-000035040000}"/>
    <cellStyle name="桁区切り 8" xfId="1436" xr:uid="{00000000-0005-0000-0000-000036040000}"/>
    <cellStyle name="桁区切り 8 2" xfId="1437" xr:uid="{00000000-0005-0000-0000-000037040000}"/>
    <cellStyle name="桁区切り 9" xfId="1650" xr:uid="{00000000-0005-0000-0000-000038040000}"/>
    <cellStyle name="桁区切り 9 2" xfId="1651" xr:uid="{00000000-0005-0000-0000-000039040000}"/>
    <cellStyle name="桁区切り 9 2 2" xfId="1652" xr:uid="{00000000-0005-0000-0000-00003A040000}"/>
    <cellStyle name="見出し 1 10" xfId="858" xr:uid="{00000000-0005-0000-0000-00003B040000}"/>
    <cellStyle name="見出し 1 11" xfId="859" xr:uid="{00000000-0005-0000-0000-00003C040000}"/>
    <cellStyle name="見出し 1 12" xfId="860" xr:uid="{00000000-0005-0000-0000-00003D040000}"/>
    <cellStyle name="見出し 1 13" xfId="861" xr:uid="{00000000-0005-0000-0000-00003E040000}"/>
    <cellStyle name="見出し 1 14" xfId="862" xr:uid="{00000000-0005-0000-0000-00003F040000}"/>
    <cellStyle name="見出し 1 15" xfId="863" xr:uid="{00000000-0005-0000-0000-000040040000}"/>
    <cellStyle name="見出し 1 16" xfId="864" xr:uid="{00000000-0005-0000-0000-000041040000}"/>
    <cellStyle name="見出し 1 17" xfId="865" xr:uid="{00000000-0005-0000-0000-000042040000}"/>
    <cellStyle name="見出し 1 18" xfId="866" xr:uid="{00000000-0005-0000-0000-000043040000}"/>
    <cellStyle name="見出し 1 19" xfId="867" xr:uid="{00000000-0005-0000-0000-000044040000}"/>
    <cellStyle name="見出し 1 2" xfId="868" xr:uid="{00000000-0005-0000-0000-000045040000}"/>
    <cellStyle name="見出し 1 2 2" xfId="869" xr:uid="{00000000-0005-0000-0000-000046040000}"/>
    <cellStyle name="見出し 1 20" xfId="870" xr:uid="{00000000-0005-0000-0000-000047040000}"/>
    <cellStyle name="見出し 1 21" xfId="871" xr:uid="{00000000-0005-0000-0000-000048040000}"/>
    <cellStyle name="見出し 1 22" xfId="872" xr:uid="{00000000-0005-0000-0000-000049040000}"/>
    <cellStyle name="見出し 1 23" xfId="873" xr:uid="{00000000-0005-0000-0000-00004A040000}"/>
    <cellStyle name="見出し 1 24" xfId="874" xr:uid="{00000000-0005-0000-0000-00004B040000}"/>
    <cellStyle name="見出し 1 25" xfId="875" xr:uid="{00000000-0005-0000-0000-00004C040000}"/>
    <cellStyle name="見出し 1 3" xfId="876" xr:uid="{00000000-0005-0000-0000-00004D040000}"/>
    <cellStyle name="見出し 1 3 2" xfId="877" xr:uid="{00000000-0005-0000-0000-00004E040000}"/>
    <cellStyle name="見出し 1 4" xfId="878" xr:uid="{00000000-0005-0000-0000-00004F040000}"/>
    <cellStyle name="見出し 1 5" xfId="879" xr:uid="{00000000-0005-0000-0000-000050040000}"/>
    <cellStyle name="見出し 1 6" xfId="880" xr:uid="{00000000-0005-0000-0000-000051040000}"/>
    <cellStyle name="見出し 1 7" xfId="881" xr:uid="{00000000-0005-0000-0000-000052040000}"/>
    <cellStyle name="見出し 1 8" xfId="882" xr:uid="{00000000-0005-0000-0000-000053040000}"/>
    <cellStyle name="見出し 1 9" xfId="883" xr:uid="{00000000-0005-0000-0000-000054040000}"/>
    <cellStyle name="見出し 2 10" xfId="884" xr:uid="{00000000-0005-0000-0000-000055040000}"/>
    <cellStyle name="見出し 2 11" xfId="885" xr:uid="{00000000-0005-0000-0000-000056040000}"/>
    <cellStyle name="見出し 2 12" xfId="886" xr:uid="{00000000-0005-0000-0000-000057040000}"/>
    <cellStyle name="見出し 2 13" xfId="887" xr:uid="{00000000-0005-0000-0000-000058040000}"/>
    <cellStyle name="見出し 2 14" xfId="888" xr:uid="{00000000-0005-0000-0000-000059040000}"/>
    <cellStyle name="見出し 2 15" xfId="889" xr:uid="{00000000-0005-0000-0000-00005A040000}"/>
    <cellStyle name="見出し 2 16" xfId="890" xr:uid="{00000000-0005-0000-0000-00005B040000}"/>
    <cellStyle name="見出し 2 17" xfId="891" xr:uid="{00000000-0005-0000-0000-00005C040000}"/>
    <cellStyle name="見出し 2 18" xfId="892" xr:uid="{00000000-0005-0000-0000-00005D040000}"/>
    <cellStyle name="見出し 2 19" xfId="893" xr:uid="{00000000-0005-0000-0000-00005E040000}"/>
    <cellStyle name="見出し 2 2" xfId="894" xr:uid="{00000000-0005-0000-0000-00005F040000}"/>
    <cellStyle name="見出し 2 2 2" xfId="895" xr:uid="{00000000-0005-0000-0000-000060040000}"/>
    <cellStyle name="見出し 2 20" xfId="896" xr:uid="{00000000-0005-0000-0000-000061040000}"/>
    <cellStyle name="見出し 2 21" xfId="897" xr:uid="{00000000-0005-0000-0000-000062040000}"/>
    <cellStyle name="見出し 2 22" xfId="898" xr:uid="{00000000-0005-0000-0000-000063040000}"/>
    <cellStyle name="見出し 2 23" xfId="899" xr:uid="{00000000-0005-0000-0000-000064040000}"/>
    <cellStyle name="見出し 2 24" xfId="900" xr:uid="{00000000-0005-0000-0000-000065040000}"/>
    <cellStyle name="見出し 2 25" xfId="901" xr:uid="{00000000-0005-0000-0000-000066040000}"/>
    <cellStyle name="見出し 2 3" xfId="902" xr:uid="{00000000-0005-0000-0000-000067040000}"/>
    <cellStyle name="見出し 2 3 2" xfId="903" xr:uid="{00000000-0005-0000-0000-000068040000}"/>
    <cellStyle name="見出し 2 4" xfId="904" xr:uid="{00000000-0005-0000-0000-000069040000}"/>
    <cellStyle name="見出し 2 5" xfId="905" xr:uid="{00000000-0005-0000-0000-00006A040000}"/>
    <cellStyle name="見出し 2 6" xfId="906" xr:uid="{00000000-0005-0000-0000-00006B040000}"/>
    <cellStyle name="見出し 2 7" xfId="907" xr:uid="{00000000-0005-0000-0000-00006C040000}"/>
    <cellStyle name="見出し 2 8" xfId="908" xr:uid="{00000000-0005-0000-0000-00006D040000}"/>
    <cellStyle name="見出し 2 9" xfId="909" xr:uid="{00000000-0005-0000-0000-00006E040000}"/>
    <cellStyle name="見出し 3 10" xfId="910" xr:uid="{00000000-0005-0000-0000-00006F040000}"/>
    <cellStyle name="見出し 3 11" xfId="911" xr:uid="{00000000-0005-0000-0000-000070040000}"/>
    <cellStyle name="見出し 3 12" xfId="912" xr:uid="{00000000-0005-0000-0000-000071040000}"/>
    <cellStyle name="見出し 3 13" xfId="913" xr:uid="{00000000-0005-0000-0000-000072040000}"/>
    <cellStyle name="見出し 3 14" xfId="914" xr:uid="{00000000-0005-0000-0000-000073040000}"/>
    <cellStyle name="見出し 3 15" xfId="915" xr:uid="{00000000-0005-0000-0000-000074040000}"/>
    <cellStyle name="見出し 3 16" xfId="916" xr:uid="{00000000-0005-0000-0000-000075040000}"/>
    <cellStyle name="見出し 3 17" xfId="917" xr:uid="{00000000-0005-0000-0000-000076040000}"/>
    <cellStyle name="見出し 3 18" xfId="918" xr:uid="{00000000-0005-0000-0000-000077040000}"/>
    <cellStyle name="見出し 3 19" xfId="919" xr:uid="{00000000-0005-0000-0000-000078040000}"/>
    <cellStyle name="見出し 3 2" xfId="920" xr:uid="{00000000-0005-0000-0000-000079040000}"/>
    <cellStyle name="見出し 3 2 2" xfId="921" xr:uid="{00000000-0005-0000-0000-00007A040000}"/>
    <cellStyle name="見出し 3 20" xfId="922" xr:uid="{00000000-0005-0000-0000-00007B040000}"/>
    <cellStyle name="見出し 3 21" xfId="923" xr:uid="{00000000-0005-0000-0000-00007C040000}"/>
    <cellStyle name="見出し 3 22" xfId="924" xr:uid="{00000000-0005-0000-0000-00007D040000}"/>
    <cellStyle name="見出し 3 23" xfId="925" xr:uid="{00000000-0005-0000-0000-00007E040000}"/>
    <cellStyle name="見出し 3 24" xfId="926" xr:uid="{00000000-0005-0000-0000-00007F040000}"/>
    <cellStyle name="見出し 3 25" xfId="927" xr:uid="{00000000-0005-0000-0000-000080040000}"/>
    <cellStyle name="見出し 3 3" xfId="928" xr:uid="{00000000-0005-0000-0000-000081040000}"/>
    <cellStyle name="見出し 3 3 2" xfId="929" xr:uid="{00000000-0005-0000-0000-000082040000}"/>
    <cellStyle name="見出し 3 4" xfId="930" xr:uid="{00000000-0005-0000-0000-000083040000}"/>
    <cellStyle name="見出し 3 5" xfId="931" xr:uid="{00000000-0005-0000-0000-000084040000}"/>
    <cellStyle name="見出し 3 6" xfId="932" xr:uid="{00000000-0005-0000-0000-000085040000}"/>
    <cellStyle name="見出し 3 7" xfId="933" xr:uid="{00000000-0005-0000-0000-000086040000}"/>
    <cellStyle name="見出し 3 8" xfId="934" xr:uid="{00000000-0005-0000-0000-000087040000}"/>
    <cellStyle name="見出し 3 9" xfId="935" xr:uid="{00000000-0005-0000-0000-000088040000}"/>
    <cellStyle name="見出し 4 10" xfId="936" xr:uid="{00000000-0005-0000-0000-000089040000}"/>
    <cellStyle name="見出し 4 11" xfId="937" xr:uid="{00000000-0005-0000-0000-00008A040000}"/>
    <cellStyle name="見出し 4 12" xfId="938" xr:uid="{00000000-0005-0000-0000-00008B040000}"/>
    <cellStyle name="見出し 4 13" xfId="939" xr:uid="{00000000-0005-0000-0000-00008C040000}"/>
    <cellStyle name="見出し 4 14" xfId="940" xr:uid="{00000000-0005-0000-0000-00008D040000}"/>
    <cellStyle name="見出し 4 15" xfId="941" xr:uid="{00000000-0005-0000-0000-00008E040000}"/>
    <cellStyle name="見出し 4 16" xfId="942" xr:uid="{00000000-0005-0000-0000-00008F040000}"/>
    <cellStyle name="見出し 4 17" xfId="943" xr:uid="{00000000-0005-0000-0000-000090040000}"/>
    <cellStyle name="見出し 4 18" xfId="944" xr:uid="{00000000-0005-0000-0000-000091040000}"/>
    <cellStyle name="見出し 4 19" xfId="945" xr:uid="{00000000-0005-0000-0000-000092040000}"/>
    <cellStyle name="見出し 4 2" xfId="946" xr:uid="{00000000-0005-0000-0000-000093040000}"/>
    <cellStyle name="見出し 4 2 2" xfId="947" xr:uid="{00000000-0005-0000-0000-000094040000}"/>
    <cellStyle name="見出し 4 20" xfId="948" xr:uid="{00000000-0005-0000-0000-000095040000}"/>
    <cellStyle name="見出し 4 21" xfId="949" xr:uid="{00000000-0005-0000-0000-000096040000}"/>
    <cellStyle name="見出し 4 22" xfId="950" xr:uid="{00000000-0005-0000-0000-000097040000}"/>
    <cellStyle name="見出し 4 23" xfId="951" xr:uid="{00000000-0005-0000-0000-000098040000}"/>
    <cellStyle name="見出し 4 24" xfId="952" xr:uid="{00000000-0005-0000-0000-000099040000}"/>
    <cellStyle name="見出し 4 25" xfId="953" xr:uid="{00000000-0005-0000-0000-00009A040000}"/>
    <cellStyle name="見出し 4 3" xfId="954" xr:uid="{00000000-0005-0000-0000-00009B040000}"/>
    <cellStyle name="見出し 4 3 2" xfId="955" xr:uid="{00000000-0005-0000-0000-00009C040000}"/>
    <cellStyle name="見出し 4 4" xfId="956" xr:uid="{00000000-0005-0000-0000-00009D040000}"/>
    <cellStyle name="見出し 4 5" xfId="957" xr:uid="{00000000-0005-0000-0000-00009E040000}"/>
    <cellStyle name="見出し 4 6" xfId="958" xr:uid="{00000000-0005-0000-0000-00009F040000}"/>
    <cellStyle name="見出し 4 7" xfId="959" xr:uid="{00000000-0005-0000-0000-0000A0040000}"/>
    <cellStyle name="見出し 4 8" xfId="960" xr:uid="{00000000-0005-0000-0000-0000A1040000}"/>
    <cellStyle name="見出し 4 9" xfId="961" xr:uid="{00000000-0005-0000-0000-0000A2040000}"/>
    <cellStyle name="集計 10" xfId="962" xr:uid="{00000000-0005-0000-0000-0000A3040000}"/>
    <cellStyle name="集計 11" xfId="963" xr:uid="{00000000-0005-0000-0000-0000A4040000}"/>
    <cellStyle name="集計 12" xfId="964" xr:uid="{00000000-0005-0000-0000-0000A5040000}"/>
    <cellStyle name="集計 13" xfId="965" xr:uid="{00000000-0005-0000-0000-0000A6040000}"/>
    <cellStyle name="集計 14" xfId="966" xr:uid="{00000000-0005-0000-0000-0000A7040000}"/>
    <cellStyle name="集計 15" xfId="967" xr:uid="{00000000-0005-0000-0000-0000A8040000}"/>
    <cellStyle name="集計 16" xfId="968" xr:uid="{00000000-0005-0000-0000-0000A9040000}"/>
    <cellStyle name="集計 17" xfId="969" xr:uid="{00000000-0005-0000-0000-0000AA040000}"/>
    <cellStyle name="集計 18" xfId="970" xr:uid="{00000000-0005-0000-0000-0000AB040000}"/>
    <cellStyle name="集計 19" xfId="971" xr:uid="{00000000-0005-0000-0000-0000AC040000}"/>
    <cellStyle name="集計 2" xfId="972" xr:uid="{00000000-0005-0000-0000-0000AD040000}"/>
    <cellStyle name="集計 2 2" xfId="973" xr:uid="{00000000-0005-0000-0000-0000AE040000}"/>
    <cellStyle name="集計 2 2 2" xfId="974" xr:uid="{00000000-0005-0000-0000-0000AF040000}"/>
    <cellStyle name="集計 2 2 2 2" xfId="1438" xr:uid="{00000000-0005-0000-0000-0000B0040000}"/>
    <cellStyle name="集計 2 2 2 2 2" xfId="1439" xr:uid="{00000000-0005-0000-0000-0000B1040000}"/>
    <cellStyle name="集計 2 2 2 3" xfId="1440" xr:uid="{00000000-0005-0000-0000-0000B2040000}"/>
    <cellStyle name="集計 2 2 3" xfId="975" xr:uid="{00000000-0005-0000-0000-0000B3040000}"/>
    <cellStyle name="集計 2 2 3 2" xfId="1441" xr:uid="{00000000-0005-0000-0000-0000B4040000}"/>
    <cellStyle name="集計 2 2 4" xfId="1653" xr:uid="{00000000-0005-0000-0000-0000B5040000}"/>
    <cellStyle name="集計 2 2 4 2" xfId="1654" xr:uid="{00000000-0005-0000-0000-0000B6040000}"/>
    <cellStyle name="集計 2 2 5" xfId="1655" xr:uid="{00000000-0005-0000-0000-0000B7040000}"/>
    <cellStyle name="集計 2 2 5 2" xfId="1656" xr:uid="{00000000-0005-0000-0000-0000B8040000}"/>
    <cellStyle name="集計 2 2 6" xfId="1657" xr:uid="{00000000-0005-0000-0000-0000B9040000}"/>
    <cellStyle name="集計 2 3" xfId="1827" xr:uid="{00000000-0005-0000-0000-0000BA040000}"/>
    <cellStyle name="集計 2 3 2" xfId="1828" xr:uid="{00000000-0005-0000-0000-0000BB040000}"/>
    <cellStyle name="集計 2 3 2 2" xfId="1829" xr:uid="{00000000-0005-0000-0000-0000BC040000}"/>
    <cellStyle name="集計 2 3 3" xfId="1830" xr:uid="{00000000-0005-0000-0000-0000BD040000}"/>
    <cellStyle name="集計 2 4" xfId="1831" xr:uid="{00000000-0005-0000-0000-0000BE040000}"/>
    <cellStyle name="集計 2 4 2" xfId="1832" xr:uid="{00000000-0005-0000-0000-0000BF040000}"/>
    <cellStyle name="集計 2 4 2 2" xfId="1833" xr:uid="{00000000-0005-0000-0000-0000C0040000}"/>
    <cellStyle name="集計 2 4 3" xfId="1834" xr:uid="{00000000-0005-0000-0000-0000C1040000}"/>
    <cellStyle name="集計 2 5" xfId="1835" xr:uid="{00000000-0005-0000-0000-0000C2040000}"/>
    <cellStyle name="集計 2 5 2" xfId="1836" xr:uid="{00000000-0005-0000-0000-0000C3040000}"/>
    <cellStyle name="集計 2 6" xfId="1837" xr:uid="{00000000-0005-0000-0000-0000C4040000}"/>
    <cellStyle name="集計 20" xfId="976" xr:uid="{00000000-0005-0000-0000-0000C5040000}"/>
    <cellStyle name="集計 21" xfId="977" xr:uid="{00000000-0005-0000-0000-0000C6040000}"/>
    <cellStyle name="集計 22" xfId="978" xr:uid="{00000000-0005-0000-0000-0000C7040000}"/>
    <cellStyle name="集計 23" xfId="979" xr:uid="{00000000-0005-0000-0000-0000C8040000}"/>
    <cellStyle name="集計 24" xfId="980" xr:uid="{00000000-0005-0000-0000-0000C9040000}"/>
    <cellStyle name="集計 25" xfId="981" xr:uid="{00000000-0005-0000-0000-0000CA040000}"/>
    <cellStyle name="集計 3" xfId="982" xr:uid="{00000000-0005-0000-0000-0000CB040000}"/>
    <cellStyle name="集計 3 2" xfId="983" xr:uid="{00000000-0005-0000-0000-0000CC040000}"/>
    <cellStyle name="集計 3 2 2" xfId="1442" xr:uid="{00000000-0005-0000-0000-0000CD040000}"/>
    <cellStyle name="集計 3 2 2 2" xfId="1443" xr:uid="{00000000-0005-0000-0000-0000CE040000}"/>
    <cellStyle name="集計 3 2 3" xfId="1444" xr:uid="{00000000-0005-0000-0000-0000CF040000}"/>
    <cellStyle name="集計 3 3" xfId="984" xr:uid="{00000000-0005-0000-0000-0000D0040000}"/>
    <cellStyle name="集計 3 3 2" xfId="1445" xr:uid="{00000000-0005-0000-0000-0000D1040000}"/>
    <cellStyle name="集計 3 3 2 2" xfId="1838" xr:uid="{00000000-0005-0000-0000-0000D2040000}"/>
    <cellStyle name="集計 3 3 3" xfId="1839" xr:uid="{00000000-0005-0000-0000-0000D3040000}"/>
    <cellStyle name="集計 3 4" xfId="1658" xr:uid="{00000000-0005-0000-0000-0000D4040000}"/>
    <cellStyle name="集計 3 4 2" xfId="1659" xr:uid="{00000000-0005-0000-0000-0000D5040000}"/>
    <cellStyle name="集計 3 4 2 2" xfId="1840" xr:uid="{00000000-0005-0000-0000-0000D6040000}"/>
    <cellStyle name="集計 3 4 3" xfId="1841" xr:uid="{00000000-0005-0000-0000-0000D7040000}"/>
    <cellStyle name="集計 3 5" xfId="1660" xr:uid="{00000000-0005-0000-0000-0000D8040000}"/>
    <cellStyle name="集計 3 5 2" xfId="1661" xr:uid="{00000000-0005-0000-0000-0000D9040000}"/>
    <cellStyle name="集計 3 6" xfId="1662" xr:uid="{00000000-0005-0000-0000-0000DA040000}"/>
    <cellStyle name="集計 4" xfId="985" xr:uid="{00000000-0005-0000-0000-0000DB040000}"/>
    <cellStyle name="集計 4 2" xfId="986" xr:uid="{00000000-0005-0000-0000-0000DC040000}"/>
    <cellStyle name="集計 4 2 2" xfId="1446" xr:uid="{00000000-0005-0000-0000-0000DD040000}"/>
    <cellStyle name="集計 4 2 2 2" xfId="1447" xr:uid="{00000000-0005-0000-0000-0000DE040000}"/>
    <cellStyle name="集計 4 2 3" xfId="1448" xr:uid="{00000000-0005-0000-0000-0000DF040000}"/>
    <cellStyle name="集計 4 3" xfId="987" xr:uid="{00000000-0005-0000-0000-0000E0040000}"/>
    <cellStyle name="集計 4 3 2" xfId="1449" xr:uid="{00000000-0005-0000-0000-0000E1040000}"/>
    <cellStyle name="集計 4 4" xfId="1663" xr:uid="{00000000-0005-0000-0000-0000E2040000}"/>
    <cellStyle name="集計 4 4 2" xfId="1664" xr:uid="{00000000-0005-0000-0000-0000E3040000}"/>
    <cellStyle name="集計 4 5" xfId="1665" xr:uid="{00000000-0005-0000-0000-0000E4040000}"/>
    <cellStyle name="集計 4 5 2" xfId="1666" xr:uid="{00000000-0005-0000-0000-0000E5040000}"/>
    <cellStyle name="集計 4 6" xfId="1667" xr:uid="{00000000-0005-0000-0000-0000E6040000}"/>
    <cellStyle name="集計 5" xfId="988" xr:uid="{00000000-0005-0000-0000-0000E7040000}"/>
    <cellStyle name="集計 6" xfId="989" xr:uid="{00000000-0005-0000-0000-0000E8040000}"/>
    <cellStyle name="集計 7" xfId="990" xr:uid="{00000000-0005-0000-0000-0000E9040000}"/>
    <cellStyle name="集計 8" xfId="991" xr:uid="{00000000-0005-0000-0000-0000EA040000}"/>
    <cellStyle name="集計 9" xfId="992" xr:uid="{00000000-0005-0000-0000-0000EB040000}"/>
    <cellStyle name="出力 10" xfId="993" xr:uid="{00000000-0005-0000-0000-0000EC040000}"/>
    <cellStyle name="出力 11" xfId="994" xr:uid="{00000000-0005-0000-0000-0000ED040000}"/>
    <cellStyle name="出力 12" xfId="995" xr:uid="{00000000-0005-0000-0000-0000EE040000}"/>
    <cellStyle name="出力 13" xfId="996" xr:uid="{00000000-0005-0000-0000-0000EF040000}"/>
    <cellStyle name="出力 14" xfId="997" xr:uid="{00000000-0005-0000-0000-0000F0040000}"/>
    <cellStyle name="出力 15" xfId="998" xr:uid="{00000000-0005-0000-0000-0000F1040000}"/>
    <cellStyle name="出力 16" xfId="999" xr:uid="{00000000-0005-0000-0000-0000F2040000}"/>
    <cellStyle name="出力 17" xfId="1000" xr:uid="{00000000-0005-0000-0000-0000F3040000}"/>
    <cellStyle name="出力 18" xfId="1001" xr:uid="{00000000-0005-0000-0000-0000F4040000}"/>
    <cellStyle name="出力 19" xfId="1002" xr:uid="{00000000-0005-0000-0000-0000F5040000}"/>
    <cellStyle name="出力 2" xfId="1003" xr:uid="{00000000-0005-0000-0000-0000F6040000}"/>
    <cellStyle name="出力 2 2" xfId="1004" xr:uid="{00000000-0005-0000-0000-0000F7040000}"/>
    <cellStyle name="出力 2 2 2" xfId="1005" xr:uid="{00000000-0005-0000-0000-0000F8040000}"/>
    <cellStyle name="出力 2 2 2 2" xfId="1450" xr:uid="{00000000-0005-0000-0000-0000F9040000}"/>
    <cellStyle name="出力 2 2 2 2 2" xfId="1451" xr:uid="{00000000-0005-0000-0000-0000FA040000}"/>
    <cellStyle name="出力 2 2 2 3" xfId="1452" xr:uid="{00000000-0005-0000-0000-0000FB040000}"/>
    <cellStyle name="出力 2 2 3" xfId="1006" xr:uid="{00000000-0005-0000-0000-0000FC040000}"/>
    <cellStyle name="出力 2 2 3 2" xfId="1453" xr:uid="{00000000-0005-0000-0000-0000FD040000}"/>
    <cellStyle name="出力 2 2 4" xfId="1566" xr:uid="{00000000-0005-0000-0000-0000FE040000}"/>
    <cellStyle name="出力 2 2 4 2" xfId="1668" xr:uid="{00000000-0005-0000-0000-0000FF040000}"/>
    <cellStyle name="出力 2 2 5" xfId="1669" xr:uid="{00000000-0005-0000-0000-000000050000}"/>
    <cellStyle name="出力 2 2 5 2" xfId="1670" xr:uid="{00000000-0005-0000-0000-000001050000}"/>
    <cellStyle name="出力 2 2 6" xfId="1671" xr:uid="{00000000-0005-0000-0000-000002050000}"/>
    <cellStyle name="出力 2 3" xfId="1842" xr:uid="{00000000-0005-0000-0000-000003050000}"/>
    <cellStyle name="出力 2 3 2" xfId="1843" xr:uid="{00000000-0005-0000-0000-000004050000}"/>
    <cellStyle name="出力 2 3 2 2" xfId="1844" xr:uid="{00000000-0005-0000-0000-000005050000}"/>
    <cellStyle name="出力 2 3 3" xfId="1845" xr:uid="{00000000-0005-0000-0000-000006050000}"/>
    <cellStyle name="出力 2 4" xfId="1846" xr:uid="{00000000-0005-0000-0000-000007050000}"/>
    <cellStyle name="出力 2 4 2" xfId="1847" xr:uid="{00000000-0005-0000-0000-000008050000}"/>
    <cellStyle name="出力 2 4 2 2" xfId="1848" xr:uid="{00000000-0005-0000-0000-000009050000}"/>
    <cellStyle name="出力 2 4 3" xfId="1849" xr:uid="{00000000-0005-0000-0000-00000A050000}"/>
    <cellStyle name="出力 2 5" xfId="1850" xr:uid="{00000000-0005-0000-0000-00000B050000}"/>
    <cellStyle name="出力 2 5 2" xfId="1851" xr:uid="{00000000-0005-0000-0000-00000C050000}"/>
    <cellStyle name="出力 2 6" xfId="1852" xr:uid="{00000000-0005-0000-0000-00000D050000}"/>
    <cellStyle name="出力 20" xfId="1007" xr:uid="{00000000-0005-0000-0000-00000E050000}"/>
    <cellStyle name="出力 21" xfId="1008" xr:uid="{00000000-0005-0000-0000-00000F050000}"/>
    <cellStyle name="出力 22" xfId="1009" xr:uid="{00000000-0005-0000-0000-000010050000}"/>
    <cellStyle name="出力 23" xfId="1010" xr:uid="{00000000-0005-0000-0000-000011050000}"/>
    <cellStyle name="出力 24" xfId="1011" xr:uid="{00000000-0005-0000-0000-000012050000}"/>
    <cellStyle name="出力 25" xfId="1012" xr:uid="{00000000-0005-0000-0000-000013050000}"/>
    <cellStyle name="出力 3" xfId="1013" xr:uid="{00000000-0005-0000-0000-000014050000}"/>
    <cellStyle name="出力 3 2" xfId="1014" xr:uid="{00000000-0005-0000-0000-000015050000}"/>
    <cellStyle name="出力 3 2 2" xfId="1454" xr:uid="{00000000-0005-0000-0000-000016050000}"/>
    <cellStyle name="出力 3 2 2 2" xfId="1455" xr:uid="{00000000-0005-0000-0000-000017050000}"/>
    <cellStyle name="出力 3 2 3" xfId="1456" xr:uid="{00000000-0005-0000-0000-000018050000}"/>
    <cellStyle name="出力 3 3" xfId="1015" xr:uid="{00000000-0005-0000-0000-000019050000}"/>
    <cellStyle name="出力 3 3 2" xfId="1457" xr:uid="{00000000-0005-0000-0000-00001A050000}"/>
    <cellStyle name="出力 3 3 2 2" xfId="1853" xr:uid="{00000000-0005-0000-0000-00001B050000}"/>
    <cellStyle name="出力 3 3 3" xfId="1854" xr:uid="{00000000-0005-0000-0000-00001C050000}"/>
    <cellStyle name="出力 3 4" xfId="1567" xr:uid="{00000000-0005-0000-0000-00001D050000}"/>
    <cellStyle name="出力 3 4 2" xfId="1672" xr:uid="{00000000-0005-0000-0000-00001E050000}"/>
    <cellStyle name="出力 3 4 2 2" xfId="1855" xr:uid="{00000000-0005-0000-0000-00001F050000}"/>
    <cellStyle name="出力 3 4 3" xfId="1856" xr:uid="{00000000-0005-0000-0000-000020050000}"/>
    <cellStyle name="出力 3 5" xfId="1673" xr:uid="{00000000-0005-0000-0000-000021050000}"/>
    <cellStyle name="出力 3 5 2" xfId="1674" xr:uid="{00000000-0005-0000-0000-000022050000}"/>
    <cellStyle name="出力 3 6" xfId="1675" xr:uid="{00000000-0005-0000-0000-000023050000}"/>
    <cellStyle name="出力 4" xfId="1016" xr:uid="{00000000-0005-0000-0000-000024050000}"/>
    <cellStyle name="出力 4 2" xfId="1017" xr:uid="{00000000-0005-0000-0000-000025050000}"/>
    <cellStyle name="出力 4 2 2" xfId="1458" xr:uid="{00000000-0005-0000-0000-000026050000}"/>
    <cellStyle name="出力 4 2 2 2" xfId="1459" xr:uid="{00000000-0005-0000-0000-000027050000}"/>
    <cellStyle name="出力 4 2 3" xfId="1460" xr:uid="{00000000-0005-0000-0000-000028050000}"/>
    <cellStyle name="出力 4 3" xfId="1018" xr:uid="{00000000-0005-0000-0000-000029050000}"/>
    <cellStyle name="出力 4 3 2" xfId="1461" xr:uid="{00000000-0005-0000-0000-00002A050000}"/>
    <cellStyle name="出力 4 4" xfId="1568" xr:uid="{00000000-0005-0000-0000-00002B050000}"/>
    <cellStyle name="出力 4 4 2" xfId="1676" xr:uid="{00000000-0005-0000-0000-00002C050000}"/>
    <cellStyle name="出力 4 5" xfId="1677" xr:uid="{00000000-0005-0000-0000-00002D050000}"/>
    <cellStyle name="出力 4 5 2" xfId="1678" xr:uid="{00000000-0005-0000-0000-00002E050000}"/>
    <cellStyle name="出力 4 6" xfId="1679" xr:uid="{00000000-0005-0000-0000-00002F050000}"/>
    <cellStyle name="出力 5" xfId="1019" xr:uid="{00000000-0005-0000-0000-000030050000}"/>
    <cellStyle name="出力 6" xfId="1020" xr:uid="{00000000-0005-0000-0000-000031050000}"/>
    <cellStyle name="出力 7" xfId="1021" xr:uid="{00000000-0005-0000-0000-000032050000}"/>
    <cellStyle name="出力 8" xfId="1022" xr:uid="{00000000-0005-0000-0000-000033050000}"/>
    <cellStyle name="出力 9" xfId="1023" xr:uid="{00000000-0005-0000-0000-000034050000}"/>
    <cellStyle name="説明文 10" xfId="1024" xr:uid="{00000000-0005-0000-0000-000035050000}"/>
    <cellStyle name="説明文 11" xfId="1025" xr:uid="{00000000-0005-0000-0000-000036050000}"/>
    <cellStyle name="説明文 12" xfId="1026" xr:uid="{00000000-0005-0000-0000-000037050000}"/>
    <cellStyle name="説明文 13" xfId="1027" xr:uid="{00000000-0005-0000-0000-000038050000}"/>
    <cellStyle name="説明文 14" xfId="1028" xr:uid="{00000000-0005-0000-0000-000039050000}"/>
    <cellStyle name="説明文 15" xfId="1029" xr:uid="{00000000-0005-0000-0000-00003A050000}"/>
    <cellStyle name="説明文 16" xfId="1030" xr:uid="{00000000-0005-0000-0000-00003B050000}"/>
    <cellStyle name="説明文 17" xfId="1031" xr:uid="{00000000-0005-0000-0000-00003C050000}"/>
    <cellStyle name="説明文 18" xfId="1032" xr:uid="{00000000-0005-0000-0000-00003D050000}"/>
    <cellStyle name="説明文 19" xfId="1033" xr:uid="{00000000-0005-0000-0000-00003E050000}"/>
    <cellStyle name="説明文 2" xfId="1034" xr:uid="{00000000-0005-0000-0000-00003F050000}"/>
    <cellStyle name="説明文 2 2" xfId="1035" xr:uid="{00000000-0005-0000-0000-000040050000}"/>
    <cellStyle name="説明文 20" xfId="1036" xr:uid="{00000000-0005-0000-0000-000041050000}"/>
    <cellStyle name="説明文 21" xfId="1037" xr:uid="{00000000-0005-0000-0000-000042050000}"/>
    <cellStyle name="説明文 22" xfId="1038" xr:uid="{00000000-0005-0000-0000-000043050000}"/>
    <cellStyle name="説明文 23" xfId="1039" xr:uid="{00000000-0005-0000-0000-000044050000}"/>
    <cellStyle name="説明文 24" xfId="1040" xr:uid="{00000000-0005-0000-0000-000045050000}"/>
    <cellStyle name="説明文 25" xfId="1041" xr:uid="{00000000-0005-0000-0000-000046050000}"/>
    <cellStyle name="説明文 3" xfId="1042" xr:uid="{00000000-0005-0000-0000-000047050000}"/>
    <cellStyle name="説明文 3 2" xfId="1043" xr:uid="{00000000-0005-0000-0000-000048050000}"/>
    <cellStyle name="説明文 4" xfId="1044" xr:uid="{00000000-0005-0000-0000-000049050000}"/>
    <cellStyle name="説明文 5" xfId="1045" xr:uid="{00000000-0005-0000-0000-00004A050000}"/>
    <cellStyle name="説明文 6" xfId="1046" xr:uid="{00000000-0005-0000-0000-00004B050000}"/>
    <cellStyle name="説明文 7" xfId="1047" xr:uid="{00000000-0005-0000-0000-00004C050000}"/>
    <cellStyle name="説明文 8" xfId="1048" xr:uid="{00000000-0005-0000-0000-00004D050000}"/>
    <cellStyle name="説明文 9" xfId="1049" xr:uid="{00000000-0005-0000-0000-00004E050000}"/>
    <cellStyle name="通貨 2" xfId="1050" xr:uid="{00000000-0005-0000-0000-00004F050000}"/>
    <cellStyle name="通貨 3" xfId="1051" xr:uid="{00000000-0005-0000-0000-000050050000}"/>
    <cellStyle name="通貨 3 2" xfId="1052" xr:uid="{00000000-0005-0000-0000-000051050000}"/>
    <cellStyle name="入力 10" xfId="1053" xr:uid="{00000000-0005-0000-0000-000052050000}"/>
    <cellStyle name="入力 11" xfId="1054" xr:uid="{00000000-0005-0000-0000-000053050000}"/>
    <cellStyle name="入力 12" xfId="1055" xr:uid="{00000000-0005-0000-0000-000054050000}"/>
    <cellStyle name="入力 13" xfId="1056" xr:uid="{00000000-0005-0000-0000-000055050000}"/>
    <cellStyle name="入力 14" xfId="1057" xr:uid="{00000000-0005-0000-0000-000056050000}"/>
    <cellStyle name="入力 15" xfId="1058" xr:uid="{00000000-0005-0000-0000-000057050000}"/>
    <cellStyle name="入力 16" xfId="1059" xr:uid="{00000000-0005-0000-0000-000058050000}"/>
    <cellStyle name="入力 17" xfId="1060" xr:uid="{00000000-0005-0000-0000-000059050000}"/>
    <cellStyle name="入力 18" xfId="1061" xr:uid="{00000000-0005-0000-0000-00005A050000}"/>
    <cellStyle name="入力 19" xfId="1062" xr:uid="{00000000-0005-0000-0000-00005B050000}"/>
    <cellStyle name="入力 2" xfId="1063" xr:uid="{00000000-0005-0000-0000-00005C050000}"/>
    <cellStyle name="入力 2 2" xfId="1064" xr:uid="{00000000-0005-0000-0000-00005D050000}"/>
    <cellStyle name="入力 2 2 2" xfId="1065" xr:uid="{00000000-0005-0000-0000-00005E050000}"/>
    <cellStyle name="入力 2 2 2 2" xfId="1462" xr:uid="{00000000-0005-0000-0000-00005F050000}"/>
    <cellStyle name="入力 2 2 2 2 2" xfId="1463" xr:uid="{00000000-0005-0000-0000-000060050000}"/>
    <cellStyle name="入力 2 2 2 3" xfId="1464" xr:uid="{00000000-0005-0000-0000-000061050000}"/>
    <cellStyle name="入力 2 2 3" xfId="1066" xr:uid="{00000000-0005-0000-0000-000062050000}"/>
    <cellStyle name="入力 2 2 3 2" xfId="1465" xr:uid="{00000000-0005-0000-0000-000063050000}"/>
    <cellStyle name="入力 2 2 4" xfId="1680" xr:uid="{00000000-0005-0000-0000-000064050000}"/>
    <cellStyle name="入力 2 2 4 2" xfId="1681" xr:uid="{00000000-0005-0000-0000-000065050000}"/>
    <cellStyle name="入力 2 2 5" xfId="1682" xr:uid="{00000000-0005-0000-0000-000066050000}"/>
    <cellStyle name="入力 2 2 6" xfId="1683" xr:uid="{00000000-0005-0000-0000-000067050000}"/>
    <cellStyle name="入力 2 2 6 2" xfId="1684" xr:uid="{00000000-0005-0000-0000-000068050000}"/>
    <cellStyle name="入力 2 3" xfId="1857" xr:uid="{00000000-0005-0000-0000-000069050000}"/>
    <cellStyle name="入力 2 3 2" xfId="1858" xr:uid="{00000000-0005-0000-0000-00006A050000}"/>
    <cellStyle name="入力 2 3 2 2" xfId="1859" xr:uid="{00000000-0005-0000-0000-00006B050000}"/>
    <cellStyle name="入力 2 3 3" xfId="1860" xr:uid="{00000000-0005-0000-0000-00006C050000}"/>
    <cellStyle name="入力 2 4" xfId="1861" xr:uid="{00000000-0005-0000-0000-00006D050000}"/>
    <cellStyle name="入力 2 4 2" xfId="1862" xr:uid="{00000000-0005-0000-0000-00006E050000}"/>
    <cellStyle name="入力 2 4 2 2" xfId="1863" xr:uid="{00000000-0005-0000-0000-00006F050000}"/>
    <cellStyle name="入力 2 4 3" xfId="1864" xr:uid="{00000000-0005-0000-0000-000070050000}"/>
    <cellStyle name="入力 2 5" xfId="1865" xr:uid="{00000000-0005-0000-0000-000071050000}"/>
    <cellStyle name="入力 2 5 2" xfId="1866" xr:uid="{00000000-0005-0000-0000-000072050000}"/>
    <cellStyle name="入力 2 6" xfId="1867" xr:uid="{00000000-0005-0000-0000-000073050000}"/>
    <cellStyle name="入力 20" xfId="1067" xr:uid="{00000000-0005-0000-0000-000074050000}"/>
    <cellStyle name="入力 21" xfId="1068" xr:uid="{00000000-0005-0000-0000-000075050000}"/>
    <cellStyle name="入力 22" xfId="1069" xr:uid="{00000000-0005-0000-0000-000076050000}"/>
    <cellStyle name="入力 23" xfId="1070" xr:uid="{00000000-0005-0000-0000-000077050000}"/>
    <cellStyle name="入力 24" xfId="1071" xr:uid="{00000000-0005-0000-0000-000078050000}"/>
    <cellStyle name="入力 25" xfId="1072" xr:uid="{00000000-0005-0000-0000-000079050000}"/>
    <cellStyle name="入力 3" xfId="1073" xr:uid="{00000000-0005-0000-0000-00007A050000}"/>
    <cellStyle name="入力 3 2" xfId="1074" xr:uid="{00000000-0005-0000-0000-00007B050000}"/>
    <cellStyle name="入力 3 2 2" xfId="1466" xr:uid="{00000000-0005-0000-0000-00007C050000}"/>
    <cellStyle name="入力 3 2 2 2" xfId="1467" xr:uid="{00000000-0005-0000-0000-00007D050000}"/>
    <cellStyle name="入力 3 2 3" xfId="1468" xr:uid="{00000000-0005-0000-0000-00007E050000}"/>
    <cellStyle name="入力 3 3" xfId="1075" xr:uid="{00000000-0005-0000-0000-00007F050000}"/>
    <cellStyle name="入力 3 3 2" xfId="1469" xr:uid="{00000000-0005-0000-0000-000080050000}"/>
    <cellStyle name="入力 3 3 2 2" xfId="1868" xr:uid="{00000000-0005-0000-0000-000081050000}"/>
    <cellStyle name="入力 3 3 3" xfId="1869" xr:uid="{00000000-0005-0000-0000-000082050000}"/>
    <cellStyle name="入力 3 4" xfId="1685" xr:uid="{00000000-0005-0000-0000-000083050000}"/>
    <cellStyle name="入力 3 4 2" xfId="1686" xr:uid="{00000000-0005-0000-0000-000084050000}"/>
    <cellStyle name="入力 3 4 2 2" xfId="1870" xr:uid="{00000000-0005-0000-0000-000085050000}"/>
    <cellStyle name="入力 3 4 3" xfId="1871" xr:uid="{00000000-0005-0000-0000-000086050000}"/>
    <cellStyle name="入力 3 5" xfId="1687" xr:uid="{00000000-0005-0000-0000-000087050000}"/>
    <cellStyle name="入力 3 5 2" xfId="1872" xr:uid="{00000000-0005-0000-0000-000088050000}"/>
    <cellStyle name="入力 3 6" xfId="1688" xr:uid="{00000000-0005-0000-0000-000089050000}"/>
    <cellStyle name="入力 3 6 2" xfId="1689" xr:uid="{00000000-0005-0000-0000-00008A050000}"/>
    <cellStyle name="入力 4" xfId="1076" xr:uid="{00000000-0005-0000-0000-00008B050000}"/>
    <cellStyle name="入力 4 2" xfId="1077" xr:uid="{00000000-0005-0000-0000-00008C050000}"/>
    <cellStyle name="入力 4 2 2" xfId="1470" xr:uid="{00000000-0005-0000-0000-00008D050000}"/>
    <cellStyle name="入力 4 2 2 2" xfId="1471" xr:uid="{00000000-0005-0000-0000-00008E050000}"/>
    <cellStyle name="入力 4 2 3" xfId="1472" xr:uid="{00000000-0005-0000-0000-00008F050000}"/>
    <cellStyle name="入力 4 3" xfId="1078" xr:uid="{00000000-0005-0000-0000-000090050000}"/>
    <cellStyle name="入力 4 3 2" xfId="1473" xr:uid="{00000000-0005-0000-0000-000091050000}"/>
    <cellStyle name="入力 4 4" xfId="1690" xr:uid="{00000000-0005-0000-0000-000092050000}"/>
    <cellStyle name="入力 4 4 2" xfId="1691" xr:uid="{00000000-0005-0000-0000-000093050000}"/>
    <cellStyle name="入力 4 5" xfId="1692" xr:uid="{00000000-0005-0000-0000-000094050000}"/>
    <cellStyle name="入力 4 6" xfId="1693" xr:uid="{00000000-0005-0000-0000-000095050000}"/>
    <cellStyle name="入力 4 6 2" xfId="1694" xr:uid="{00000000-0005-0000-0000-000096050000}"/>
    <cellStyle name="入力 5" xfId="1079" xr:uid="{00000000-0005-0000-0000-000097050000}"/>
    <cellStyle name="入力 6" xfId="1080" xr:uid="{00000000-0005-0000-0000-000098050000}"/>
    <cellStyle name="入力 7" xfId="1081" xr:uid="{00000000-0005-0000-0000-000099050000}"/>
    <cellStyle name="入力 8" xfId="1082" xr:uid="{00000000-0005-0000-0000-00009A050000}"/>
    <cellStyle name="入力 9" xfId="1083" xr:uid="{00000000-0005-0000-0000-00009B050000}"/>
    <cellStyle name="標準" xfId="0" builtinId="0"/>
    <cellStyle name="標準 10" xfId="1084" xr:uid="{00000000-0005-0000-0000-00009D050000}"/>
    <cellStyle name="標準 10 10" xfId="1474" xr:uid="{00000000-0005-0000-0000-00009E050000}"/>
    <cellStyle name="標準 10 11" xfId="1475" xr:uid="{00000000-0005-0000-0000-00009F050000}"/>
    <cellStyle name="標準 10 12" xfId="1476" xr:uid="{00000000-0005-0000-0000-0000A0050000}"/>
    <cellStyle name="標準 10 2" xfId="1085" xr:uid="{00000000-0005-0000-0000-0000A1050000}"/>
    <cellStyle name="標準 10 3" xfId="1086" xr:uid="{00000000-0005-0000-0000-0000A2050000}"/>
    <cellStyle name="標準 10 4" xfId="1087" xr:uid="{00000000-0005-0000-0000-0000A3050000}"/>
    <cellStyle name="標準 10 4 2" xfId="1477" xr:uid="{00000000-0005-0000-0000-0000A4050000}"/>
    <cellStyle name="標準 10 4 2 2" xfId="1478" xr:uid="{00000000-0005-0000-0000-0000A5050000}"/>
    <cellStyle name="標準 10 4 2 2 2" xfId="1479" xr:uid="{00000000-0005-0000-0000-0000A6050000}"/>
    <cellStyle name="標準 10 4 2 2 2 2" xfId="1480" xr:uid="{00000000-0005-0000-0000-0000A7050000}"/>
    <cellStyle name="標準 10 4 2 2 2 2 2" xfId="1481" xr:uid="{00000000-0005-0000-0000-0000A8050000}"/>
    <cellStyle name="標準 10 4 2 2 2 2 2 2" xfId="1482" xr:uid="{00000000-0005-0000-0000-0000A9050000}"/>
    <cellStyle name="標準 10 4 3" xfId="1483" xr:uid="{00000000-0005-0000-0000-0000AA050000}"/>
    <cellStyle name="標準 10 4 3 2" xfId="1484" xr:uid="{00000000-0005-0000-0000-0000AB050000}"/>
    <cellStyle name="標準 10 5" xfId="1088" xr:uid="{00000000-0005-0000-0000-0000AC050000}"/>
    <cellStyle name="標準 10 6" xfId="1485" xr:uid="{00000000-0005-0000-0000-0000AD050000}"/>
    <cellStyle name="標準 10 6 2" xfId="1486" xr:uid="{00000000-0005-0000-0000-0000AE050000}"/>
    <cellStyle name="標準 10 6 2 2" xfId="1487" xr:uid="{00000000-0005-0000-0000-0000AF050000}"/>
    <cellStyle name="標準 10 6 2 3" xfId="1488" xr:uid="{00000000-0005-0000-0000-0000B0050000}"/>
    <cellStyle name="標準 10 6 2 3 2" xfId="1386" xr:uid="{00000000-0005-0000-0000-0000B1050000}"/>
    <cellStyle name="標準 10 7" xfId="1489" xr:uid="{00000000-0005-0000-0000-0000B2050000}"/>
    <cellStyle name="標準 10 8" xfId="1490" xr:uid="{00000000-0005-0000-0000-0000B3050000}"/>
    <cellStyle name="標準 10 8 2" xfId="1491" xr:uid="{00000000-0005-0000-0000-0000B4050000}"/>
    <cellStyle name="標準 10 8 2 2" xfId="1492" xr:uid="{00000000-0005-0000-0000-0000B5050000}"/>
    <cellStyle name="標準 10 8 2 2 2" xfId="1493" xr:uid="{00000000-0005-0000-0000-0000B6050000}"/>
    <cellStyle name="標準 10 8 2 2 3" xfId="1494" xr:uid="{00000000-0005-0000-0000-0000B7050000}"/>
    <cellStyle name="標準 10 8 2 2 3 2" xfId="1387" xr:uid="{00000000-0005-0000-0000-0000B8050000}"/>
    <cellStyle name="標準 10 8 2 2 3 2 2" xfId="1495" xr:uid="{00000000-0005-0000-0000-0000B9050000}"/>
    <cellStyle name="標準 10 8 2 3" xfId="1496" xr:uid="{00000000-0005-0000-0000-0000BA050000}"/>
    <cellStyle name="標準 10 8 2 4" xfId="1497" xr:uid="{00000000-0005-0000-0000-0000BB050000}"/>
    <cellStyle name="標準 10 8 2 4 2" xfId="1498" xr:uid="{00000000-0005-0000-0000-0000BC050000}"/>
    <cellStyle name="標準 10 8 2 4 2 2" xfId="1499" xr:uid="{00000000-0005-0000-0000-0000BD050000}"/>
    <cellStyle name="標準 10 8 3" xfId="1500" xr:uid="{00000000-0005-0000-0000-0000BE050000}"/>
    <cellStyle name="標準 10 8 4" xfId="1501" xr:uid="{00000000-0005-0000-0000-0000BF050000}"/>
    <cellStyle name="標準 10 8 4 2" xfId="1502" xr:uid="{00000000-0005-0000-0000-0000C0050000}"/>
    <cellStyle name="標準 10 8 4 2 2" xfId="1503" xr:uid="{00000000-0005-0000-0000-0000C1050000}"/>
    <cellStyle name="標準 10 8 4 2 3" xfId="1504" xr:uid="{00000000-0005-0000-0000-0000C2050000}"/>
    <cellStyle name="標準 10 9" xfId="1505" xr:uid="{00000000-0005-0000-0000-0000C3050000}"/>
    <cellStyle name="標準 10 9 2" xfId="1506" xr:uid="{00000000-0005-0000-0000-0000C4050000}"/>
    <cellStyle name="標準 10 9 3" xfId="1507" xr:uid="{00000000-0005-0000-0000-0000C5050000}"/>
    <cellStyle name="標準 10 9 3 2" xfId="1508" xr:uid="{00000000-0005-0000-0000-0000C6050000}"/>
    <cellStyle name="標準 11" xfId="1089" xr:uid="{00000000-0005-0000-0000-0000C7050000}"/>
    <cellStyle name="標準 11 2" xfId="1090" xr:uid="{00000000-0005-0000-0000-0000C8050000}"/>
    <cellStyle name="標準 11 2 2" xfId="1695" xr:uid="{00000000-0005-0000-0000-0000C9050000}"/>
    <cellStyle name="標準 11 3" xfId="1091" xr:uid="{00000000-0005-0000-0000-0000CA050000}"/>
    <cellStyle name="標準 11 4" xfId="1092" xr:uid="{00000000-0005-0000-0000-0000CB050000}"/>
    <cellStyle name="標準 12" xfId="1382" xr:uid="{00000000-0005-0000-0000-0000CC050000}"/>
    <cellStyle name="標準 12 2" xfId="1093" xr:uid="{00000000-0005-0000-0000-0000CD050000}"/>
    <cellStyle name="標準 12 3" xfId="1094" xr:uid="{00000000-0005-0000-0000-0000CE050000}"/>
    <cellStyle name="標準 13" xfId="1095" xr:uid="{00000000-0005-0000-0000-0000CF050000}"/>
    <cellStyle name="標準 13 2" xfId="1096" xr:uid="{00000000-0005-0000-0000-0000D0050000}"/>
    <cellStyle name="標準 14" xfId="1383" xr:uid="{00000000-0005-0000-0000-0000D1050000}"/>
    <cellStyle name="標準 14 2" xfId="1097" xr:uid="{00000000-0005-0000-0000-0000D2050000}"/>
    <cellStyle name="標準 14 3" xfId="1098" xr:uid="{00000000-0005-0000-0000-0000D3050000}"/>
    <cellStyle name="標準 14 4" xfId="1099" xr:uid="{00000000-0005-0000-0000-0000D4050000}"/>
    <cellStyle name="標準 14 5" xfId="1100" xr:uid="{00000000-0005-0000-0000-0000D5050000}"/>
    <cellStyle name="標準 14 6" xfId="1101" xr:uid="{00000000-0005-0000-0000-0000D6050000}"/>
    <cellStyle name="標準 14 7" xfId="1102" xr:uid="{00000000-0005-0000-0000-0000D7050000}"/>
    <cellStyle name="標準 14 8" xfId="1103" xr:uid="{00000000-0005-0000-0000-0000D8050000}"/>
    <cellStyle name="標準 15" xfId="1104" xr:uid="{00000000-0005-0000-0000-0000D9050000}"/>
    <cellStyle name="標準 15 2" xfId="1105" xr:uid="{00000000-0005-0000-0000-0000DA050000}"/>
    <cellStyle name="標準 15 3" xfId="1106" xr:uid="{00000000-0005-0000-0000-0000DB050000}"/>
    <cellStyle name="標準 15 4" xfId="1107" xr:uid="{00000000-0005-0000-0000-0000DC050000}"/>
    <cellStyle name="標準 15 5" xfId="1108" xr:uid="{00000000-0005-0000-0000-0000DD050000}"/>
    <cellStyle name="標準 15 6" xfId="1109" xr:uid="{00000000-0005-0000-0000-0000DE050000}"/>
    <cellStyle name="標準 15 7" xfId="1110" xr:uid="{00000000-0005-0000-0000-0000DF050000}"/>
    <cellStyle name="標準 16" xfId="1384" xr:uid="{00000000-0005-0000-0000-0000E0050000}"/>
    <cellStyle name="標準 16 2" xfId="1111" xr:uid="{00000000-0005-0000-0000-0000E1050000}"/>
    <cellStyle name="標準 16 3" xfId="1112" xr:uid="{00000000-0005-0000-0000-0000E2050000}"/>
    <cellStyle name="標準 16 4" xfId="1113" xr:uid="{00000000-0005-0000-0000-0000E3050000}"/>
    <cellStyle name="標準 16 5" xfId="1114" xr:uid="{00000000-0005-0000-0000-0000E4050000}"/>
    <cellStyle name="標準 16 6" xfId="1115" xr:uid="{00000000-0005-0000-0000-0000E5050000}"/>
    <cellStyle name="標準 17" xfId="1116" xr:uid="{00000000-0005-0000-0000-0000E6050000}"/>
    <cellStyle name="標準 17 2" xfId="1117" xr:uid="{00000000-0005-0000-0000-0000E7050000}"/>
    <cellStyle name="標準 17 3" xfId="1118" xr:uid="{00000000-0005-0000-0000-0000E8050000}"/>
    <cellStyle name="標準 17 4" xfId="1119" xr:uid="{00000000-0005-0000-0000-0000E9050000}"/>
    <cellStyle name="標準 17 5" xfId="1120" xr:uid="{00000000-0005-0000-0000-0000EA050000}"/>
    <cellStyle name="標準 18" xfId="1509" xr:uid="{00000000-0005-0000-0000-0000EB050000}"/>
    <cellStyle name="標準 18 2" xfId="1121" xr:uid="{00000000-0005-0000-0000-0000EC050000}"/>
    <cellStyle name="標準 18 3" xfId="1122" xr:uid="{00000000-0005-0000-0000-0000ED050000}"/>
    <cellStyle name="標準 19" xfId="1510" xr:uid="{00000000-0005-0000-0000-0000EE050000}"/>
    <cellStyle name="標準 19 2" xfId="1123" xr:uid="{00000000-0005-0000-0000-0000EF050000}"/>
    <cellStyle name="標準 19 2 2" xfId="1511" xr:uid="{00000000-0005-0000-0000-0000F0050000}"/>
    <cellStyle name="標準 19 2 2 2" xfId="1512" xr:uid="{00000000-0005-0000-0000-0000F1050000}"/>
    <cellStyle name="標準 19 2 2 2 2" xfId="1513" xr:uid="{00000000-0005-0000-0000-0000F2050000}"/>
    <cellStyle name="標準 19 2 2 2 2 2" xfId="1514" xr:uid="{00000000-0005-0000-0000-0000F3050000}"/>
    <cellStyle name="標準 19 2 2 2 2 2 2" xfId="1515" xr:uid="{00000000-0005-0000-0000-0000F4050000}"/>
    <cellStyle name="標準 19 2 2 2 2 2 2 2" xfId="1516" xr:uid="{00000000-0005-0000-0000-0000F5050000}"/>
    <cellStyle name="標準 19 2 2 2 2 2 2 2 2" xfId="1517" xr:uid="{00000000-0005-0000-0000-0000F6050000}"/>
    <cellStyle name="標準 19 2 2 2 2 2 3" xfId="1518" xr:uid="{00000000-0005-0000-0000-0000F7050000}"/>
    <cellStyle name="標準 19 2 2 2 2 2 4" xfId="1519" xr:uid="{00000000-0005-0000-0000-0000F8050000}"/>
    <cellStyle name="標準 19 2 2 2 2 2 4 2" xfId="1520" xr:uid="{00000000-0005-0000-0000-0000F9050000}"/>
    <cellStyle name="標準 19 2 2 2 2 2 4 3" xfId="1521" xr:uid="{00000000-0005-0000-0000-0000FA050000}"/>
    <cellStyle name="標準 19 2 2 2 3" xfId="1522" xr:uid="{00000000-0005-0000-0000-0000FB050000}"/>
    <cellStyle name="標準 19 2 2 2 3 2" xfId="1523" xr:uid="{00000000-0005-0000-0000-0000FC050000}"/>
    <cellStyle name="標準 19 2 2 2 3 2 2" xfId="1524" xr:uid="{00000000-0005-0000-0000-0000FD050000}"/>
    <cellStyle name="標準 19 2 2 2 3 2 3" xfId="1525" xr:uid="{00000000-0005-0000-0000-0000FE050000}"/>
    <cellStyle name="標準 19 2 2 3" xfId="1526" xr:uid="{00000000-0005-0000-0000-0000FF050000}"/>
    <cellStyle name="標準 19 2 2 3 2" xfId="1527" xr:uid="{00000000-0005-0000-0000-000000060000}"/>
    <cellStyle name="標準 19 2 2 3 2 2" xfId="1528" xr:uid="{00000000-0005-0000-0000-000001060000}"/>
    <cellStyle name="標準 2" xfId="1" xr:uid="{00000000-0005-0000-0000-000002060000}"/>
    <cellStyle name="標準 2 10" xfId="1124" xr:uid="{00000000-0005-0000-0000-000003060000}"/>
    <cellStyle name="標準 2 11" xfId="1125" xr:uid="{00000000-0005-0000-0000-000004060000}"/>
    <cellStyle name="標準 2 12" xfId="1126" xr:uid="{00000000-0005-0000-0000-000005060000}"/>
    <cellStyle name="標準 2 13" xfId="1127" xr:uid="{00000000-0005-0000-0000-000006060000}"/>
    <cellStyle name="標準 2 14" xfId="1128" xr:uid="{00000000-0005-0000-0000-000007060000}"/>
    <cellStyle name="標準 2 15" xfId="1129" xr:uid="{00000000-0005-0000-0000-000008060000}"/>
    <cellStyle name="標準 2 16" xfId="1130" xr:uid="{00000000-0005-0000-0000-000009060000}"/>
    <cellStyle name="標準 2 17" xfId="1131" xr:uid="{00000000-0005-0000-0000-00000A060000}"/>
    <cellStyle name="標準 2 18" xfId="1132" xr:uid="{00000000-0005-0000-0000-00000B060000}"/>
    <cellStyle name="標準 2 19" xfId="1133" xr:uid="{00000000-0005-0000-0000-00000C060000}"/>
    <cellStyle name="標準 2 2" xfId="1134" xr:uid="{00000000-0005-0000-0000-00000D060000}"/>
    <cellStyle name="標準 2 2 10" xfId="1135" xr:uid="{00000000-0005-0000-0000-00000E060000}"/>
    <cellStyle name="標準 2 2 11" xfId="1136" xr:uid="{00000000-0005-0000-0000-00000F060000}"/>
    <cellStyle name="標準 2 2 12" xfId="1137" xr:uid="{00000000-0005-0000-0000-000010060000}"/>
    <cellStyle name="標準 2 2 13" xfId="1138" xr:uid="{00000000-0005-0000-0000-000011060000}"/>
    <cellStyle name="標準 2 2 14" xfId="1139" xr:uid="{00000000-0005-0000-0000-000012060000}"/>
    <cellStyle name="標準 2 2 15" xfId="1140" xr:uid="{00000000-0005-0000-0000-000013060000}"/>
    <cellStyle name="標準 2 2 16" xfId="1141" xr:uid="{00000000-0005-0000-0000-000014060000}"/>
    <cellStyle name="標準 2 2 17" xfId="1142" xr:uid="{00000000-0005-0000-0000-000015060000}"/>
    <cellStyle name="標準 2 2 18" xfId="1143" xr:uid="{00000000-0005-0000-0000-000016060000}"/>
    <cellStyle name="標準 2 2 19" xfId="1144" xr:uid="{00000000-0005-0000-0000-000017060000}"/>
    <cellStyle name="標準 2 2 2" xfId="1145" xr:uid="{00000000-0005-0000-0000-000018060000}"/>
    <cellStyle name="標準 2 2 2 2" xfId="1146" xr:uid="{00000000-0005-0000-0000-000019060000}"/>
    <cellStyle name="標準 2 2 2 2 2" xfId="1147" xr:uid="{00000000-0005-0000-0000-00001A060000}"/>
    <cellStyle name="標準 2 2 2 2_23_CRUDマトリックス(機能レベル)" xfId="1148" xr:uid="{00000000-0005-0000-0000-00001B060000}"/>
    <cellStyle name="標準 2 2 2 3" xfId="1873" xr:uid="{00000000-0005-0000-0000-00001C060000}"/>
    <cellStyle name="標準 2 2 2_23_CRUDマトリックス(機能レベル)" xfId="1149" xr:uid="{00000000-0005-0000-0000-00001D060000}"/>
    <cellStyle name="標準 2 2 20" xfId="1150" xr:uid="{00000000-0005-0000-0000-00001E060000}"/>
    <cellStyle name="標準 2 2 21" xfId="1151" xr:uid="{00000000-0005-0000-0000-00001F060000}"/>
    <cellStyle name="標準 2 2 22" xfId="1152" xr:uid="{00000000-0005-0000-0000-000020060000}"/>
    <cellStyle name="標準 2 2 23" xfId="1153" xr:uid="{00000000-0005-0000-0000-000021060000}"/>
    <cellStyle name="標準 2 2 24" xfId="1154" xr:uid="{00000000-0005-0000-0000-000022060000}"/>
    <cellStyle name="標準 2 2 25" xfId="1155" xr:uid="{00000000-0005-0000-0000-000023060000}"/>
    <cellStyle name="標準 2 2 26" xfId="1156" xr:uid="{00000000-0005-0000-0000-000024060000}"/>
    <cellStyle name="標準 2 2 27" xfId="1157" xr:uid="{00000000-0005-0000-0000-000025060000}"/>
    <cellStyle name="標準 2 2 28" xfId="1158" xr:uid="{00000000-0005-0000-0000-000026060000}"/>
    <cellStyle name="標準 2 2 29" xfId="1159" xr:uid="{00000000-0005-0000-0000-000027060000}"/>
    <cellStyle name="標準 2 2 3" xfId="1160" xr:uid="{00000000-0005-0000-0000-000028060000}"/>
    <cellStyle name="標準 2 2 30" xfId="1161" xr:uid="{00000000-0005-0000-0000-000029060000}"/>
    <cellStyle name="標準 2 2 31" xfId="1162" xr:uid="{00000000-0005-0000-0000-00002A060000}"/>
    <cellStyle name="標準 2 2 4" xfId="1163" xr:uid="{00000000-0005-0000-0000-00002B060000}"/>
    <cellStyle name="標準 2 2 5" xfId="1164" xr:uid="{00000000-0005-0000-0000-00002C060000}"/>
    <cellStyle name="標準 2 2 6" xfId="1165" xr:uid="{00000000-0005-0000-0000-00002D060000}"/>
    <cellStyle name="標準 2 2 7" xfId="1166" xr:uid="{00000000-0005-0000-0000-00002E060000}"/>
    <cellStyle name="標準 2 2 8" xfId="1167" xr:uid="{00000000-0005-0000-0000-00002F060000}"/>
    <cellStyle name="標準 2 2 9" xfId="1168" xr:uid="{00000000-0005-0000-0000-000030060000}"/>
    <cellStyle name="標準 2 2_23_CRUDマトリックス(機能レベル)" xfId="1169" xr:uid="{00000000-0005-0000-0000-000031060000}"/>
    <cellStyle name="標準 2 20" xfId="1170" xr:uid="{00000000-0005-0000-0000-000032060000}"/>
    <cellStyle name="標準 2 21" xfId="1171" xr:uid="{00000000-0005-0000-0000-000033060000}"/>
    <cellStyle name="標準 2 22" xfId="1172" xr:uid="{00000000-0005-0000-0000-000034060000}"/>
    <cellStyle name="標準 2 23" xfId="1173" xr:uid="{00000000-0005-0000-0000-000035060000}"/>
    <cellStyle name="標準 2 24" xfId="1174" xr:uid="{00000000-0005-0000-0000-000036060000}"/>
    <cellStyle name="標準 2 25" xfId="1175" xr:uid="{00000000-0005-0000-0000-000037060000}"/>
    <cellStyle name="標準 2 26" xfId="1550" xr:uid="{00000000-0005-0000-0000-000038060000}"/>
    <cellStyle name="標準 2 26 2" xfId="1569" xr:uid="{00000000-0005-0000-0000-000039060000}"/>
    <cellStyle name="標準 2 26 3" xfId="1874" xr:uid="{00000000-0005-0000-0000-00003A060000}"/>
    <cellStyle name="標準 2 27" xfId="1875" xr:uid="{00000000-0005-0000-0000-00003B060000}"/>
    <cellStyle name="標準 2 3" xfId="1176" xr:uid="{00000000-0005-0000-0000-00003C060000}"/>
    <cellStyle name="標準 2 3 10" xfId="1177" xr:uid="{00000000-0005-0000-0000-00003D060000}"/>
    <cellStyle name="標準 2 3 11" xfId="1178" xr:uid="{00000000-0005-0000-0000-00003E060000}"/>
    <cellStyle name="標準 2 3 12" xfId="1179" xr:uid="{00000000-0005-0000-0000-00003F060000}"/>
    <cellStyle name="標準 2 3 13" xfId="1180" xr:uid="{00000000-0005-0000-0000-000040060000}"/>
    <cellStyle name="標準 2 3 14" xfId="1181" xr:uid="{00000000-0005-0000-0000-000041060000}"/>
    <cellStyle name="標準 2 3 15" xfId="1182" xr:uid="{00000000-0005-0000-0000-000042060000}"/>
    <cellStyle name="標準 2 3 16" xfId="1183" xr:uid="{00000000-0005-0000-0000-000043060000}"/>
    <cellStyle name="標準 2 3 17" xfId="1184" xr:uid="{00000000-0005-0000-0000-000044060000}"/>
    <cellStyle name="標準 2 3 18" xfId="1185" xr:uid="{00000000-0005-0000-0000-000045060000}"/>
    <cellStyle name="標準 2 3 19" xfId="1186" xr:uid="{00000000-0005-0000-0000-000046060000}"/>
    <cellStyle name="標準 2 3 2" xfId="1187" xr:uid="{00000000-0005-0000-0000-000047060000}"/>
    <cellStyle name="標準 2 3 2 2" xfId="1188" xr:uid="{00000000-0005-0000-0000-000048060000}"/>
    <cellStyle name="標準 2 3 2 2 2" xfId="1189" xr:uid="{00000000-0005-0000-0000-000049060000}"/>
    <cellStyle name="標準 2 3 2 2_23_CRUDマトリックス(機能レベル)" xfId="1190" xr:uid="{00000000-0005-0000-0000-00004A060000}"/>
    <cellStyle name="標準 2 3 2 3" xfId="1696" xr:uid="{00000000-0005-0000-0000-00004B060000}"/>
    <cellStyle name="標準 2 3 2 4" xfId="1876" xr:uid="{00000000-0005-0000-0000-00004C060000}"/>
    <cellStyle name="標準 2 3 2_23_CRUDマトリックス(機能レベル)" xfId="1191" xr:uid="{00000000-0005-0000-0000-00004D060000}"/>
    <cellStyle name="標準 2 3 20" xfId="1192" xr:uid="{00000000-0005-0000-0000-00004E060000}"/>
    <cellStyle name="標準 2 3 21" xfId="1193" xr:uid="{00000000-0005-0000-0000-00004F060000}"/>
    <cellStyle name="標準 2 3 22" xfId="1194" xr:uid="{00000000-0005-0000-0000-000050060000}"/>
    <cellStyle name="標準 2 3 23" xfId="1195" xr:uid="{00000000-0005-0000-0000-000051060000}"/>
    <cellStyle name="標準 2 3 24" xfId="1196" xr:uid="{00000000-0005-0000-0000-000052060000}"/>
    <cellStyle name="標準 2 3 25" xfId="1197" xr:uid="{00000000-0005-0000-0000-000053060000}"/>
    <cellStyle name="標準 2 3 26" xfId="1198" xr:uid="{00000000-0005-0000-0000-000054060000}"/>
    <cellStyle name="標準 2 3 27" xfId="1199" xr:uid="{00000000-0005-0000-0000-000055060000}"/>
    <cellStyle name="標準 2 3 28" xfId="1200" xr:uid="{00000000-0005-0000-0000-000056060000}"/>
    <cellStyle name="標準 2 3 29" xfId="1201" xr:uid="{00000000-0005-0000-0000-000057060000}"/>
    <cellStyle name="標準 2 3 3" xfId="1202" xr:uid="{00000000-0005-0000-0000-000058060000}"/>
    <cellStyle name="標準 2 3 30" xfId="1877" xr:uid="{00000000-0005-0000-0000-000059060000}"/>
    <cellStyle name="標準 2 3 4" xfId="1203" xr:uid="{00000000-0005-0000-0000-00005A060000}"/>
    <cellStyle name="標準 2 3 4 2" xfId="1697" xr:uid="{00000000-0005-0000-0000-00005B060000}"/>
    <cellStyle name="標準 2 3 5" xfId="1204" xr:uid="{00000000-0005-0000-0000-00005C060000}"/>
    <cellStyle name="標準 2 3 6" xfId="1205" xr:uid="{00000000-0005-0000-0000-00005D060000}"/>
    <cellStyle name="標準 2 3 7" xfId="1206" xr:uid="{00000000-0005-0000-0000-00005E060000}"/>
    <cellStyle name="標準 2 3 8" xfId="1207" xr:uid="{00000000-0005-0000-0000-00005F060000}"/>
    <cellStyle name="標準 2 3 9" xfId="1208" xr:uid="{00000000-0005-0000-0000-000060060000}"/>
    <cellStyle name="標準 2 3_23_CRUDマトリックス(機能レベル)" xfId="1209" xr:uid="{00000000-0005-0000-0000-000061060000}"/>
    <cellStyle name="標準 2 4" xfId="1210" xr:uid="{00000000-0005-0000-0000-000062060000}"/>
    <cellStyle name="標準 2 4 10" xfId="1211" xr:uid="{00000000-0005-0000-0000-000063060000}"/>
    <cellStyle name="標準 2 4 11" xfId="1212" xr:uid="{00000000-0005-0000-0000-000064060000}"/>
    <cellStyle name="標準 2 4 12" xfId="1213" xr:uid="{00000000-0005-0000-0000-000065060000}"/>
    <cellStyle name="標準 2 4 13" xfId="1214" xr:uid="{00000000-0005-0000-0000-000066060000}"/>
    <cellStyle name="標準 2 4 14" xfId="1215" xr:uid="{00000000-0005-0000-0000-000067060000}"/>
    <cellStyle name="標準 2 4 15" xfId="1216" xr:uid="{00000000-0005-0000-0000-000068060000}"/>
    <cellStyle name="標準 2 4 16" xfId="1217" xr:uid="{00000000-0005-0000-0000-000069060000}"/>
    <cellStyle name="標準 2 4 17" xfId="1218" xr:uid="{00000000-0005-0000-0000-00006A060000}"/>
    <cellStyle name="標準 2 4 18" xfId="1219" xr:uid="{00000000-0005-0000-0000-00006B060000}"/>
    <cellStyle name="標準 2 4 19" xfId="1220" xr:uid="{00000000-0005-0000-0000-00006C060000}"/>
    <cellStyle name="標準 2 4 2" xfId="1221" xr:uid="{00000000-0005-0000-0000-00006D060000}"/>
    <cellStyle name="標準 2 4 2 2" xfId="1698" xr:uid="{00000000-0005-0000-0000-00006E060000}"/>
    <cellStyle name="標準 2 4 20" xfId="1222" xr:uid="{00000000-0005-0000-0000-00006F060000}"/>
    <cellStyle name="標準 2 4 21" xfId="1223" xr:uid="{00000000-0005-0000-0000-000070060000}"/>
    <cellStyle name="標準 2 4 22" xfId="1224" xr:uid="{00000000-0005-0000-0000-000071060000}"/>
    <cellStyle name="標準 2 4 23" xfId="1225" xr:uid="{00000000-0005-0000-0000-000072060000}"/>
    <cellStyle name="標準 2 4 24" xfId="1226" xr:uid="{00000000-0005-0000-0000-000073060000}"/>
    <cellStyle name="標準 2 4 3" xfId="1227" xr:uid="{00000000-0005-0000-0000-000074060000}"/>
    <cellStyle name="標準 2 4 4" xfId="1228" xr:uid="{00000000-0005-0000-0000-000075060000}"/>
    <cellStyle name="標準 2 4 5" xfId="1229" xr:uid="{00000000-0005-0000-0000-000076060000}"/>
    <cellStyle name="標準 2 4 6" xfId="1230" xr:uid="{00000000-0005-0000-0000-000077060000}"/>
    <cellStyle name="標準 2 4 7" xfId="1231" xr:uid="{00000000-0005-0000-0000-000078060000}"/>
    <cellStyle name="標準 2 4 8" xfId="1232" xr:uid="{00000000-0005-0000-0000-000079060000}"/>
    <cellStyle name="標準 2 4 9" xfId="1233" xr:uid="{00000000-0005-0000-0000-00007A060000}"/>
    <cellStyle name="標準 2 4_23_CRUDマトリックス(機能レベル)" xfId="1234" xr:uid="{00000000-0005-0000-0000-00007B060000}"/>
    <cellStyle name="標準 2 5" xfId="1235" xr:uid="{00000000-0005-0000-0000-00007C060000}"/>
    <cellStyle name="標準 2 5 10" xfId="1236" xr:uid="{00000000-0005-0000-0000-00007D060000}"/>
    <cellStyle name="標準 2 5 11" xfId="1237" xr:uid="{00000000-0005-0000-0000-00007E060000}"/>
    <cellStyle name="標準 2 5 12" xfId="1238" xr:uid="{00000000-0005-0000-0000-00007F060000}"/>
    <cellStyle name="標準 2 5 13" xfId="1239" xr:uid="{00000000-0005-0000-0000-000080060000}"/>
    <cellStyle name="標準 2 5 14" xfId="1240" xr:uid="{00000000-0005-0000-0000-000081060000}"/>
    <cellStyle name="標準 2 5 15" xfId="1241" xr:uid="{00000000-0005-0000-0000-000082060000}"/>
    <cellStyle name="標準 2 5 16" xfId="1242" xr:uid="{00000000-0005-0000-0000-000083060000}"/>
    <cellStyle name="標準 2 5 17" xfId="1243" xr:uid="{00000000-0005-0000-0000-000084060000}"/>
    <cellStyle name="標準 2 5 18" xfId="1244" xr:uid="{00000000-0005-0000-0000-000085060000}"/>
    <cellStyle name="標準 2 5 19" xfId="1245" xr:uid="{00000000-0005-0000-0000-000086060000}"/>
    <cellStyle name="標準 2 5 2" xfId="1246" xr:uid="{00000000-0005-0000-0000-000087060000}"/>
    <cellStyle name="標準 2 5 2 2" xfId="1549" xr:uid="{00000000-0005-0000-0000-000088060000}"/>
    <cellStyle name="標準 2 5 2 2 2" xfId="1878" xr:uid="{00000000-0005-0000-0000-000089060000}"/>
    <cellStyle name="標準 2 5 20" xfId="1247" xr:uid="{00000000-0005-0000-0000-00008A060000}"/>
    <cellStyle name="標準 2 5 21" xfId="1248" xr:uid="{00000000-0005-0000-0000-00008B060000}"/>
    <cellStyle name="標準 2 5 22" xfId="1249" xr:uid="{00000000-0005-0000-0000-00008C060000}"/>
    <cellStyle name="標準 2 5 23" xfId="1250" xr:uid="{00000000-0005-0000-0000-00008D060000}"/>
    <cellStyle name="標準 2 5 3" xfId="1251" xr:uid="{00000000-0005-0000-0000-00008E060000}"/>
    <cellStyle name="標準 2 5 3 2" xfId="1529" xr:uid="{00000000-0005-0000-0000-00008F060000}"/>
    <cellStyle name="標準 2 5 3 2 2" xfId="1879" xr:uid="{00000000-0005-0000-0000-000090060000}"/>
    <cellStyle name="標準 2 5 4" xfId="1252" xr:uid="{00000000-0005-0000-0000-000091060000}"/>
    <cellStyle name="標準 2 5 5" xfId="1253" xr:uid="{00000000-0005-0000-0000-000092060000}"/>
    <cellStyle name="標準 2 5 6" xfId="1254" xr:uid="{00000000-0005-0000-0000-000093060000}"/>
    <cellStyle name="標準 2 5 7" xfId="1255" xr:uid="{00000000-0005-0000-0000-000094060000}"/>
    <cellStyle name="標準 2 5 8" xfId="1256" xr:uid="{00000000-0005-0000-0000-000095060000}"/>
    <cellStyle name="標準 2 5 9" xfId="1257" xr:uid="{00000000-0005-0000-0000-000096060000}"/>
    <cellStyle name="標準 2 5_23_CRUDマトリックス(機能レベル)" xfId="1258" xr:uid="{00000000-0005-0000-0000-000097060000}"/>
    <cellStyle name="標準 2 6" xfId="1259" xr:uid="{00000000-0005-0000-0000-000098060000}"/>
    <cellStyle name="標準 2 6 10" xfId="1260" xr:uid="{00000000-0005-0000-0000-000099060000}"/>
    <cellStyle name="標準 2 6 11" xfId="1261" xr:uid="{00000000-0005-0000-0000-00009A060000}"/>
    <cellStyle name="標準 2 6 12" xfId="1262" xr:uid="{00000000-0005-0000-0000-00009B060000}"/>
    <cellStyle name="標準 2 6 13" xfId="1263" xr:uid="{00000000-0005-0000-0000-00009C060000}"/>
    <cellStyle name="標準 2 6 14" xfId="1264" xr:uid="{00000000-0005-0000-0000-00009D060000}"/>
    <cellStyle name="標準 2 6 15" xfId="1265" xr:uid="{00000000-0005-0000-0000-00009E060000}"/>
    <cellStyle name="標準 2 6 16" xfId="1266" xr:uid="{00000000-0005-0000-0000-00009F060000}"/>
    <cellStyle name="標準 2 6 17" xfId="1267" xr:uid="{00000000-0005-0000-0000-0000A0060000}"/>
    <cellStyle name="標準 2 6 18" xfId="1268" xr:uid="{00000000-0005-0000-0000-0000A1060000}"/>
    <cellStyle name="標準 2 6 19" xfId="1269" xr:uid="{00000000-0005-0000-0000-0000A2060000}"/>
    <cellStyle name="標準 2 6 2" xfId="1270" xr:uid="{00000000-0005-0000-0000-0000A3060000}"/>
    <cellStyle name="標準 2 6 20" xfId="1271" xr:uid="{00000000-0005-0000-0000-0000A4060000}"/>
    <cellStyle name="標準 2 6 21" xfId="1272" xr:uid="{00000000-0005-0000-0000-0000A5060000}"/>
    <cellStyle name="標準 2 6 22" xfId="1273" xr:uid="{00000000-0005-0000-0000-0000A6060000}"/>
    <cellStyle name="標準 2 6 23" xfId="1880" xr:uid="{00000000-0005-0000-0000-0000A7060000}"/>
    <cellStyle name="標準 2 6 3" xfId="1274" xr:uid="{00000000-0005-0000-0000-0000A8060000}"/>
    <cellStyle name="標準 2 6 4" xfId="1275" xr:uid="{00000000-0005-0000-0000-0000A9060000}"/>
    <cellStyle name="標準 2 6 5" xfId="1276" xr:uid="{00000000-0005-0000-0000-0000AA060000}"/>
    <cellStyle name="標準 2 6 6" xfId="1277" xr:uid="{00000000-0005-0000-0000-0000AB060000}"/>
    <cellStyle name="標準 2 6 7" xfId="1278" xr:uid="{00000000-0005-0000-0000-0000AC060000}"/>
    <cellStyle name="標準 2 6 8" xfId="1279" xr:uid="{00000000-0005-0000-0000-0000AD060000}"/>
    <cellStyle name="標準 2 6 9" xfId="1280" xr:uid="{00000000-0005-0000-0000-0000AE060000}"/>
    <cellStyle name="標準 2 6_23_CRUDマトリックス(機能レベル)" xfId="1281" xr:uid="{00000000-0005-0000-0000-0000AF060000}"/>
    <cellStyle name="標準 2 7" xfId="1282" xr:uid="{00000000-0005-0000-0000-0000B0060000}"/>
    <cellStyle name="標準 2 7 2" xfId="1530" xr:uid="{00000000-0005-0000-0000-0000B1060000}"/>
    <cellStyle name="標準 2 7 2 2" xfId="1531" xr:uid="{00000000-0005-0000-0000-0000B2060000}"/>
    <cellStyle name="標準 2 7 2 3" xfId="1532" xr:uid="{00000000-0005-0000-0000-0000B3060000}"/>
    <cellStyle name="標準 2 7 2 3 2" xfId="1388" xr:uid="{00000000-0005-0000-0000-0000B4060000}"/>
    <cellStyle name="標準 2 8" xfId="1283" xr:uid="{00000000-0005-0000-0000-0000B5060000}"/>
    <cellStyle name="標準 2 9" xfId="1284" xr:uid="{00000000-0005-0000-0000-0000B6060000}"/>
    <cellStyle name="標準 2 9 2" xfId="1533" xr:uid="{00000000-0005-0000-0000-0000B7060000}"/>
    <cellStyle name="標準 2 9 2 2" xfId="1534" xr:uid="{00000000-0005-0000-0000-0000B8060000}"/>
    <cellStyle name="標準 2 9 2 2 2" xfId="1535" xr:uid="{00000000-0005-0000-0000-0000B9060000}"/>
    <cellStyle name="標準 2 9 2 2 3" xfId="1536" xr:uid="{00000000-0005-0000-0000-0000BA060000}"/>
    <cellStyle name="標準 2 9 2 2 3 2" xfId="1385" xr:uid="{00000000-0005-0000-0000-0000BB060000}"/>
    <cellStyle name="標準 2 9 2 2 3 2 2" xfId="1537" xr:uid="{00000000-0005-0000-0000-0000BC060000}"/>
    <cellStyle name="標準 2 9 2 3" xfId="1538" xr:uid="{00000000-0005-0000-0000-0000BD060000}"/>
    <cellStyle name="標準 2 9 2 4" xfId="1539" xr:uid="{00000000-0005-0000-0000-0000BE060000}"/>
    <cellStyle name="標準 2 9 2 4 2" xfId="1540" xr:uid="{00000000-0005-0000-0000-0000BF060000}"/>
    <cellStyle name="標準 2 9 2 4 2 2" xfId="1541" xr:uid="{00000000-0005-0000-0000-0000C0060000}"/>
    <cellStyle name="標準 2 9 2 4 2 2 2" xfId="1542" xr:uid="{00000000-0005-0000-0000-0000C1060000}"/>
    <cellStyle name="標準 20" xfId="1543" xr:uid="{00000000-0005-0000-0000-0000C2060000}"/>
    <cellStyle name="標準 20 2" xfId="1285" xr:uid="{00000000-0005-0000-0000-0000C3060000}"/>
    <cellStyle name="標準 20 2 2" xfId="1544" xr:uid="{00000000-0005-0000-0000-0000C4060000}"/>
    <cellStyle name="標準 20 3" xfId="1286" xr:uid="{00000000-0005-0000-0000-0000C5060000}"/>
    <cellStyle name="標準 20 4" xfId="1287" xr:uid="{00000000-0005-0000-0000-0000C6060000}"/>
    <cellStyle name="標準 21" xfId="1545" xr:uid="{00000000-0005-0000-0000-0000C7060000}"/>
    <cellStyle name="標準 21 2" xfId="1288" xr:uid="{00000000-0005-0000-0000-0000C8060000}"/>
    <cellStyle name="標準 21 3" xfId="1289" xr:uid="{00000000-0005-0000-0000-0000C9060000}"/>
    <cellStyle name="標準 22" xfId="1546" xr:uid="{00000000-0005-0000-0000-0000CA060000}"/>
    <cellStyle name="標準 22 2" xfId="1290" xr:uid="{00000000-0005-0000-0000-0000CB060000}"/>
    <cellStyle name="標準 22 2 2" xfId="1547" xr:uid="{00000000-0005-0000-0000-0000CC060000}"/>
    <cellStyle name="標準 23 2" xfId="1291" xr:uid="{00000000-0005-0000-0000-0000CD060000}"/>
    <cellStyle name="標準 23 3" xfId="1292" xr:uid="{00000000-0005-0000-0000-0000CE060000}"/>
    <cellStyle name="標準 23 4" xfId="1293" xr:uid="{00000000-0005-0000-0000-0000CF060000}"/>
    <cellStyle name="標準 24 2" xfId="1294" xr:uid="{00000000-0005-0000-0000-0000D0060000}"/>
    <cellStyle name="標準 24 3" xfId="1295" xr:uid="{00000000-0005-0000-0000-0000D1060000}"/>
    <cellStyle name="標準 25 2" xfId="1296" xr:uid="{00000000-0005-0000-0000-0000D2060000}"/>
    <cellStyle name="標準 3" xfId="1297" xr:uid="{00000000-0005-0000-0000-0000D3060000}"/>
    <cellStyle name="標準 3 10" xfId="1298" xr:uid="{00000000-0005-0000-0000-0000D4060000}"/>
    <cellStyle name="標準 3 11" xfId="1299" xr:uid="{00000000-0005-0000-0000-0000D5060000}"/>
    <cellStyle name="標準 3 12" xfId="1300" xr:uid="{00000000-0005-0000-0000-0000D6060000}"/>
    <cellStyle name="標準 3 13" xfId="1301" xr:uid="{00000000-0005-0000-0000-0000D7060000}"/>
    <cellStyle name="標準 3 14" xfId="1302" xr:uid="{00000000-0005-0000-0000-0000D8060000}"/>
    <cellStyle name="標準 3 15" xfId="1303" xr:uid="{00000000-0005-0000-0000-0000D9060000}"/>
    <cellStyle name="標準 3 16" xfId="1304" xr:uid="{00000000-0005-0000-0000-0000DA060000}"/>
    <cellStyle name="標準 3 17" xfId="1305" xr:uid="{00000000-0005-0000-0000-0000DB060000}"/>
    <cellStyle name="標準 3 18" xfId="1306" xr:uid="{00000000-0005-0000-0000-0000DC060000}"/>
    <cellStyle name="標準 3 19" xfId="1307" xr:uid="{00000000-0005-0000-0000-0000DD060000}"/>
    <cellStyle name="標準 3 2" xfId="1308" xr:uid="{00000000-0005-0000-0000-0000DE060000}"/>
    <cellStyle name="標準 3 2 2" xfId="1309" xr:uid="{00000000-0005-0000-0000-0000DF060000}"/>
    <cellStyle name="標準 3 2 2 2" xfId="1699" xr:uid="{00000000-0005-0000-0000-0000E0060000}"/>
    <cellStyle name="標準 3 2 2 2 2" xfId="1700" xr:uid="{00000000-0005-0000-0000-0000E1060000}"/>
    <cellStyle name="標準 3 2 2 2 2 2" xfId="1701" xr:uid="{00000000-0005-0000-0000-0000E2060000}"/>
    <cellStyle name="標準 3 2 2 2 3" xfId="1702" xr:uid="{00000000-0005-0000-0000-0000E3060000}"/>
    <cellStyle name="標準 3 2 2 3" xfId="1703" xr:uid="{00000000-0005-0000-0000-0000E4060000}"/>
    <cellStyle name="標準 3 2 2 4" xfId="1704" xr:uid="{00000000-0005-0000-0000-0000E5060000}"/>
    <cellStyle name="標準 3 2 2 5" xfId="1705" xr:uid="{00000000-0005-0000-0000-0000E6060000}"/>
    <cellStyle name="標準 3 2 3" xfId="1570" xr:uid="{00000000-0005-0000-0000-0000E7060000}"/>
    <cellStyle name="標準 3 2 3 2" xfId="1706" xr:uid="{00000000-0005-0000-0000-0000E8060000}"/>
    <cellStyle name="標準 3 2 3 2 2" xfId="1571" xr:uid="{00000000-0005-0000-0000-0000E9060000}"/>
    <cellStyle name="標準 3 2 3 2 2 2" xfId="1572" xr:uid="{00000000-0005-0000-0000-0000EA060000}"/>
    <cellStyle name="標準 3 2 3 3" xfId="1707" xr:uid="{00000000-0005-0000-0000-0000EB060000}"/>
    <cellStyle name="標準 3 2 3 3 2" xfId="1708" xr:uid="{00000000-0005-0000-0000-0000EC060000}"/>
    <cellStyle name="標準 3 2 3 4" xfId="1709" xr:uid="{00000000-0005-0000-0000-0000ED060000}"/>
    <cellStyle name="標準 3 2 4" xfId="1710" xr:uid="{00000000-0005-0000-0000-0000EE060000}"/>
    <cellStyle name="標準 3 2 5" xfId="1711" xr:uid="{00000000-0005-0000-0000-0000EF060000}"/>
    <cellStyle name="標準 3 2 5 2" xfId="1712" xr:uid="{00000000-0005-0000-0000-0000F0060000}"/>
    <cellStyle name="標準 3 20" xfId="1310" xr:uid="{00000000-0005-0000-0000-0000F1060000}"/>
    <cellStyle name="標準 3 21" xfId="1311" xr:uid="{00000000-0005-0000-0000-0000F2060000}"/>
    <cellStyle name="標準 3 22" xfId="1312" xr:uid="{00000000-0005-0000-0000-0000F3060000}"/>
    <cellStyle name="標準 3 23" xfId="1313" xr:uid="{00000000-0005-0000-0000-0000F4060000}"/>
    <cellStyle name="標準 3 24" xfId="1314" xr:uid="{00000000-0005-0000-0000-0000F5060000}"/>
    <cellStyle name="標準 3 25" xfId="1315" xr:uid="{00000000-0005-0000-0000-0000F6060000}"/>
    <cellStyle name="標準 3 26" xfId="1316" xr:uid="{00000000-0005-0000-0000-0000F7060000}"/>
    <cellStyle name="標準 3 27" xfId="1317" xr:uid="{00000000-0005-0000-0000-0000F8060000}"/>
    <cellStyle name="標準 3 28" xfId="1318" xr:uid="{00000000-0005-0000-0000-0000F9060000}"/>
    <cellStyle name="標準 3 29" xfId="1319" xr:uid="{00000000-0005-0000-0000-0000FA060000}"/>
    <cellStyle name="標準 3 3" xfId="1320" xr:uid="{00000000-0005-0000-0000-0000FB060000}"/>
    <cellStyle name="標準 3 3 2" xfId="1573" xr:uid="{00000000-0005-0000-0000-0000FC060000}"/>
    <cellStyle name="標準 3 3 2 2" xfId="1713" xr:uid="{00000000-0005-0000-0000-0000FD060000}"/>
    <cellStyle name="標準 3 3 2 3" xfId="1881" xr:uid="{00000000-0005-0000-0000-0000FE060000}"/>
    <cellStyle name="標準 3 3 3" xfId="1714" xr:uid="{00000000-0005-0000-0000-0000FF060000}"/>
    <cellStyle name="標準 3 3 3 2" xfId="1715" xr:uid="{00000000-0005-0000-0000-000000070000}"/>
    <cellStyle name="標準 3 3 4" xfId="1716" xr:uid="{00000000-0005-0000-0000-000001070000}"/>
    <cellStyle name="標準 3 3 5" xfId="1882" xr:uid="{00000000-0005-0000-0000-000002070000}"/>
    <cellStyle name="標準 3 4" xfId="1321" xr:uid="{00000000-0005-0000-0000-000003070000}"/>
    <cellStyle name="標準 3 4 2" xfId="1717" xr:uid="{00000000-0005-0000-0000-000004070000}"/>
    <cellStyle name="標準 3 4 3" xfId="1883" xr:uid="{00000000-0005-0000-0000-000005070000}"/>
    <cellStyle name="標準 3 5" xfId="1322" xr:uid="{00000000-0005-0000-0000-000006070000}"/>
    <cellStyle name="標準 3 5 2" xfId="1718" xr:uid="{00000000-0005-0000-0000-000007070000}"/>
    <cellStyle name="標準 3 6" xfId="1323" xr:uid="{00000000-0005-0000-0000-000008070000}"/>
    <cellStyle name="標準 3 6 2" xfId="1719" xr:uid="{00000000-0005-0000-0000-000009070000}"/>
    <cellStyle name="標準 3 7" xfId="1324" xr:uid="{00000000-0005-0000-0000-00000A070000}"/>
    <cellStyle name="標準 3 8" xfId="1325" xr:uid="{00000000-0005-0000-0000-00000B070000}"/>
    <cellStyle name="標準 3 9" xfId="1326" xr:uid="{00000000-0005-0000-0000-00000C070000}"/>
    <cellStyle name="標準 4" xfId="1327" xr:uid="{00000000-0005-0000-0000-00000D070000}"/>
    <cellStyle name="標準 4 2" xfId="1328" xr:uid="{00000000-0005-0000-0000-00000E070000}"/>
    <cellStyle name="標準 4 2 2" xfId="1329" xr:uid="{00000000-0005-0000-0000-00000F070000}"/>
    <cellStyle name="標準 4 2 2 2" xfId="1574" xr:uid="{00000000-0005-0000-0000-000010070000}"/>
    <cellStyle name="標準 4 2 2 3" xfId="1884" xr:uid="{00000000-0005-0000-0000-000011070000}"/>
    <cellStyle name="標準 4 2 3" xfId="1720" xr:uid="{00000000-0005-0000-0000-000012070000}"/>
    <cellStyle name="標準 4 2 3 2" xfId="1721" xr:uid="{00000000-0005-0000-0000-000013070000}"/>
    <cellStyle name="標準 4 2 3 3" xfId="1885" xr:uid="{00000000-0005-0000-0000-000014070000}"/>
    <cellStyle name="標準 4 2 4" xfId="1722" xr:uid="{00000000-0005-0000-0000-000015070000}"/>
    <cellStyle name="標準 4 2 4 2" xfId="1886" xr:uid="{00000000-0005-0000-0000-000016070000}"/>
    <cellStyle name="標準 4 2 5" xfId="1887" xr:uid="{00000000-0005-0000-0000-000017070000}"/>
    <cellStyle name="標準 4 3" xfId="1330" xr:uid="{00000000-0005-0000-0000-000018070000}"/>
    <cellStyle name="標準 4 3 2" xfId="1723" xr:uid="{00000000-0005-0000-0000-000019070000}"/>
    <cellStyle name="標準 4 3 2 2" xfId="1724" xr:uid="{00000000-0005-0000-0000-00001A070000}"/>
    <cellStyle name="標準 4 3 3" xfId="1725" xr:uid="{00000000-0005-0000-0000-00001B070000}"/>
    <cellStyle name="標準 4 3 3 2" xfId="1726" xr:uid="{00000000-0005-0000-0000-00001C070000}"/>
    <cellStyle name="標準 4 3 4" xfId="1727" xr:uid="{00000000-0005-0000-0000-00001D070000}"/>
    <cellStyle name="標準 4 3 5" xfId="1728" xr:uid="{00000000-0005-0000-0000-00001E070000}"/>
    <cellStyle name="標準 4 3 5 2" xfId="1729" xr:uid="{00000000-0005-0000-0000-00001F070000}"/>
    <cellStyle name="標準 4 4" xfId="1331" xr:uid="{00000000-0005-0000-0000-000020070000}"/>
    <cellStyle name="標準 4 4 2" xfId="1730" xr:uid="{00000000-0005-0000-0000-000021070000}"/>
    <cellStyle name="標準 4 5" xfId="1332" xr:uid="{00000000-0005-0000-0000-000022070000}"/>
    <cellStyle name="標準 4 5 2" xfId="1731" xr:uid="{00000000-0005-0000-0000-000023070000}"/>
    <cellStyle name="標準 4 5 3" xfId="1888" xr:uid="{00000000-0005-0000-0000-000024070000}"/>
    <cellStyle name="標準 4 6" xfId="1889" xr:uid="{00000000-0005-0000-0000-000025070000}"/>
    <cellStyle name="標準 4 7" xfId="1890" xr:uid="{00000000-0005-0000-0000-000026070000}"/>
    <cellStyle name="標準 5" xfId="1333" xr:uid="{00000000-0005-0000-0000-000027070000}"/>
    <cellStyle name="標準 5 2" xfId="1334" xr:uid="{00000000-0005-0000-0000-000028070000}"/>
    <cellStyle name="標準 5 2 2" xfId="1552" xr:uid="{00000000-0005-0000-0000-000029070000}"/>
    <cellStyle name="標準 5 2 2 2" xfId="1732" xr:uid="{00000000-0005-0000-0000-00002A070000}"/>
    <cellStyle name="標準 5 2 3" xfId="1733" xr:uid="{00000000-0005-0000-0000-00002B070000}"/>
    <cellStyle name="標準 5 2 4" xfId="1891" xr:uid="{00000000-0005-0000-0000-00002C070000}"/>
    <cellStyle name="標準 5 3" xfId="1553" xr:uid="{00000000-0005-0000-0000-00002D070000}"/>
    <cellStyle name="標準 5 3 2" xfId="1734" xr:uid="{00000000-0005-0000-0000-00002E070000}"/>
    <cellStyle name="標準 5 3 3" xfId="1892" xr:uid="{00000000-0005-0000-0000-00002F070000}"/>
    <cellStyle name="標準 5 4" xfId="1735" xr:uid="{00000000-0005-0000-0000-000030070000}"/>
    <cellStyle name="標準 5 5" xfId="1893" xr:uid="{00000000-0005-0000-0000-000031070000}"/>
    <cellStyle name="標準 6" xfId="1335" xr:uid="{00000000-0005-0000-0000-000032070000}"/>
    <cellStyle name="標準 6 2" xfId="1336" xr:uid="{00000000-0005-0000-0000-000033070000}"/>
    <cellStyle name="標準 6 2 2" xfId="1337" xr:uid="{00000000-0005-0000-0000-000034070000}"/>
    <cellStyle name="標準 6 2 2 2" xfId="1338" xr:uid="{00000000-0005-0000-0000-000035070000}"/>
    <cellStyle name="標準 6 2 2 3" xfId="1894" xr:uid="{00000000-0005-0000-0000-000036070000}"/>
    <cellStyle name="標準 6 2 3" xfId="1736" xr:uid="{00000000-0005-0000-0000-000037070000}"/>
    <cellStyle name="標準 6 2 4" xfId="1895" xr:uid="{00000000-0005-0000-0000-000038070000}"/>
    <cellStyle name="標準 6 3" xfId="1339" xr:uid="{00000000-0005-0000-0000-000039070000}"/>
    <cellStyle name="標準 6 3 2" xfId="1737" xr:uid="{00000000-0005-0000-0000-00003A070000}"/>
    <cellStyle name="標準 6 3 3" xfId="1738" xr:uid="{00000000-0005-0000-0000-00003B070000}"/>
    <cellStyle name="標準 6 3 3 2" xfId="1739" xr:uid="{00000000-0005-0000-0000-00003C070000}"/>
    <cellStyle name="標準 6 4" xfId="1896" xr:uid="{00000000-0005-0000-0000-00003D070000}"/>
    <cellStyle name="標準 6 5" xfId="1897" xr:uid="{00000000-0005-0000-0000-00003E070000}"/>
    <cellStyle name="標準 7" xfId="1340" xr:uid="{00000000-0005-0000-0000-00003F070000}"/>
    <cellStyle name="標準 7 2" xfId="1341" xr:uid="{00000000-0005-0000-0000-000040070000}"/>
    <cellStyle name="標準 7 2 2" xfId="1898" xr:uid="{00000000-0005-0000-0000-000041070000}"/>
    <cellStyle name="標準 7 2 2 2" xfId="1899" xr:uid="{00000000-0005-0000-0000-000042070000}"/>
    <cellStyle name="標準 7 2 2 3" xfId="1900" xr:uid="{00000000-0005-0000-0000-000043070000}"/>
    <cellStyle name="標準 7 2 3" xfId="1901" xr:uid="{00000000-0005-0000-0000-000044070000}"/>
    <cellStyle name="標準 7 2 3 2" xfId="1902" xr:uid="{00000000-0005-0000-0000-000045070000}"/>
    <cellStyle name="標準 7 2 3 3" xfId="1903" xr:uid="{00000000-0005-0000-0000-000046070000}"/>
    <cellStyle name="標準 7 2 4" xfId="1904" xr:uid="{00000000-0005-0000-0000-000047070000}"/>
    <cellStyle name="標準 7 2 5" xfId="1905" xr:uid="{00000000-0005-0000-0000-000048070000}"/>
    <cellStyle name="標準 7 3" xfId="1342" xr:uid="{00000000-0005-0000-0000-000049070000}"/>
    <cellStyle name="標準 7 3 2" xfId="1906" xr:uid="{00000000-0005-0000-0000-00004A070000}"/>
    <cellStyle name="標準 7 3 3" xfId="1907" xr:uid="{00000000-0005-0000-0000-00004B070000}"/>
    <cellStyle name="標準 7 4" xfId="1908" xr:uid="{00000000-0005-0000-0000-00004C070000}"/>
    <cellStyle name="標準 7 4 2" xfId="1909" xr:uid="{00000000-0005-0000-0000-00004D070000}"/>
    <cellStyle name="標準 7 4 3" xfId="1910" xr:uid="{00000000-0005-0000-0000-00004E070000}"/>
    <cellStyle name="標準 7 5" xfId="1911" xr:uid="{00000000-0005-0000-0000-00004F070000}"/>
    <cellStyle name="標準 7 6" xfId="1912" xr:uid="{00000000-0005-0000-0000-000050070000}"/>
    <cellStyle name="標準 8" xfId="1343" xr:uid="{00000000-0005-0000-0000-000051070000}"/>
    <cellStyle name="標準 8 2" xfId="1344" xr:uid="{00000000-0005-0000-0000-000052070000}"/>
    <cellStyle name="標準 8 2 2" xfId="1913" xr:uid="{00000000-0005-0000-0000-000053070000}"/>
    <cellStyle name="標準 8 2 3" xfId="1914" xr:uid="{00000000-0005-0000-0000-000054070000}"/>
    <cellStyle name="標準 8 3" xfId="1345" xr:uid="{00000000-0005-0000-0000-000055070000}"/>
    <cellStyle name="標準 8 4" xfId="1346" xr:uid="{00000000-0005-0000-0000-000056070000}"/>
    <cellStyle name="標準 8 5" xfId="1347" xr:uid="{00000000-0005-0000-0000-000057070000}"/>
    <cellStyle name="標準 8 6" xfId="1348" xr:uid="{00000000-0005-0000-0000-000058070000}"/>
    <cellStyle name="標準 8 7" xfId="1349" xr:uid="{00000000-0005-0000-0000-000059070000}"/>
    <cellStyle name="標準 9" xfId="1350" xr:uid="{00000000-0005-0000-0000-00005A070000}"/>
    <cellStyle name="標準 9 2" xfId="1351" xr:uid="{00000000-0005-0000-0000-00005B070000}"/>
    <cellStyle name="標準 9 3" xfId="1352" xr:uid="{00000000-0005-0000-0000-00005C070000}"/>
    <cellStyle name="標準 9 4" xfId="1353" xr:uid="{00000000-0005-0000-0000-00005D070000}"/>
    <cellStyle name="標準 9 5" xfId="1354" xr:uid="{00000000-0005-0000-0000-00005E070000}"/>
    <cellStyle name="標準 9 6" xfId="1355" xr:uid="{00000000-0005-0000-0000-00005F070000}"/>
    <cellStyle name="未定義" xfId="1575" xr:uid="{00000000-0005-0000-0000-000060070000}"/>
    <cellStyle name="良い 10" xfId="1356" xr:uid="{00000000-0005-0000-0000-000061070000}"/>
    <cellStyle name="良い 11" xfId="1357" xr:uid="{00000000-0005-0000-0000-000062070000}"/>
    <cellStyle name="良い 12" xfId="1358" xr:uid="{00000000-0005-0000-0000-000063070000}"/>
    <cellStyle name="良い 13" xfId="1359" xr:uid="{00000000-0005-0000-0000-000064070000}"/>
    <cellStyle name="良い 14" xfId="1360" xr:uid="{00000000-0005-0000-0000-000065070000}"/>
    <cellStyle name="良い 15" xfId="1361" xr:uid="{00000000-0005-0000-0000-000066070000}"/>
    <cellStyle name="良い 16" xfId="1362" xr:uid="{00000000-0005-0000-0000-000067070000}"/>
    <cellStyle name="良い 17" xfId="1363" xr:uid="{00000000-0005-0000-0000-000068070000}"/>
    <cellStyle name="良い 18" xfId="1364" xr:uid="{00000000-0005-0000-0000-000069070000}"/>
    <cellStyle name="良い 19" xfId="1365" xr:uid="{00000000-0005-0000-0000-00006A070000}"/>
    <cellStyle name="良い 2" xfId="1366" xr:uid="{00000000-0005-0000-0000-00006B070000}"/>
    <cellStyle name="良い 2 2" xfId="1367" xr:uid="{00000000-0005-0000-0000-00006C070000}"/>
    <cellStyle name="良い 2 2 2" xfId="1576" xr:uid="{00000000-0005-0000-0000-00006D070000}"/>
    <cellStyle name="良い 2 3" xfId="1915" xr:uid="{00000000-0005-0000-0000-00006E070000}"/>
    <cellStyle name="良い 2 4" xfId="1916" xr:uid="{00000000-0005-0000-0000-00006F070000}"/>
    <cellStyle name="良い 20" xfId="1368" xr:uid="{00000000-0005-0000-0000-000070070000}"/>
    <cellStyle name="良い 21" xfId="1369" xr:uid="{00000000-0005-0000-0000-000071070000}"/>
    <cellStyle name="良い 22" xfId="1370" xr:uid="{00000000-0005-0000-0000-000072070000}"/>
    <cellStyle name="良い 23" xfId="1371" xr:uid="{00000000-0005-0000-0000-000073070000}"/>
    <cellStyle name="良い 24" xfId="1372" xr:uid="{00000000-0005-0000-0000-000074070000}"/>
    <cellStyle name="良い 25" xfId="1373" xr:uid="{00000000-0005-0000-0000-000075070000}"/>
    <cellStyle name="良い 3" xfId="1374" xr:uid="{00000000-0005-0000-0000-000076070000}"/>
    <cellStyle name="良い 3 2" xfId="1375" xr:uid="{00000000-0005-0000-0000-000077070000}"/>
    <cellStyle name="良い 4" xfId="1376" xr:uid="{00000000-0005-0000-0000-000078070000}"/>
    <cellStyle name="良い 5" xfId="1377" xr:uid="{00000000-0005-0000-0000-000079070000}"/>
    <cellStyle name="良い 6" xfId="1378" xr:uid="{00000000-0005-0000-0000-00007A070000}"/>
    <cellStyle name="良い 7" xfId="1379" xr:uid="{00000000-0005-0000-0000-00007B070000}"/>
    <cellStyle name="良い 8" xfId="1380" xr:uid="{00000000-0005-0000-0000-00007C070000}"/>
    <cellStyle name="良い 9" xfId="1381" xr:uid="{00000000-0005-0000-0000-00007D070000}"/>
  </cellStyles>
  <dxfs count="0"/>
  <tableStyles count="0" defaultTableStyle="TableStyleMedium2" defaultPivotStyle="PivotStyleLight16"/>
  <colors>
    <mruColors>
      <color rgb="FFE6B9B8"/>
      <color rgb="FFFFC000"/>
      <color rgb="FF7F7F7F"/>
      <color rgb="FF7F7F86"/>
      <color rgb="FF7F8686"/>
      <color rgb="FF376092"/>
      <color rgb="FF7F7FBB"/>
      <color rgb="FF95B3D7"/>
      <color rgb="FFFFFFCC"/>
      <color rgb="FF7793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6981068197412"/>
          <c:y val="5.4087777777777776E-2"/>
          <c:w val="0.81088486453317388"/>
          <c:h val="0.93980388888888888"/>
        </c:manualLayout>
      </c:layout>
      <c:barChart>
        <c:barDir val="bar"/>
        <c:grouping val="stacked"/>
        <c:varyColors val="0"/>
        <c:ser>
          <c:idx val="2"/>
          <c:order val="0"/>
          <c:tx>
            <c:strRef>
              <c:f>年齢別_健診受診率!$X$4:$X$5</c:f>
              <c:strCache>
                <c:ptCount val="2"/>
                <c:pt idx="0">
                  <c:v>医科･歯科</c:v>
                </c:pt>
              </c:strCache>
            </c:strRef>
          </c:tx>
          <c:spPr>
            <a:solidFill>
              <a:srgbClr val="95B3D7"/>
            </a:solidFill>
          </c:spPr>
          <c:invertIfNegative val="0"/>
          <c:dLbls>
            <c:dLbl>
              <c:idx val="0"/>
              <c:layout>
                <c:manualLayout>
                  <c:x val="2.9053386953066678E-2"/>
                  <c:y val="-2.216814413828261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C8-4C95-8A3E-90C92F2743AA}"/>
                </c:ext>
              </c:extLst>
            </c:dLbl>
            <c:dLbl>
              <c:idx val="13"/>
              <c:layout>
                <c:manualLayout>
                  <c:x val="2.905338695306665E-2"/>
                  <c:y val="-2.216830282845386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B94-474E-9B44-102E383DF91C}"/>
                </c:ext>
              </c:extLst>
            </c:dLbl>
            <c:dLbl>
              <c:idx val="14"/>
              <c:layout>
                <c:manualLayout>
                  <c:x val="2.9053386953066678E-2"/>
                  <c:y val="-2.216798544811121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B94-474E-9B44-102E383DF91C}"/>
                </c:ext>
              </c:extLst>
            </c:dLbl>
            <c:dLbl>
              <c:idx val="15"/>
              <c:layout>
                <c:manualLayout>
                  <c:x val="2.9053386953066678E-2"/>
                  <c:y val="-2.21683028284539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B94-474E-9B44-102E383DF91C}"/>
                </c:ext>
              </c:extLst>
            </c:dLbl>
            <c:dLbl>
              <c:idx val="16"/>
              <c:layout>
                <c:manualLayout>
                  <c:x val="2.9053386953066678E-2"/>
                  <c:y val="-2.21684615186252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B94-474E-9B44-102E383DF91C}"/>
                </c:ext>
              </c:extLst>
            </c:dLbl>
            <c:dLbl>
              <c:idx val="17"/>
              <c:layout>
                <c:manualLayout>
                  <c:x val="2.905338695306665E-2"/>
                  <c:y val="-2.216798544811128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94-474E-9B44-102E383DF91C}"/>
                </c:ext>
              </c:extLst>
            </c:dLbl>
            <c:dLbl>
              <c:idx val="18"/>
              <c:layout>
                <c:manualLayout>
                  <c:x val="2.9053386953066664E-2"/>
                  <c:y val="-2.21683028284537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94-474E-9B44-102E383DF91C}"/>
                </c:ext>
              </c:extLst>
            </c:dLbl>
            <c:dLbl>
              <c:idx val="19"/>
              <c:layout>
                <c:manualLayout>
                  <c:x val="2.9053386953066678E-2"/>
                  <c:y val="-2.21683028284539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94-474E-9B44-102E383DF91C}"/>
                </c:ext>
              </c:extLst>
            </c:dLbl>
            <c:dLbl>
              <c:idx val="20"/>
              <c:layout>
                <c:manualLayout>
                  <c:x val="2.9053386953066664E-2"/>
                  <c:y val="-2.216814413828246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C8-4C95-8A3E-90C92F2743AA}"/>
                </c:ext>
              </c:extLst>
            </c:dLbl>
            <c:dLbl>
              <c:idx val="21"/>
              <c:layout>
                <c:manualLayout>
                  <c:x val="2.9053386953066664E-2"/>
                  <c:y val="-2.21683028284537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C8-4C95-8A3E-90C92F2743AA}"/>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年齢別_健診受診率!$W$6:$W$28</c:f>
              <c:strCache>
                <c:ptCount val="23"/>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全年齢</c:v>
                </c:pt>
              </c:strCache>
            </c:strRef>
          </c:cat>
          <c:val>
            <c:numRef>
              <c:f>年齢別_健診受診率!$X$6:$X$28</c:f>
              <c:numCache>
                <c:formatCode>0.0%</c:formatCode>
                <c:ptCount val="23"/>
                <c:pt idx="0">
                  <c:v>3.1179812392654247E-2</c:v>
                </c:pt>
                <c:pt idx="1">
                  <c:v>4.19767925662244E-2</c:v>
                </c:pt>
                <c:pt idx="2">
                  <c:v>6.9035741835947545E-2</c:v>
                </c:pt>
                <c:pt idx="3">
                  <c:v>7.0468774967678199E-2</c:v>
                </c:pt>
                <c:pt idx="4">
                  <c:v>6.507469041620835E-2</c:v>
                </c:pt>
                <c:pt idx="5">
                  <c:v>6.3006395465225309E-2</c:v>
                </c:pt>
                <c:pt idx="6">
                  <c:v>5.8753969862828569E-2</c:v>
                </c:pt>
                <c:pt idx="7">
                  <c:v>5.6356233438893559E-2</c:v>
                </c:pt>
                <c:pt idx="8">
                  <c:v>5.3633239612621057E-2</c:v>
                </c:pt>
                <c:pt idx="9">
                  <c:v>4.9429487657543444E-2</c:v>
                </c:pt>
                <c:pt idx="10">
                  <c:v>4.451929922039137E-2</c:v>
                </c:pt>
                <c:pt idx="11">
                  <c:v>4.1306025916862388E-2</c:v>
                </c:pt>
                <c:pt idx="12">
                  <c:v>3.7917144018625969E-2</c:v>
                </c:pt>
                <c:pt idx="13">
                  <c:v>3.3174129353233828E-2</c:v>
                </c:pt>
                <c:pt idx="14">
                  <c:v>3.0240902101486417E-2</c:v>
                </c:pt>
                <c:pt idx="15">
                  <c:v>2.6373310324992811E-2</c:v>
                </c:pt>
                <c:pt idx="16">
                  <c:v>2.4360457642370485E-2</c:v>
                </c:pt>
                <c:pt idx="17">
                  <c:v>1.9659872150524664E-2</c:v>
                </c:pt>
                <c:pt idx="18">
                  <c:v>1.6623531753931914E-2</c:v>
                </c:pt>
                <c:pt idx="19">
                  <c:v>1.447542324878847E-2</c:v>
                </c:pt>
                <c:pt idx="20">
                  <c:v>1.2951183998773852E-2</c:v>
                </c:pt>
                <c:pt idx="21">
                  <c:v>7.4049345998603985E-3</c:v>
                </c:pt>
                <c:pt idx="22">
                  <c:v>4.8041085134680403E-2</c:v>
                </c:pt>
              </c:numCache>
            </c:numRef>
          </c:val>
          <c:extLst>
            <c:ext xmlns:c16="http://schemas.microsoft.com/office/drawing/2014/chart" uri="{C3380CC4-5D6E-409C-BE32-E72D297353CC}">
              <c16:uniqueId val="{00000017-E645-4B40-81E0-68E950A39304}"/>
            </c:ext>
          </c:extLst>
        </c:ser>
        <c:ser>
          <c:idx val="0"/>
          <c:order val="1"/>
          <c:tx>
            <c:strRef>
              <c:f>年齢別_健診受診率!$Y$4:$Y$5</c:f>
              <c:strCache>
                <c:ptCount val="2"/>
                <c:pt idx="0">
                  <c:v>医科のみ</c:v>
                </c:pt>
              </c:strCache>
            </c:strRef>
          </c:tx>
          <c:spPr>
            <a:solidFill>
              <a:srgbClr val="FFC000"/>
            </a:solidFill>
            <a:ln>
              <a:noFill/>
            </a:ln>
          </c:spPr>
          <c:invertIfNegative val="0"/>
          <c:dLbls>
            <c:numFmt formatCode="0.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年齢別_健診受診率!$W$6:$W$28</c:f>
              <c:strCache>
                <c:ptCount val="23"/>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全年齢</c:v>
                </c:pt>
              </c:strCache>
            </c:strRef>
          </c:cat>
          <c:val>
            <c:numRef>
              <c:f>年齢別_健診受診率!$Y$6:$Y$28</c:f>
              <c:numCache>
                <c:formatCode>0.0%</c:formatCode>
                <c:ptCount val="23"/>
                <c:pt idx="0">
                  <c:v>0.11599947152860351</c:v>
                </c:pt>
                <c:pt idx="1">
                  <c:v>0.1333733992880588</c:v>
                </c:pt>
                <c:pt idx="2">
                  <c:v>0.22178452044227306</c:v>
                </c:pt>
                <c:pt idx="3">
                  <c:v>0.22315838405554991</c:v>
                </c:pt>
                <c:pt idx="4">
                  <c:v>0.21984884504843347</c:v>
                </c:pt>
                <c:pt idx="5">
                  <c:v>0.20263193939585505</c:v>
                </c:pt>
                <c:pt idx="6">
                  <c:v>0.19609433069802013</c:v>
                </c:pt>
                <c:pt idx="7">
                  <c:v>0.1843533897757384</c:v>
                </c:pt>
                <c:pt idx="8">
                  <c:v>0.17879412683536394</c:v>
                </c:pt>
                <c:pt idx="9">
                  <c:v>0.16885673801178314</c:v>
                </c:pt>
                <c:pt idx="10">
                  <c:v>0.15934228118000451</c:v>
                </c:pt>
                <c:pt idx="11">
                  <c:v>0.15146090298421666</c:v>
                </c:pt>
                <c:pt idx="12">
                  <c:v>0.1393621345947744</c:v>
                </c:pt>
                <c:pt idx="13">
                  <c:v>0.13239800995024875</c:v>
                </c:pt>
                <c:pt idx="14">
                  <c:v>0.12259891142515437</c:v>
                </c:pt>
                <c:pt idx="15">
                  <c:v>0.11136036813344838</c:v>
                </c:pt>
                <c:pt idx="16">
                  <c:v>0.1052191798431675</c:v>
                </c:pt>
                <c:pt idx="17">
                  <c:v>9.8620994652836413E-2</c:v>
                </c:pt>
                <c:pt idx="18">
                  <c:v>9.4565000995421061E-2</c:v>
                </c:pt>
                <c:pt idx="19">
                  <c:v>7.867077852602429E-2</c:v>
                </c:pt>
                <c:pt idx="20">
                  <c:v>7.1499731780213044E-2</c:v>
                </c:pt>
                <c:pt idx="21">
                  <c:v>5.9907134836575518E-2</c:v>
                </c:pt>
                <c:pt idx="22">
                  <c:v>0.16533561940166969</c:v>
                </c:pt>
              </c:numCache>
            </c:numRef>
          </c:val>
          <c:extLst>
            <c:ext xmlns:c16="http://schemas.microsoft.com/office/drawing/2014/chart" uri="{C3380CC4-5D6E-409C-BE32-E72D297353CC}">
              <c16:uniqueId val="{00000015-E645-4B40-81E0-68E950A39304}"/>
            </c:ext>
          </c:extLst>
        </c:ser>
        <c:ser>
          <c:idx val="1"/>
          <c:order val="2"/>
          <c:tx>
            <c:strRef>
              <c:f>年齢別_健診受診率!$Z$4:$Z$5</c:f>
              <c:strCache>
                <c:ptCount val="2"/>
                <c:pt idx="0">
                  <c:v>歯科のみ</c:v>
                </c:pt>
              </c:strCache>
            </c:strRef>
          </c:tx>
          <c:spPr>
            <a:solidFill>
              <a:srgbClr val="77933C"/>
            </a:solidFill>
          </c:spPr>
          <c:invertIfNegative val="0"/>
          <c:dLbls>
            <c:dLbl>
              <c:idx val="0"/>
              <c:layout>
                <c:manualLayout>
                  <c:x val="2.8033646019923139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10-4F44-9D2B-5B4FD23E4D7C}"/>
                </c:ext>
              </c:extLst>
            </c:dLbl>
            <c:dLbl>
              <c:idx val="1"/>
              <c:layout>
                <c:manualLayout>
                  <c:x val="-5.6067292039846278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10-4F44-9D2B-5B4FD23E4D7C}"/>
                </c:ext>
              </c:extLst>
            </c:dLbl>
            <c:dLbl>
              <c:idx val="2"/>
              <c:layout>
                <c:manualLayout>
                  <c:x val="-5.6067292039846278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10-4F44-9D2B-5B4FD23E4D7C}"/>
                </c:ext>
              </c:extLst>
            </c:dLbl>
            <c:dLbl>
              <c:idx val="3"/>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110-4F44-9D2B-5B4FD23E4D7C}"/>
                </c:ext>
              </c:extLst>
            </c:dLbl>
            <c:dLbl>
              <c:idx val="4"/>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110-4F44-9D2B-5B4FD23E4D7C}"/>
                </c:ext>
              </c:extLst>
            </c:dLbl>
            <c:dLbl>
              <c:idx val="5"/>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110-4F44-9D2B-5B4FD23E4D7C}"/>
                </c:ext>
              </c:extLst>
            </c:dLbl>
            <c:dLbl>
              <c:idx val="6"/>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110-4F44-9D2B-5B4FD23E4D7C}"/>
                </c:ext>
              </c:extLst>
            </c:dLbl>
            <c:dLbl>
              <c:idx val="7"/>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110-4F44-9D2B-5B4FD23E4D7C}"/>
                </c:ext>
              </c:extLst>
            </c:dLbl>
            <c:dLbl>
              <c:idx val="8"/>
              <c:layout>
                <c:manualLayout>
                  <c:x val="-5.6067292039846278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10-4F44-9D2B-5B4FD23E4D7C}"/>
                </c:ext>
              </c:extLst>
            </c:dLbl>
            <c:dLbl>
              <c:idx val="9"/>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110-4F44-9D2B-5B4FD23E4D7C}"/>
                </c:ext>
              </c:extLst>
            </c:dLbl>
            <c:dLbl>
              <c:idx val="10"/>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110-4F44-9D2B-5B4FD23E4D7C}"/>
                </c:ext>
              </c:extLst>
            </c:dLbl>
            <c:dLbl>
              <c:idx val="11"/>
              <c:layout>
                <c:manualLayout>
                  <c:x val="-5.6067292039846278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110-4F44-9D2B-5B4FD23E4D7C}"/>
                </c:ext>
              </c:extLst>
            </c:dLbl>
            <c:dLbl>
              <c:idx val="12"/>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110-4F44-9D2B-5B4FD23E4D7C}"/>
                </c:ext>
              </c:extLst>
            </c:dLbl>
            <c:dLbl>
              <c:idx val="13"/>
              <c:layout>
                <c:manualLayout>
                  <c:x val="-2.8033646019923139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110-4F44-9D2B-5B4FD23E4D7C}"/>
                </c:ext>
              </c:extLst>
            </c:dLbl>
            <c:dLbl>
              <c:idx val="14"/>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110-4F44-9D2B-5B4FD23E4D7C}"/>
                </c:ext>
              </c:extLst>
            </c:dLbl>
            <c:dLbl>
              <c:idx val="15"/>
              <c:layout>
                <c:manualLayout>
                  <c:x val="-2.8033646019923139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110-4F44-9D2B-5B4FD23E4D7C}"/>
                </c:ext>
              </c:extLst>
            </c:dLbl>
            <c:dLbl>
              <c:idx val="16"/>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110-4F44-9D2B-5B4FD23E4D7C}"/>
                </c:ext>
              </c:extLst>
            </c:dLbl>
            <c:dLbl>
              <c:idx val="17"/>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110-4F44-9D2B-5B4FD23E4D7C}"/>
                </c:ext>
              </c:extLst>
            </c:dLbl>
            <c:dLbl>
              <c:idx val="18"/>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110-4F44-9D2B-5B4FD23E4D7C}"/>
                </c:ext>
              </c:extLst>
            </c:dLbl>
            <c:dLbl>
              <c:idx val="19"/>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110-4F44-9D2B-5B4FD23E4D7C}"/>
                </c:ext>
              </c:extLst>
            </c:dLbl>
            <c:dLbl>
              <c:idx val="20"/>
              <c:layout>
                <c:manualLayout>
                  <c:x val="-2.8033646019923139E-1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110-4F44-9D2B-5B4FD23E4D7C}"/>
                </c:ext>
              </c:extLst>
            </c:dLbl>
            <c:dLbl>
              <c:idx val="21"/>
              <c:layout>
                <c:manualLayout>
                  <c:x val="3.4405386856743811E-2"/>
                  <c:y val="-2.2671072963757151E-2"/>
                </c:manualLayout>
              </c:layout>
              <c:spPr>
                <a:noFill/>
                <a:ln>
                  <a:noFill/>
                </a:ln>
                <a:effectLst/>
              </c:spPr>
              <c:txPr>
                <a:bodyPr wrap="square" lIns="38100" tIns="19050" rIns="38100" bIns="19050" anchor="ctr">
                  <a:noAutofit/>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manualLayout>
                      <c:w val="4.7406506610157245E-2"/>
                      <c:h val="1.5169114131954842E-2"/>
                    </c:manualLayout>
                  </c15:layout>
                </c:ext>
                <c:ext xmlns:c16="http://schemas.microsoft.com/office/drawing/2014/chart" uri="{C3380CC4-5D6E-409C-BE32-E72D297353CC}">
                  <c16:uniqueId val="{00000002-03C8-4C95-8A3E-90C92F2743AA}"/>
                </c:ext>
              </c:extLst>
            </c:dLbl>
            <c:dLbl>
              <c:idx val="22"/>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110-4F44-9D2B-5B4FD23E4D7C}"/>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年齢別_健診受診率!$W$6:$W$28</c:f>
              <c:strCache>
                <c:ptCount val="23"/>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全年齢</c:v>
                </c:pt>
              </c:strCache>
            </c:strRef>
          </c:cat>
          <c:val>
            <c:numRef>
              <c:f>年齢別_健診受診率!$Z$6:$Z$28</c:f>
              <c:numCache>
                <c:formatCode>0.0%</c:formatCode>
                <c:ptCount val="23"/>
                <c:pt idx="0">
                  <c:v>4.9412075571409697E-2</c:v>
                </c:pt>
                <c:pt idx="1">
                  <c:v>6.9352626631531911E-2</c:v>
                </c:pt>
                <c:pt idx="2">
                  <c:v>7.782977629210594E-2</c:v>
                </c:pt>
                <c:pt idx="3">
                  <c:v>7.7703046238324205E-2</c:v>
                </c:pt>
                <c:pt idx="4">
                  <c:v>7.7221492862127289E-2</c:v>
                </c:pt>
                <c:pt idx="5">
                  <c:v>8.0854695451528277E-2</c:v>
                </c:pt>
                <c:pt idx="6">
                  <c:v>8.2798387278419719E-2</c:v>
                </c:pt>
                <c:pt idx="7">
                  <c:v>8.2563174562140504E-2</c:v>
                </c:pt>
                <c:pt idx="8">
                  <c:v>8.2199312714776637E-2</c:v>
                </c:pt>
                <c:pt idx="9">
                  <c:v>8.1706316652994257E-2</c:v>
                </c:pt>
                <c:pt idx="10">
                  <c:v>7.728369767159203E-2</c:v>
                </c:pt>
                <c:pt idx="11">
                  <c:v>7.6420253912986347E-2</c:v>
                </c:pt>
                <c:pt idx="12">
                  <c:v>7.382017073801693E-2</c:v>
                </c:pt>
                <c:pt idx="13">
                  <c:v>6.6587064676616917E-2</c:v>
                </c:pt>
                <c:pt idx="14">
                  <c:v>6.4118522857631005E-2</c:v>
                </c:pt>
                <c:pt idx="15">
                  <c:v>5.9188955996548748E-2</c:v>
                </c:pt>
                <c:pt idx="16">
                  <c:v>5.5405579123280625E-2</c:v>
                </c:pt>
                <c:pt idx="17">
                  <c:v>5.1179994371406745E-2</c:v>
                </c:pt>
                <c:pt idx="18">
                  <c:v>4.5540513637268562E-2</c:v>
                </c:pt>
                <c:pt idx="19">
                  <c:v>3.6943797595821011E-2</c:v>
                </c:pt>
                <c:pt idx="20">
                  <c:v>3.7474135949114876E-2</c:v>
                </c:pt>
                <c:pt idx="21">
                  <c:v>2.3246638948742071E-2</c:v>
                </c:pt>
                <c:pt idx="22">
                  <c:v>7.246863332638967E-2</c:v>
                </c:pt>
              </c:numCache>
            </c:numRef>
          </c:val>
          <c:extLst>
            <c:ext xmlns:c16="http://schemas.microsoft.com/office/drawing/2014/chart" uri="{C3380CC4-5D6E-409C-BE32-E72D297353CC}">
              <c16:uniqueId val="{00000016-E645-4B40-81E0-68E950A39304}"/>
            </c:ext>
          </c:extLst>
        </c:ser>
        <c:ser>
          <c:idx val="3"/>
          <c:order val="3"/>
          <c:tx>
            <c:strRef>
              <c:f>年齢別_健診受診率!$AA$4:$AA$5</c:f>
              <c:strCache>
                <c:ptCount val="2"/>
                <c:pt idx="0">
                  <c:v>未受診</c:v>
                </c:pt>
              </c:strCache>
            </c:strRef>
          </c:tx>
          <c:spPr>
            <a:solidFill>
              <a:schemeClr val="accent2">
                <a:lumMod val="40000"/>
                <a:lumOff val="6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年齢別_健診受診率!$W$6:$W$28</c:f>
              <c:strCache>
                <c:ptCount val="23"/>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全年齢</c:v>
                </c:pt>
              </c:strCache>
            </c:strRef>
          </c:cat>
          <c:val>
            <c:numRef>
              <c:f>年齢別_健診受診率!$AA$6:$AA$28</c:f>
              <c:numCache>
                <c:formatCode>0.0%</c:formatCode>
                <c:ptCount val="23"/>
                <c:pt idx="0">
                  <c:v>0.80340864050733252</c:v>
                </c:pt>
                <c:pt idx="1">
                  <c:v>0.7552971815141849</c:v>
                </c:pt>
                <c:pt idx="2">
                  <c:v>0.63134996142967348</c:v>
                </c:pt>
                <c:pt idx="3">
                  <c:v>0.62866979473844764</c:v>
                </c:pt>
                <c:pt idx="4">
                  <c:v>0.63785497167323091</c:v>
                </c:pt>
                <c:pt idx="5">
                  <c:v>0.6535069696873913</c:v>
                </c:pt>
                <c:pt idx="6">
                  <c:v>0.66235331216073157</c:v>
                </c:pt>
                <c:pt idx="7">
                  <c:v>0.67672720222322758</c:v>
                </c:pt>
                <c:pt idx="8">
                  <c:v>0.68537332083723834</c:v>
                </c:pt>
                <c:pt idx="9">
                  <c:v>0.70000745767767913</c:v>
                </c:pt>
                <c:pt idx="10">
                  <c:v>0.71885472192801203</c:v>
                </c:pt>
                <c:pt idx="11">
                  <c:v>0.7308128171859346</c:v>
                </c:pt>
                <c:pt idx="12">
                  <c:v>0.74890055064858274</c:v>
                </c:pt>
                <c:pt idx="13">
                  <c:v>0.76784079601990052</c:v>
                </c:pt>
                <c:pt idx="14">
                  <c:v>0.78304166361572825</c:v>
                </c:pt>
                <c:pt idx="15">
                  <c:v>0.80307736554501008</c:v>
                </c:pt>
                <c:pt idx="16">
                  <c:v>0.81501478339118139</c:v>
                </c:pt>
                <c:pt idx="17">
                  <c:v>0.83053913882523223</c:v>
                </c:pt>
                <c:pt idx="18">
                  <c:v>0.84327095361337845</c:v>
                </c:pt>
                <c:pt idx="19">
                  <c:v>0.86991000062936619</c:v>
                </c:pt>
                <c:pt idx="20">
                  <c:v>0.87807494827189825</c:v>
                </c:pt>
                <c:pt idx="21">
                  <c:v>0.90944129161482201</c:v>
                </c:pt>
                <c:pt idx="22">
                  <c:v>0.7141546621372602</c:v>
                </c:pt>
              </c:numCache>
            </c:numRef>
          </c:val>
          <c:extLst>
            <c:ext xmlns:c16="http://schemas.microsoft.com/office/drawing/2014/chart" uri="{C3380CC4-5D6E-409C-BE32-E72D297353CC}">
              <c16:uniqueId val="{00000018-E645-4B40-81E0-68E950A39304}"/>
            </c:ext>
          </c:extLst>
        </c:ser>
        <c:dLbls>
          <c:dLblPos val="ctr"/>
          <c:showLegendKey val="0"/>
          <c:showVal val="1"/>
          <c:showCatName val="0"/>
          <c:showSerName val="0"/>
          <c:showPercent val="0"/>
          <c:showBubbleSize val="0"/>
        </c:dLbls>
        <c:gapWidth val="150"/>
        <c:overlap val="100"/>
        <c:axId val="449393664"/>
        <c:axId val="448519488"/>
      </c:barChart>
      <c:catAx>
        <c:axId val="449393664"/>
        <c:scaling>
          <c:orientation val="maxMin"/>
        </c:scaling>
        <c:delete val="0"/>
        <c:axPos val="l"/>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26663556240518216"/>
          <c:y val="6.0460955275158839E-3"/>
          <c:w val="0.50036963903002862"/>
          <c:h val="2.3075931263352289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28594372809498"/>
          <c:y val="5.4087777777777776E-2"/>
          <c:w val="0.79436877800102734"/>
          <c:h val="0.93980388888888888"/>
        </c:manualLayout>
      </c:layout>
      <c:barChart>
        <c:barDir val="bar"/>
        <c:grouping val="stacked"/>
        <c:varyColors val="0"/>
        <c:ser>
          <c:idx val="0"/>
          <c:order val="0"/>
          <c:tx>
            <c:strRef>
              <c:f>市区町村別_健診受診率!$DM$4</c:f>
              <c:strCache>
                <c:ptCount val="1"/>
                <c:pt idx="0">
                  <c:v>医科･歯科</c:v>
                </c:pt>
              </c:strCache>
            </c:strRef>
          </c:tx>
          <c:spPr>
            <a:solidFill>
              <a:schemeClr val="accent1">
                <a:lumMod val="60000"/>
                <a:lumOff val="40000"/>
              </a:schemeClr>
            </a:solidFill>
          </c:spPr>
          <c:invertIfNegative val="0"/>
          <c:cat>
            <c:strRef>
              <c:f>市区町村別_健診受診率!$CV$7:$CV$50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市区町村別_健診受診率!$DM$7:$DM$50</c:f>
              <c:numCache>
                <c:formatCode>0.0%</c:formatCode>
                <c:ptCount val="44"/>
                <c:pt idx="0">
                  <c:v>3.8606403013182675E-2</c:v>
                </c:pt>
                <c:pt idx="1">
                  <c:v>4.3762219726278133E-2</c:v>
                </c:pt>
                <c:pt idx="2">
                  <c:v>5.1546391752577317E-2</c:v>
                </c:pt>
                <c:pt idx="3">
                  <c:v>4.6039922730199613E-2</c:v>
                </c:pt>
                <c:pt idx="4">
                  <c:v>8.0363549390098057E-2</c:v>
                </c:pt>
                <c:pt idx="5">
                  <c:v>0.11887931034482759</c:v>
                </c:pt>
                <c:pt idx="6">
                  <c:v>6.1012812690665039E-2</c:v>
                </c:pt>
                <c:pt idx="7">
                  <c:v>7.1291960693794107E-2</c:v>
                </c:pt>
                <c:pt idx="8">
                  <c:v>6.258628624022089E-2</c:v>
                </c:pt>
                <c:pt idx="9">
                  <c:v>4.3174217087260568E-2</c:v>
                </c:pt>
                <c:pt idx="10">
                  <c:v>4.1140529531568229E-2</c:v>
                </c:pt>
                <c:pt idx="11">
                  <c:v>0.11304717382065449</c:v>
                </c:pt>
                <c:pt idx="12">
                  <c:v>8.8312064965197209E-2</c:v>
                </c:pt>
                <c:pt idx="13">
                  <c:v>6.3223508459483532E-2</c:v>
                </c:pt>
                <c:pt idx="14">
                  <c:v>8.9470954356846474E-2</c:v>
                </c:pt>
                <c:pt idx="15">
                  <c:v>9.2774439396160049E-2</c:v>
                </c:pt>
                <c:pt idx="16">
                  <c:v>0.10666194188518781</c:v>
                </c:pt>
                <c:pt idx="17">
                  <c:v>4.3156596794081382E-2</c:v>
                </c:pt>
                <c:pt idx="18">
                  <c:v>6.7980965329707682E-2</c:v>
                </c:pt>
                <c:pt idx="19">
                  <c:v>0.13196246755839489</c:v>
                </c:pt>
                <c:pt idx="20">
                  <c:v>0.11225050357077458</c:v>
                </c:pt>
                <c:pt idx="21">
                  <c:v>8.1270434376459602E-2</c:v>
                </c:pt>
                <c:pt idx="22">
                  <c:v>8.7489779231398196E-2</c:v>
                </c:pt>
                <c:pt idx="23">
                  <c:v>5.5483870967741933E-2</c:v>
                </c:pt>
                <c:pt idx="24">
                  <c:v>6.0579455662862158E-2</c:v>
                </c:pt>
                <c:pt idx="25">
                  <c:v>5.9456398640996604E-2</c:v>
                </c:pt>
                <c:pt idx="26">
                  <c:v>0.12555610479485912</c:v>
                </c:pt>
                <c:pt idx="27">
                  <c:v>5.5524553571428568E-2</c:v>
                </c:pt>
                <c:pt idx="28">
                  <c:v>5.6179775280898875E-2</c:v>
                </c:pt>
                <c:pt idx="29">
                  <c:v>7.3775573465592062E-2</c:v>
                </c:pt>
                <c:pt idx="30">
                  <c:v>4.1367423154266017E-2</c:v>
                </c:pt>
                <c:pt idx="31">
                  <c:v>6.59444182760245E-2</c:v>
                </c:pt>
                <c:pt idx="32">
                  <c:v>3.3574380165289255E-2</c:v>
                </c:pt>
                <c:pt idx="33">
                  <c:v>7.4979625101874489E-2</c:v>
                </c:pt>
                <c:pt idx="34">
                  <c:v>0.15228147333699835</c:v>
                </c:pt>
                <c:pt idx="35">
                  <c:v>5.3658536585365853E-2</c:v>
                </c:pt>
                <c:pt idx="36">
                  <c:v>6.5934065934065936E-2</c:v>
                </c:pt>
                <c:pt idx="37">
                  <c:v>6.6705675833820949E-2</c:v>
                </c:pt>
                <c:pt idx="38">
                  <c:v>9.2592592592592587E-2</c:v>
                </c:pt>
                <c:pt idx="39">
                  <c:v>1.8258426966292134E-2</c:v>
                </c:pt>
                <c:pt idx="40">
                  <c:v>7.8787878787878782E-2</c:v>
                </c:pt>
                <c:pt idx="41">
                  <c:v>6.4318529862174581E-2</c:v>
                </c:pt>
                <c:pt idx="42">
                  <c:v>7.9646017699115043E-2</c:v>
                </c:pt>
                <c:pt idx="43">
                  <c:v>6.5170575468318684E-2</c:v>
                </c:pt>
              </c:numCache>
            </c:numRef>
          </c:val>
          <c:extLst>
            <c:ext xmlns:c16="http://schemas.microsoft.com/office/drawing/2014/chart" uri="{C3380CC4-5D6E-409C-BE32-E72D297353CC}">
              <c16:uniqueId val="{00000004-B828-4609-B826-FC1A0D4D77F9}"/>
            </c:ext>
          </c:extLst>
        </c:ser>
        <c:ser>
          <c:idx val="1"/>
          <c:order val="1"/>
          <c:tx>
            <c:strRef>
              <c:f>市区町村別_健診受診率!$DN$4</c:f>
              <c:strCache>
                <c:ptCount val="1"/>
                <c:pt idx="0">
                  <c:v>医科のみ</c:v>
                </c:pt>
              </c:strCache>
            </c:strRef>
          </c:tx>
          <c:spPr>
            <a:solidFill>
              <a:srgbClr val="FFC000"/>
            </a:solidFill>
          </c:spPr>
          <c:invertIfNegative val="0"/>
          <c:cat>
            <c:strRef>
              <c:f>市区町村別_健診受診率!$CV$7:$CV$50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市区町村別_健診受診率!$DN$7:$DN$50</c:f>
              <c:numCache>
                <c:formatCode>0.0%</c:formatCode>
                <c:ptCount val="44"/>
                <c:pt idx="0">
                  <c:v>0.12632349863988282</c:v>
                </c:pt>
                <c:pt idx="1">
                  <c:v>0.20050750863180664</c:v>
                </c:pt>
                <c:pt idx="2">
                  <c:v>0.20477056802102284</c:v>
                </c:pt>
                <c:pt idx="3">
                  <c:v>0.18359626529298131</c:v>
                </c:pt>
                <c:pt idx="4">
                  <c:v>0.39990432910786894</c:v>
                </c:pt>
                <c:pt idx="5">
                  <c:v>0.26793103448275862</c:v>
                </c:pt>
                <c:pt idx="6">
                  <c:v>0.2141549725442343</c:v>
                </c:pt>
                <c:pt idx="7">
                  <c:v>0.28483809272571392</c:v>
                </c:pt>
                <c:pt idx="8">
                  <c:v>0.18085595950299124</c:v>
                </c:pt>
                <c:pt idx="9">
                  <c:v>0.12374581939799331</c:v>
                </c:pt>
                <c:pt idx="10">
                  <c:v>0.21751527494908351</c:v>
                </c:pt>
                <c:pt idx="11">
                  <c:v>0.1873140671483213</c:v>
                </c:pt>
                <c:pt idx="12">
                  <c:v>0.2033062645011601</c:v>
                </c:pt>
                <c:pt idx="13">
                  <c:v>0.1736420302760463</c:v>
                </c:pt>
                <c:pt idx="14">
                  <c:v>0.24948132780082988</c:v>
                </c:pt>
                <c:pt idx="15">
                  <c:v>0.22321559431335189</c:v>
                </c:pt>
                <c:pt idx="16">
                  <c:v>0.24946846208362863</c:v>
                </c:pt>
                <c:pt idx="17">
                  <c:v>0.16646115906288533</c:v>
                </c:pt>
                <c:pt idx="18">
                  <c:v>0.20394289598912305</c:v>
                </c:pt>
                <c:pt idx="19">
                  <c:v>0.2591335595927331</c:v>
                </c:pt>
                <c:pt idx="20">
                  <c:v>0.22285295733382166</c:v>
                </c:pt>
                <c:pt idx="21">
                  <c:v>0.1994395142456796</c:v>
                </c:pt>
                <c:pt idx="22">
                  <c:v>0.27146361406377761</c:v>
                </c:pt>
                <c:pt idx="23">
                  <c:v>0.23956989247311827</c:v>
                </c:pt>
                <c:pt idx="24">
                  <c:v>0.1527655838454785</c:v>
                </c:pt>
                <c:pt idx="25">
                  <c:v>0.17723669309173273</c:v>
                </c:pt>
                <c:pt idx="26">
                  <c:v>0.29065743944636679</c:v>
                </c:pt>
                <c:pt idx="27">
                  <c:v>0.16480654761904762</c:v>
                </c:pt>
                <c:pt idx="28">
                  <c:v>0.21011235955056179</c:v>
                </c:pt>
                <c:pt idx="29">
                  <c:v>0.20582765034097955</c:v>
                </c:pt>
                <c:pt idx="30">
                  <c:v>0.18816432059752944</c:v>
                </c:pt>
                <c:pt idx="31">
                  <c:v>0.26660386245878476</c:v>
                </c:pt>
                <c:pt idx="32">
                  <c:v>0.13894628099173553</c:v>
                </c:pt>
                <c:pt idx="33">
                  <c:v>0.20782396088019561</c:v>
                </c:pt>
                <c:pt idx="34">
                  <c:v>0.39802089059923035</c:v>
                </c:pt>
                <c:pt idx="35">
                  <c:v>0.20487804878048779</c:v>
                </c:pt>
                <c:pt idx="36">
                  <c:v>0.21153846153846154</c:v>
                </c:pt>
                <c:pt idx="37">
                  <c:v>0.20421299005266239</c:v>
                </c:pt>
                <c:pt idx="38">
                  <c:v>0.20987654320987653</c:v>
                </c:pt>
                <c:pt idx="39">
                  <c:v>0.15308988764044945</c:v>
                </c:pt>
                <c:pt idx="40">
                  <c:v>0.31313131313131315</c:v>
                </c:pt>
                <c:pt idx="41">
                  <c:v>0.29402756508422667</c:v>
                </c:pt>
                <c:pt idx="42">
                  <c:v>0.29793510324483774</c:v>
                </c:pt>
                <c:pt idx="43">
                  <c:v>0.20222517226120487</c:v>
                </c:pt>
              </c:numCache>
            </c:numRef>
          </c:val>
          <c:extLst>
            <c:ext xmlns:c16="http://schemas.microsoft.com/office/drawing/2014/chart" uri="{C3380CC4-5D6E-409C-BE32-E72D297353CC}">
              <c16:uniqueId val="{00000005-B828-4609-B826-FC1A0D4D77F9}"/>
            </c:ext>
          </c:extLst>
        </c:ser>
        <c:ser>
          <c:idx val="2"/>
          <c:order val="2"/>
          <c:tx>
            <c:strRef>
              <c:f>市区町村別_健診受診率!$DO$4</c:f>
              <c:strCache>
                <c:ptCount val="1"/>
                <c:pt idx="0">
                  <c:v>歯科のみ</c:v>
                </c:pt>
              </c:strCache>
            </c:strRef>
          </c:tx>
          <c:spPr>
            <a:solidFill>
              <a:schemeClr val="accent3">
                <a:lumMod val="75000"/>
              </a:schemeClr>
            </a:solidFill>
          </c:spPr>
          <c:invertIfNegative val="0"/>
          <c:cat>
            <c:strRef>
              <c:f>市区町村別_健診受診率!$CV$7:$CV$50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市区町村別_健診受診率!$DO$7:$DO$50</c:f>
              <c:numCache>
                <c:formatCode>0.0%</c:formatCode>
                <c:ptCount val="44"/>
                <c:pt idx="0">
                  <c:v>8.8595940573341705E-2</c:v>
                </c:pt>
                <c:pt idx="1">
                  <c:v>5.7781105703232249E-2</c:v>
                </c:pt>
                <c:pt idx="2">
                  <c:v>6.9739235900545787E-2</c:v>
                </c:pt>
                <c:pt idx="3">
                  <c:v>8.1535737282678683E-2</c:v>
                </c:pt>
                <c:pt idx="4">
                  <c:v>3.3723989476201865E-2</c:v>
                </c:pt>
                <c:pt idx="5">
                  <c:v>7.956896551724138E-2</c:v>
                </c:pt>
                <c:pt idx="6">
                  <c:v>8.2367297132397807E-2</c:v>
                </c:pt>
                <c:pt idx="7">
                  <c:v>5.8431708764756313E-2</c:v>
                </c:pt>
                <c:pt idx="8">
                  <c:v>9.9861942015646576E-2</c:v>
                </c:pt>
                <c:pt idx="9">
                  <c:v>0.10003040437823046</c:v>
                </c:pt>
                <c:pt idx="10">
                  <c:v>4.270196877121521E-2</c:v>
                </c:pt>
                <c:pt idx="11">
                  <c:v>0.14194645133871653</c:v>
                </c:pt>
                <c:pt idx="12">
                  <c:v>0.11238399071925755</c:v>
                </c:pt>
                <c:pt idx="13">
                  <c:v>0.10017809439002671</c:v>
                </c:pt>
                <c:pt idx="14">
                  <c:v>7.5207468879668046E-2</c:v>
                </c:pt>
                <c:pt idx="15">
                  <c:v>7.6505935805364203E-2</c:v>
                </c:pt>
                <c:pt idx="16">
                  <c:v>9.9751948972360033E-2</c:v>
                </c:pt>
                <c:pt idx="17">
                  <c:v>6.2885326757090007E-2</c:v>
                </c:pt>
                <c:pt idx="18">
                  <c:v>8.1237253569000675E-2</c:v>
                </c:pt>
                <c:pt idx="19">
                  <c:v>0.10461169894190457</c:v>
                </c:pt>
                <c:pt idx="20">
                  <c:v>0.12378685222486724</c:v>
                </c:pt>
                <c:pt idx="21">
                  <c:v>9.4815506772536196E-2</c:v>
                </c:pt>
                <c:pt idx="22">
                  <c:v>6.8683565004088301E-2</c:v>
                </c:pt>
                <c:pt idx="23">
                  <c:v>5.9784946236559139E-2</c:v>
                </c:pt>
                <c:pt idx="24">
                  <c:v>9.4381035996488144E-2</c:v>
                </c:pt>
                <c:pt idx="25">
                  <c:v>9.1732729331823332E-2</c:v>
                </c:pt>
                <c:pt idx="26">
                  <c:v>7.3158675234799797E-2</c:v>
                </c:pt>
                <c:pt idx="27">
                  <c:v>0.10230654761904762</c:v>
                </c:pt>
                <c:pt idx="28">
                  <c:v>5.8426966292134834E-2</c:v>
                </c:pt>
                <c:pt idx="29">
                  <c:v>7.7495350278983258E-2</c:v>
                </c:pt>
                <c:pt idx="30">
                  <c:v>5.9752944556162021E-2</c:v>
                </c:pt>
                <c:pt idx="31">
                  <c:v>4.7574187470560525E-2</c:v>
                </c:pt>
                <c:pt idx="32">
                  <c:v>5.8367768595041322E-2</c:v>
                </c:pt>
                <c:pt idx="33">
                  <c:v>8.7204563977180113E-2</c:v>
                </c:pt>
                <c:pt idx="34">
                  <c:v>5.1676745464540957E-2</c:v>
                </c:pt>
                <c:pt idx="35">
                  <c:v>6.3414634146341464E-2</c:v>
                </c:pt>
                <c:pt idx="36">
                  <c:v>0.10164835164835165</c:v>
                </c:pt>
                <c:pt idx="37">
                  <c:v>8.3674663545933295E-2</c:v>
                </c:pt>
                <c:pt idx="38">
                  <c:v>8.0246913580246909E-2</c:v>
                </c:pt>
                <c:pt idx="39">
                  <c:v>3.9325842696629212E-2</c:v>
                </c:pt>
                <c:pt idx="40">
                  <c:v>2.8282828282828285E-2</c:v>
                </c:pt>
                <c:pt idx="41">
                  <c:v>6.278713629402756E-2</c:v>
                </c:pt>
                <c:pt idx="42">
                  <c:v>6.7846607669616518E-2</c:v>
                </c:pt>
                <c:pt idx="43">
                  <c:v>8.0034557599511141E-2</c:v>
                </c:pt>
              </c:numCache>
            </c:numRef>
          </c:val>
          <c:extLst>
            <c:ext xmlns:c16="http://schemas.microsoft.com/office/drawing/2014/chart" uri="{C3380CC4-5D6E-409C-BE32-E72D297353CC}">
              <c16:uniqueId val="{00000006-B828-4609-B826-FC1A0D4D77F9}"/>
            </c:ext>
          </c:extLst>
        </c:ser>
        <c:ser>
          <c:idx val="3"/>
          <c:order val="3"/>
          <c:tx>
            <c:strRef>
              <c:f>市区町村別_健診受診率!$DP$4</c:f>
              <c:strCache>
                <c:ptCount val="1"/>
                <c:pt idx="0">
                  <c:v>未受診</c:v>
                </c:pt>
              </c:strCache>
            </c:strRef>
          </c:tx>
          <c:spPr>
            <a:solidFill>
              <a:srgbClr val="E6B9B8"/>
            </a:solidFill>
          </c:spPr>
          <c:invertIfNegative val="0"/>
          <c:cat>
            <c:strRef>
              <c:f>市区町村別_健診受診率!$CV$7:$CV$50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市区町村別_健診受診率!$DP$7:$DP$50</c:f>
              <c:numCache>
                <c:formatCode>0.0%</c:formatCode>
                <c:ptCount val="44"/>
                <c:pt idx="0">
                  <c:v>0.74647415777359283</c:v>
                </c:pt>
                <c:pt idx="1">
                  <c:v>0.69794916593868295</c:v>
                </c:pt>
                <c:pt idx="2">
                  <c:v>0.6739438043258541</c:v>
                </c:pt>
                <c:pt idx="3">
                  <c:v>0.68882807469414042</c:v>
                </c:pt>
                <c:pt idx="4">
                  <c:v>0.48600813202583115</c:v>
                </c:pt>
                <c:pt idx="5">
                  <c:v>0.5336206896551724</c:v>
                </c:pt>
                <c:pt idx="6">
                  <c:v>0.64246491763270286</c:v>
                </c:pt>
                <c:pt idx="7">
                  <c:v>0.58543823781573567</c:v>
                </c:pt>
                <c:pt idx="8">
                  <c:v>0.65669581224114126</c:v>
                </c:pt>
                <c:pt idx="9">
                  <c:v>0.7330495591365157</c:v>
                </c:pt>
                <c:pt idx="10">
                  <c:v>0.69864222674813303</c:v>
                </c:pt>
                <c:pt idx="11">
                  <c:v>0.55769230769230771</c:v>
                </c:pt>
                <c:pt idx="12">
                  <c:v>0.59599767981438512</c:v>
                </c:pt>
                <c:pt idx="13">
                  <c:v>0.66295636687444348</c:v>
                </c:pt>
                <c:pt idx="14">
                  <c:v>0.58584024896265563</c:v>
                </c:pt>
                <c:pt idx="15">
                  <c:v>0.6075040304851238</c:v>
                </c:pt>
                <c:pt idx="16">
                  <c:v>0.54411764705882348</c:v>
                </c:pt>
                <c:pt idx="17">
                  <c:v>0.72749691738594324</c:v>
                </c:pt>
                <c:pt idx="18">
                  <c:v>0.64683888511216858</c:v>
                </c:pt>
                <c:pt idx="19">
                  <c:v>0.5042922739069674</c:v>
                </c:pt>
                <c:pt idx="20">
                  <c:v>0.54110968687053651</c:v>
                </c:pt>
                <c:pt idx="21">
                  <c:v>0.62447454460532459</c:v>
                </c:pt>
                <c:pt idx="22">
                  <c:v>0.57236304170073593</c:v>
                </c:pt>
                <c:pt idx="23">
                  <c:v>0.64516129032258063</c:v>
                </c:pt>
                <c:pt idx="24">
                  <c:v>0.69227392449517122</c:v>
                </c:pt>
                <c:pt idx="25">
                  <c:v>0.67157417893544735</c:v>
                </c:pt>
                <c:pt idx="26">
                  <c:v>0.51062778052397428</c:v>
                </c:pt>
                <c:pt idx="27">
                  <c:v>0.67736235119047616</c:v>
                </c:pt>
                <c:pt idx="28">
                  <c:v>0.67528089887640452</c:v>
                </c:pt>
                <c:pt idx="29">
                  <c:v>0.6429014259144451</c:v>
                </c:pt>
                <c:pt idx="30">
                  <c:v>0.7107153116920425</c:v>
                </c:pt>
                <c:pt idx="31">
                  <c:v>0.61987753179463023</c:v>
                </c:pt>
                <c:pt idx="32">
                  <c:v>0.76911157024793386</c:v>
                </c:pt>
                <c:pt idx="33">
                  <c:v>0.62999185004074976</c:v>
                </c:pt>
                <c:pt idx="34">
                  <c:v>0.39802089059923035</c:v>
                </c:pt>
                <c:pt idx="35">
                  <c:v>0.67804878048780493</c:v>
                </c:pt>
                <c:pt idx="36">
                  <c:v>0.62087912087912089</c:v>
                </c:pt>
                <c:pt idx="37">
                  <c:v>0.64540667056758338</c:v>
                </c:pt>
                <c:pt idx="38">
                  <c:v>0.61728395061728392</c:v>
                </c:pt>
                <c:pt idx="39">
                  <c:v>0.7893258426966292</c:v>
                </c:pt>
                <c:pt idx="40">
                  <c:v>0.57979797979797976</c:v>
                </c:pt>
                <c:pt idx="41">
                  <c:v>0.57886676875957122</c:v>
                </c:pt>
                <c:pt idx="42">
                  <c:v>0.55457227138643073</c:v>
                </c:pt>
                <c:pt idx="43">
                  <c:v>0.65256969467096526</c:v>
                </c:pt>
              </c:numCache>
            </c:numRef>
          </c:val>
          <c:extLst>
            <c:ext xmlns:c16="http://schemas.microsoft.com/office/drawing/2014/chart" uri="{C3380CC4-5D6E-409C-BE32-E72D297353CC}">
              <c16:uniqueId val="{00000007-B828-4609-B826-FC1A0D4D77F9}"/>
            </c:ext>
          </c:extLst>
        </c:ser>
        <c:dLbls>
          <c:showLegendKey val="0"/>
          <c:showVal val="0"/>
          <c:showCatName val="0"/>
          <c:showSerName val="0"/>
          <c:showPercent val="0"/>
          <c:showBubbleSize val="0"/>
        </c:dLbls>
        <c:gapWidth val="150"/>
        <c:overlap val="100"/>
        <c:axId val="449393664"/>
        <c:axId val="448519488"/>
      </c:barChart>
      <c:catAx>
        <c:axId val="449393664"/>
        <c:scaling>
          <c:orientation val="maxMin"/>
        </c:scaling>
        <c:delete val="0"/>
        <c:axPos val="l"/>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28956737947310118"/>
          <c:y val="6.0458916500047604E-3"/>
          <c:w val="0.45805873015873017"/>
          <c:h val="1.602161287251261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95182229738059"/>
          <c:y val="0.11759259259259257"/>
          <c:w val="0.80170853811058851"/>
          <c:h val="0.56360544956974479"/>
        </c:manualLayout>
      </c:layout>
      <c:barChart>
        <c:barDir val="col"/>
        <c:grouping val="percentStacked"/>
        <c:varyColors val="0"/>
        <c:ser>
          <c:idx val="3"/>
          <c:order val="0"/>
          <c:tx>
            <c:strRef>
              <c:f>医科健診医療機関受診状況!$K$19</c:f>
              <c:strCache>
                <c:ptCount val="1"/>
                <c:pt idx="0">
                  <c:v>受診率</c:v>
                </c:pt>
              </c:strCache>
            </c:strRef>
          </c:tx>
          <c:spPr>
            <a:solidFill>
              <a:srgbClr val="FFC000"/>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医科健診医療機関受診状況!$B$5:$C$6</c:f>
              <c:strCache>
                <c:ptCount val="2"/>
                <c:pt idx="0">
                  <c:v>生活習慣病レセプトあり</c:v>
                </c:pt>
                <c:pt idx="1">
                  <c:v>生活習慣病レセプトなし</c:v>
                </c:pt>
              </c:strCache>
            </c:strRef>
          </c:cat>
          <c:val>
            <c:numRef>
              <c:f>医科健診医療機関受診状況!$F$5:$F$6</c:f>
              <c:numCache>
                <c:formatCode>0.0%</c:formatCode>
                <c:ptCount val="2"/>
                <c:pt idx="0">
                  <c:v>0.22078504936347224</c:v>
                </c:pt>
                <c:pt idx="1">
                  <c:v>0.16630035766685719</c:v>
                </c:pt>
              </c:numCache>
            </c:numRef>
          </c:val>
          <c:extLst>
            <c:ext xmlns:c16="http://schemas.microsoft.com/office/drawing/2014/chart" uri="{C3380CC4-5D6E-409C-BE32-E72D297353CC}">
              <c16:uniqueId val="{00000003-5CCD-47B6-9BA3-679FCC68C2BB}"/>
            </c:ext>
          </c:extLst>
        </c:ser>
        <c:ser>
          <c:idx val="0"/>
          <c:order val="1"/>
          <c:tx>
            <c:strRef>
              <c:f>医科健診医療機関受診状況!$K$20</c:f>
              <c:strCache>
                <c:ptCount val="1"/>
                <c:pt idx="0">
                  <c:v>未受診率</c:v>
                </c:pt>
              </c:strCache>
            </c:strRef>
          </c:tx>
          <c:spPr>
            <a:solidFill>
              <a:schemeClr val="accent1">
                <a:lumMod val="40000"/>
                <a:lumOff val="6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医科健診医療機関受診状況!$B$5:$C$6</c:f>
              <c:strCache>
                <c:ptCount val="2"/>
                <c:pt idx="0">
                  <c:v>生活習慣病レセプトあり</c:v>
                </c:pt>
                <c:pt idx="1">
                  <c:v>生活習慣病レセプトなし</c:v>
                </c:pt>
              </c:strCache>
            </c:strRef>
          </c:cat>
          <c:val>
            <c:numRef>
              <c:f>医科健診医療機関受診状況!$H$5:$H$6</c:f>
              <c:numCache>
                <c:formatCode>0.0%</c:formatCode>
                <c:ptCount val="2"/>
                <c:pt idx="0">
                  <c:v>0.77921495063652779</c:v>
                </c:pt>
                <c:pt idx="1">
                  <c:v>0.83369964233314287</c:v>
                </c:pt>
              </c:numCache>
            </c:numRef>
          </c:val>
          <c:extLst>
            <c:ext xmlns:c16="http://schemas.microsoft.com/office/drawing/2014/chart" uri="{C3380CC4-5D6E-409C-BE32-E72D297353CC}">
              <c16:uniqueId val="{00000004-5CCD-47B6-9BA3-679FCC68C2BB}"/>
            </c:ext>
          </c:extLst>
        </c:ser>
        <c:dLbls>
          <c:dLblPos val="ctr"/>
          <c:showLegendKey val="0"/>
          <c:showVal val="1"/>
          <c:showCatName val="0"/>
          <c:showSerName val="0"/>
          <c:showPercent val="0"/>
          <c:showBubbleSize val="0"/>
        </c:dLbls>
        <c:gapWidth val="150"/>
        <c:overlap val="100"/>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459533120"/>
        <c:crosses val="autoZero"/>
        <c:auto val="1"/>
        <c:lblAlgn val="ctr"/>
        <c:lblOffset val="100"/>
        <c:noMultiLvlLbl val="0"/>
      </c:catAx>
      <c:valAx>
        <c:axId val="459533120"/>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5.0967335694608422E-2"/>
              <c:y val="2.517370224555264E-2"/>
            </c:manualLayout>
          </c:layout>
          <c:overlay val="0"/>
        </c:title>
        <c:numFmt formatCode="0.0%" sourceLinked="0"/>
        <c:majorTickMark val="out"/>
        <c:minorTickMark val="none"/>
        <c:tickLblPos val="nextTo"/>
        <c:spPr>
          <a:ln>
            <a:solidFill>
              <a:srgbClr val="7F7F7F"/>
            </a:solidFill>
          </a:ln>
        </c:spPr>
        <c:crossAx val="458256384"/>
        <c:crosses val="autoZero"/>
        <c:crossBetween val="between"/>
      </c:valAx>
    </c:plotArea>
    <c:legend>
      <c:legendPos val="t"/>
      <c:layout>
        <c:manualLayout>
          <c:xMode val="edge"/>
          <c:yMode val="edge"/>
          <c:x val="0.21880131827729257"/>
          <c:y val="3.4247733092043202E-2"/>
          <c:w val="0.58534223834537324"/>
          <c:h val="3.8875305623471884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01176937232183"/>
          <c:y val="7.2786609996886034E-2"/>
          <c:w val="0.78781057162735957"/>
          <c:h val="0.91108224290037321"/>
        </c:manualLayout>
      </c:layout>
      <c:barChart>
        <c:barDir val="bar"/>
        <c:grouping val="percentStacked"/>
        <c:varyColors val="0"/>
        <c:ser>
          <c:idx val="0"/>
          <c:order val="0"/>
          <c:tx>
            <c:strRef>
              <c:f>市区町村別_医科健診医療機関受診状況!$BO$4</c:f>
              <c:strCache>
                <c:ptCount val="1"/>
                <c:pt idx="0">
                  <c:v>受診率</c:v>
                </c:pt>
              </c:strCache>
            </c:strRef>
          </c:tx>
          <c:spPr>
            <a:solidFill>
              <a:srgbClr val="FFC000"/>
            </a:solidFill>
            <a:ln>
              <a:noFill/>
            </a:ln>
          </c:spPr>
          <c:invertIfNegative val="0"/>
          <c:cat>
            <c:strRef>
              <c:f>市区町村別_医科健診医療機関受診状況!$BN$6:$BN$49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市区町村別_医科健診医療機関受診状況!$BO$6:$BO$49</c:f>
              <c:numCache>
                <c:formatCode>0.0%</c:formatCode>
                <c:ptCount val="44"/>
                <c:pt idx="0">
                  <c:v>0.14407511183881508</c:v>
                </c:pt>
                <c:pt idx="1">
                  <c:v>0.20821766723681873</c:v>
                </c:pt>
                <c:pt idx="2">
                  <c:v>0.20049833887043189</c:v>
                </c:pt>
                <c:pt idx="3">
                  <c:v>0.20498345740281224</c:v>
                </c:pt>
                <c:pt idx="4">
                  <c:v>0.43696983108357307</c:v>
                </c:pt>
                <c:pt idx="5">
                  <c:v>0.35065182678328843</c:v>
                </c:pt>
                <c:pt idx="6">
                  <c:v>0.26093856268419857</c:v>
                </c:pt>
                <c:pt idx="7">
                  <c:v>0.32204608074112528</c:v>
                </c:pt>
                <c:pt idx="8">
                  <c:v>0.20167268580117848</c:v>
                </c:pt>
                <c:pt idx="9">
                  <c:v>0.14755600814663952</c:v>
                </c:pt>
                <c:pt idx="10">
                  <c:v>0.22020561713859055</c:v>
                </c:pt>
                <c:pt idx="11">
                  <c:v>0.25948128983403801</c:v>
                </c:pt>
                <c:pt idx="12">
                  <c:v>0.26343916104008047</c:v>
                </c:pt>
                <c:pt idx="13">
                  <c:v>0.19996739219042961</c:v>
                </c:pt>
                <c:pt idx="14">
                  <c:v>0.29848107895770593</c:v>
                </c:pt>
                <c:pt idx="15">
                  <c:v>0.28093901505486091</c:v>
                </c:pt>
                <c:pt idx="16">
                  <c:v>0.31009771986970686</c:v>
                </c:pt>
                <c:pt idx="17">
                  <c:v>0.18124310835122745</c:v>
                </c:pt>
                <c:pt idx="18">
                  <c:v>0.23339633709183341</c:v>
                </c:pt>
                <c:pt idx="19">
                  <c:v>0.33882730455075843</c:v>
                </c:pt>
                <c:pt idx="20">
                  <c:v>0.2904876580373269</c:v>
                </c:pt>
                <c:pt idx="21">
                  <c:v>0.24894470240607852</c:v>
                </c:pt>
                <c:pt idx="22">
                  <c:v>0.31703645526539698</c:v>
                </c:pt>
                <c:pt idx="23">
                  <c:v>0.27842700797625675</c:v>
                </c:pt>
                <c:pt idx="24">
                  <c:v>0.1767464114832536</c:v>
                </c:pt>
                <c:pt idx="25">
                  <c:v>0.20538224661936003</c:v>
                </c:pt>
                <c:pt idx="26">
                  <c:v>0.3935141509433962</c:v>
                </c:pt>
                <c:pt idx="27">
                  <c:v>0.19970165054617198</c:v>
                </c:pt>
                <c:pt idx="28">
                  <c:v>0.19400785854616895</c:v>
                </c:pt>
                <c:pt idx="29">
                  <c:v>0.22434807256235828</c:v>
                </c:pt>
                <c:pt idx="30">
                  <c:v>0.18324064473560184</c:v>
                </c:pt>
                <c:pt idx="31">
                  <c:v>0.29453125000000002</c:v>
                </c:pt>
                <c:pt idx="32">
                  <c:v>0.13275434243176179</c:v>
                </c:pt>
                <c:pt idx="33">
                  <c:v>0.22929619497637405</c:v>
                </c:pt>
                <c:pt idx="34">
                  <c:v>0.50259579728059334</c:v>
                </c:pt>
                <c:pt idx="35">
                  <c:v>0.20942408376963351</c:v>
                </c:pt>
                <c:pt idx="36">
                  <c:v>0.21723987810187201</c:v>
                </c:pt>
                <c:pt idx="37">
                  <c:v>0.19183168316831684</c:v>
                </c:pt>
                <c:pt idx="38">
                  <c:v>0.25</c:v>
                </c:pt>
                <c:pt idx="39">
                  <c:v>0.12291086350974931</c:v>
                </c:pt>
                <c:pt idx="40">
                  <c:v>0.27302100161550891</c:v>
                </c:pt>
                <c:pt idx="41">
                  <c:v>0.32073170731707318</c:v>
                </c:pt>
                <c:pt idx="42">
                  <c:v>0.34706959706959706</c:v>
                </c:pt>
                <c:pt idx="43">
                  <c:v>0.22078504936347224</c:v>
                </c:pt>
              </c:numCache>
            </c:numRef>
          </c:val>
          <c:extLst>
            <c:ext xmlns:c16="http://schemas.microsoft.com/office/drawing/2014/chart" uri="{C3380CC4-5D6E-409C-BE32-E72D297353CC}">
              <c16:uniqueId val="{00000000-4EEC-4A3E-8EFD-5A2C68F09F12}"/>
            </c:ext>
          </c:extLst>
        </c:ser>
        <c:ser>
          <c:idx val="1"/>
          <c:order val="1"/>
          <c:tx>
            <c:strRef>
              <c:f>市区町村別_医科健診医療機関受診状況!$BR$4</c:f>
              <c:strCache>
                <c:ptCount val="1"/>
                <c:pt idx="0">
                  <c:v>未受診率</c:v>
                </c:pt>
              </c:strCache>
            </c:strRef>
          </c:tx>
          <c:spPr>
            <a:solidFill>
              <a:schemeClr val="accent1">
                <a:lumMod val="40000"/>
                <a:lumOff val="60000"/>
              </a:schemeClr>
            </a:solidFill>
          </c:spPr>
          <c:invertIfNegative val="0"/>
          <c:cat>
            <c:strRef>
              <c:f>市区町村別_医科健診医療機関受診状況!$BN$6:$BN$49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市区町村別_医科健診医療機関受診状況!$BR$6:$BR$49</c:f>
              <c:numCache>
                <c:formatCode>0.0%</c:formatCode>
                <c:ptCount val="44"/>
                <c:pt idx="0">
                  <c:v>0.85592488816118495</c:v>
                </c:pt>
                <c:pt idx="1">
                  <c:v>0.79178233276318122</c:v>
                </c:pt>
                <c:pt idx="2">
                  <c:v>0.79950166112956811</c:v>
                </c:pt>
                <c:pt idx="3">
                  <c:v>0.79501654259718779</c:v>
                </c:pt>
                <c:pt idx="4">
                  <c:v>0.56303016891642699</c:v>
                </c:pt>
                <c:pt idx="5">
                  <c:v>0.64934817321671157</c:v>
                </c:pt>
                <c:pt idx="6">
                  <c:v>0.73906143731580143</c:v>
                </c:pt>
                <c:pt idx="7">
                  <c:v>0.67795391925887472</c:v>
                </c:pt>
                <c:pt idx="8">
                  <c:v>0.79832731419882152</c:v>
                </c:pt>
                <c:pt idx="9">
                  <c:v>0.85244399185336051</c:v>
                </c:pt>
                <c:pt idx="10">
                  <c:v>0.77979438286140945</c:v>
                </c:pt>
                <c:pt idx="11">
                  <c:v>0.74051871016596205</c:v>
                </c:pt>
                <c:pt idx="12">
                  <c:v>0.73656083895991953</c:v>
                </c:pt>
                <c:pt idx="13">
                  <c:v>0.80003260780957042</c:v>
                </c:pt>
                <c:pt idx="14">
                  <c:v>0.70151892104229407</c:v>
                </c:pt>
                <c:pt idx="15">
                  <c:v>0.71906098494513904</c:v>
                </c:pt>
                <c:pt idx="16">
                  <c:v>0.6899022801302932</c:v>
                </c:pt>
                <c:pt idx="17">
                  <c:v>0.81875689164877252</c:v>
                </c:pt>
                <c:pt idx="18">
                  <c:v>0.76660366290816662</c:v>
                </c:pt>
                <c:pt idx="19">
                  <c:v>0.66117269544924151</c:v>
                </c:pt>
                <c:pt idx="20">
                  <c:v>0.7095123419626731</c:v>
                </c:pt>
                <c:pt idx="21">
                  <c:v>0.75105529759392153</c:v>
                </c:pt>
                <c:pt idx="22">
                  <c:v>0.68296354473460308</c:v>
                </c:pt>
                <c:pt idx="23">
                  <c:v>0.72157299202374325</c:v>
                </c:pt>
                <c:pt idx="24">
                  <c:v>0.82325358851674646</c:v>
                </c:pt>
                <c:pt idx="25">
                  <c:v>0.79461775338064</c:v>
                </c:pt>
                <c:pt idx="26">
                  <c:v>0.60648584905660374</c:v>
                </c:pt>
                <c:pt idx="27">
                  <c:v>0.80029834945382805</c:v>
                </c:pt>
                <c:pt idx="28">
                  <c:v>0.80599214145383102</c:v>
                </c:pt>
                <c:pt idx="29">
                  <c:v>0.77565192743764177</c:v>
                </c:pt>
                <c:pt idx="30">
                  <c:v>0.81675935526439813</c:v>
                </c:pt>
                <c:pt idx="31">
                  <c:v>0.70546874999999998</c:v>
                </c:pt>
                <c:pt idx="32">
                  <c:v>0.86724565756823824</c:v>
                </c:pt>
                <c:pt idx="33">
                  <c:v>0.77070380502362601</c:v>
                </c:pt>
                <c:pt idx="34">
                  <c:v>0.49740420271940666</c:v>
                </c:pt>
                <c:pt idx="35">
                  <c:v>0.79057591623036649</c:v>
                </c:pt>
                <c:pt idx="36">
                  <c:v>0.78276012189812805</c:v>
                </c:pt>
                <c:pt idx="37">
                  <c:v>0.80816831683168322</c:v>
                </c:pt>
                <c:pt idx="38">
                  <c:v>0.75</c:v>
                </c:pt>
                <c:pt idx="39">
                  <c:v>0.87708913649025066</c:v>
                </c:pt>
                <c:pt idx="40">
                  <c:v>0.72697899838449109</c:v>
                </c:pt>
                <c:pt idx="41">
                  <c:v>0.67926829268292688</c:v>
                </c:pt>
                <c:pt idx="42">
                  <c:v>0.65293040293040294</c:v>
                </c:pt>
                <c:pt idx="43">
                  <c:v>0.77921495063652779</c:v>
                </c:pt>
              </c:numCache>
            </c:numRef>
          </c:val>
          <c:extLst>
            <c:ext xmlns:c16="http://schemas.microsoft.com/office/drawing/2014/chart" uri="{C3380CC4-5D6E-409C-BE32-E72D297353CC}">
              <c16:uniqueId val="{00000001-4EEC-4A3E-8EFD-5A2C68F09F12}"/>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22928249771227668"/>
          <c:y val="1.0254915874822072E-2"/>
          <c:w val="0.55152530944468525"/>
          <c:h val="2.4916611126979592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66338294676474"/>
          <c:y val="7.2786609996886034E-2"/>
          <c:w val="0.78946218520180245"/>
          <c:h val="0.91001543511267635"/>
        </c:manualLayout>
      </c:layout>
      <c:barChart>
        <c:barDir val="bar"/>
        <c:grouping val="percentStacked"/>
        <c:varyColors val="0"/>
        <c:ser>
          <c:idx val="0"/>
          <c:order val="0"/>
          <c:tx>
            <c:strRef>
              <c:f>市区町村別_医科健診医療機関受診状況!$BU$4</c:f>
              <c:strCache>
                <c:ptCount val="1"/>
                <c:pt idx="0">
                  <c:v>受診率</c:v>
                </c:pt>
              </c:strCache>
            </c:strRef>
          </c:tx>
          <c:spPr>
            <a:solidFill>
              <a:srgbClr val="FFC000"/>
            </a:solidFill>
            <a:ln>
              <a:noFill/>
            </a:ln>
          </c:spPr>
          <c:invertIfNegative val="0"/>
          <c:cat>
            <c:strRef>
              <c:f>市区町村別_医科健診医療機関受診状況!$BN$6:$BN$49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市区町村別_医科健診医療機関受診状況!$BU$6:$BU$49</c:f>
              <c:numCache>
                <c:formatCode>0.0%</c:formatCode>
                <c:ptCount val="44"/>
                <c:pt idx="0">
                  <c:v>0.10850852698866914</c:v>
                </c:pt>
                <c:pt idx="1">
                  <c:v>0.17465772719589837</c:v>
                </c:pt>
                <c:pt idx="2">
                  <c:v>0.14655679811653913</c:v>
                </c:pt>
                <c:pt idx="3">
                  <c:v>0.14609756097560975</c:v>
                </c:pt>
                <c:pt idx="4">
                  <c:v>0.24767657992565056</c:v>
                </c:pt>
                <c:pt idx="5">
                  <c:v>0.26039028750186205</c:v>
                </c:pt>
                <c:pt idx="6">
                  <c:v>0.14922813036020582</c:v>
                </c:pt>
                <c:pt idx="7">
                  <c:v>0.19415501905972046</c:v>
                </c:pt>
                <c:pt idx="8">
                  <c:v>0.15015772870662461</c:v>
                </c:pt>
                <c:pt idx="9">
                  <c:v>0.13208241353936717</c:v>
                </c:pt>
                <c:pt idx="10">
                  <c:v>0.18533132180573286</c:v>
                </c:pt>
                <c:pt idx="11">
                  <c:v>0.18033697463432696</c:v>
                </c:pt>
                <c:pt idx="12">
                  <c:v>0.19985425396247039</c:v>
                </c:pt>
                <c:pt idx="13">
                  <c:v>0.13492575855390573</c:v>
                </c:pt>
                <c:pt idx="14">
                  <c:v>0.21845425867507887</c:v>
                </c:pt>
                <c:pt idx="15">
                  <c:v>0.22532309421239932</c:v>
                </c:pt>
                <c:pt idx="16">
                  <c:v>0.22153846153846155</c:v>
                </c:pt>
                <c:pt idx="17">
                  <c:v>0.15056266977105162</c:v>
                </c:pt>
                <c:pt idx="18">
                  <c:v>0.17775974025974026</c:v>
                </c:pt>
                <c:pt idx="19">
                  <c:v>0.21289954337899544</c:v>
                </c:pt>
                <c:pt idx="20">
                  <c:v>0.20985915492957746</c:v>
                </c:pt>
                <c:pt idx="21">
                  <c:v>0.17027417027417027</c:v>
                </c:pt>
                <c:pt idx="22">
                  <c:v>0.22566886390073673</c:v>
                </c:pt>
                <c:pt idx="23">
                  <c:v>0.14572025052192067</c:v>
                </c:pt>
                <c:pt idx="24">
                  <c:v>0.16549520766773163</c:v>
                </c:pt>
                <c:pt idx="25">
                  <c:v>0.21258341277407056</c:v>
                </c:pt>
                <c:pt idx="26">
                  <c:v>0.27027027027027029</c:v>
                </c:pt>
                <c:pt idx="27">
                  <c:v>0.14134203548847643</c:v>
                </c:pt>
                <c:pt idx="28">
                  <c:v>0.17468944099378883</c:v>
                </c:pt>
                <c:pt idx="29">
                  <c:v>0.18524871355060035</c:v>
                </c:pt>
                <c:pt idx="30">
                  <c:v>0.17138193688792167</c:v>
                </c:pt>
                <c:pt idx="31">
                  <c:v>0.21653543307086615</c:v>
                </c:pt>
                <c:pt idx="32">
                  <c:v>0.14081145584725538</c:v>
                </c:pt>
                <c:pt idx="33">
                  <c:v>0.19363762102351315</c:v>
                </c:pt>
                <c:pt idx="34">
                  <c:v>0.42576687116564416</c:v>
                </c:pt>
                <c:pt idx="35">
                  <c:v>0.12037037037037036</c:v>
                </c:pt>
                <c:pt idx="36">
                  <c:v>0.1524390243902439</c:v>
                </c:pt>
                <c:pt idx="37">
                  <c:v>0.17845828933474128</c:v>
                </c:pt>
                <c:pt idx="38">
                  <c:v>0.15094339622641509</c:v>
                </c:pt>
                <c:pt idx="39">
                  <c:v>0.15077605321507762</c:v>
                </c:pt>
                <c:pt idx="40">
                  <c:v>0.23333333333333334</c:v>
                </c:pt>
                <c:pt idx="41">
                  <c:v>0.27100271002710025</c:v>
                </c:pt>
                <c:pt idx="42">
                  <c:v>0.33175355450236965</c:v>
                </c:pt>
                <c:pt idx="43">
                  <c:v>0.16630035766685719</c:v>
                </c:pt>
              </c:numCache>
            </c:numRef>
          </c:val>
          <c:extLst>
            <c:ext xmlns:c16="http://schemas.microsoft.com/office/drawing/2014/chart" uri="{C3380CC4-5D6E-409C-BE32-E72D297353CC}">
              <c16:uniqueId val="{00000000-C83D-41A6-9EEF-B9BB0037EA57}"/>
            </c:ext>
          </c:extLst>
        </c:ser>
        <c:ser>
          <c:idx val="1"/>
          <c:order val="1"/>
          <c:tx>
            <c:strRef>
              <c:f>市区町村別_医科健診医療機関受診状況!$BX$4</c:f>
              <c:strCache>
                <c:ptCount val="1"/>
                <c:pt idx="0">
                  <c:v>未受診率</c:v>
                </c:pt>
              </c:strCache>
            </c:strRef>
          </c:tx>
          <c:spPr>
            <a:solidFill>
              <a:schemeClr val="accent1">
                <a:lumMod val="40000"/>
                <a:lumOff val="60000"/>
              </a:schemeClr>
            </a:solidFill>
          </c:spPr>
          <c:invertIfNegative val="0"/>
          <c:cat>
            <c:strRef>
              <c:f>市区町村別_医科健診医療機関受診状況!$BN$6:$BN$49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市区町村別_医科健診医療機関受診状況!$BX$6:$BX$49</c:f>
              <c:numCache>
                <c:formatCode>0.0%</c:formatCode>
                <c:ptCount val="44"/>
                <c:pt idx="0">
                  <c:v>0.8914914730113308</c:v>
                </c:pt>
                <c:pt idx="1">
                  <c:v>0.82534227280410166</c:v>
                </c:pt>
                <c:pt idx="2">
                  <c:v>0.8534432018834609</c:v>
                </c:pt>
                <c:pt idx="3">
                  <c:v>0.85390243902439023</c:v>
                </c:pt>
                <c:pt idx="4">
                  <c:v>0.75232342007434949</c:v>
                </c:pt>
                <c:pt idx="5">
                  <c:v>0.73960971249813789</c:v>
                </c:pt>
                <c:pt idx="6">
                  <c:v>0.85077186963979412</c:v>
                </c:pt>
                <c:pt idx="7">
                  <c:v>0.80584498094027956</c:v>
                </c:pt>
                <c:pt idx="8">
                  <c:v>0.84984227129337542</c:v>
                </c:pt>
                <c:pt idx="9">
                  <c:v>0.86791758646063277</c:v>
                </c:pt>
                <c:pt idx="10">
                  <c:v>0.81466867819426714</c:v>
                </c:pt>
                <c:pt idx="11">
                  <c:v>0.81966302536567304</c:v>
                </c:pt>
                <c:pt idx="12">
                  <c:v>0.80014574603752964</c:v>
                </c:pt>
                <c:pt idx="13">
                  <c:v>0.86507424144609424</c:v>
                </c:pt>
                <c:pt idx="14">
                  <c:v>0.78154574132492116</c:v>
                </c:pt>
                <c:pt idx="15">
                  <c:v>0.77467690578760062</c:v>
                </c:pt>
                <c:pt idx="16">
                  <c:v>0.77846153846153843</c:v>
                </c:pt>
                <c:pt idx="17">
                  <c:v>0.84943733022894841</c:v>
                </c:pt>
                <c:pt idx="18">
                  <c:v>0.82224025974025972</c:v>
                </c:pt>
                <c:pt idx="19">
                  <c:v>0.78710045662100458</c:v>
                </c:pt>
                <c:pt idx="20">
                  <c:v>0.79014084507042248</c:v>
                </c:pt>
                <c:pt idx="21">
                  <c:v>0.82972582972582976</c:v>
                </c:pt>
                <c:pt idx="22">
                  <c:v>0.7743311360992633</c:v>
                </c:pt>
                <c:pt idx="23">
                  <c:v>0.85427974947807939</c:v>
                </c:pt>
                <c:pt idx="24">
                  <c:v>0.83450479233226837</c:v>
                </c:pt>
                <c:pt idx="25">
                  <c:v>0.78741658722592944</c:v>
                </c:pt>
                <c:pt idx="26">
                  <c:v>0.72972972972972971</c:v>
                </c:pt>
                <c:pt idx="27">
                  <c:v>0.85865796451152354</c:v>
                </c:pt>
                <c:pt idx="28">
                  <c:v>0.8253105590062112</c:v>
                </c:pt>
                <c:pt idx="29">
                  <c:v>0.81475128644939965</c:v>
                </c:pt>
                <c:pt idx="30">
                  <c:v>0.82861806311207831</c:v>
                </c:pt>
                <c:pt idx="31">
                  <c:v>0.78346456692913391</c:v>
                </c:pt>
                <c:pt idx="32">
                  <c:v>0.85918854415274459</c:v>
                </c:pt>
                <c:pt idx="33">
                  <c:v>0.80636237897648688</c:v>
                </c:pt>
                <c:pt idx="34">
                  <c:v>0.57423312883435584</c:v>
                </c:pt>
                <c:pt idx="35">
                  <c:v>0.87962962962962965</c:v>
                </c:pt>
                <c:pt idx="36">
                  <c:v>0.84756097560975607</c:v>
                </c:pt>
                <c:pt idx="37">
                  <c:v>0.82154171066525872</c:v>
                </c:pt>
                <c:pt idx="38">
                  <c:v>0.84905660377358494</c:v>
                </c:pt>
                <c:pt idx="39">
                  <c:v>0.84922394678492241</c:v>
                </c:pt>
                <c:pt idx="40">
                  <c:v>0.76666666666666672</c:v>
                </c:pt>
                <c:pt idx="41">
                  <c:v>0.7289972899728997</c:v>
                </c:pt>
                <c:pt idx="42">
                  <c:v>0.66824644549763035</c:v>
                </c:pt>
                <c:pt idx="43">
                  <c:v>0.83369964233314287</c:v>
                </c:pt>
              </c:numCache>
            </c:numRef>
          </c:val>
          <c:extLst>
            <c:ext xmlns:c16="http://schemas.microsoft.com/office/drawing/2014/chart" uri="{C3380CC4-5D6E-409C-BE32-E72D297353CC}">
              <c16:uniqueId val="{00000001-C83D-41A6-9EEF-B9BB0037EA57}"/>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22775333525983718"/>
          <c:y val="1.0254915874822072E-2"/>
          <c:w val="0.54999614699224586"/>
          <c:h val="2.4916611126979592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市区町村別_医科健診医療機関受診状況!$BQ$5</c:f>
              <c:strCache>
                <c:ptCount val="1"/>
                <c:pt idx="0">
                  <c:v>前年度との差分(受診率)</c:v>
                </c:pt>
              </c:strCache>
            </c:strRef>
          </c:tx>
          <c:spPr>
            <a:solidFill>
              <a:schemeClr val="accent1"/>
            </a:solidFill>
            <a:ln>
              <a:noFill/>
            </a:ln>
          </c:spPr>
          <c:invertIfNegative val="0"/>
          <c:dLbls>
            <c:dLbl>
              <c:idx val="4"/>
              <c:layout>
                <c:manualLayout>
                  <c:x val="1.22705314009661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09-4537-90F1-6C87472B76DC}"/>
                </c:ext>
              </c:extLst>
            </c:dLbl>
            <c:dLbl>
              <c:idx val="8"/>
              <c:layout>
                <c:manualLayout>
                  <c:x val="1.22705314009661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B8-492C-8934-70EF8525DC6F}"/>
                </c:ext>
              </c:extLst>
            </c:dLbl>
            <c:dLbl>
              <c:idx val="11"/>
              <c:layout>
                <c:manualLayout>
                  <c:x val="1.22705314009661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BB8-492C-8934-70EF8525DC6F}"/>
                </c:ext>
              </c:extLst>
            </c:dLbl>
            <c:dLbl>
              <c:idx val="20"/>
              <c:layout>
                <c:manualLayout>
                  <c:x val="1.22705314009661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BB8-492C-8934-70EF8525DC6F}"/>
                </c:ext>
              </c:extLst>
            </c:dLbl>
            <c:dLbl>
              <c:idx val="30"/>
              <c:layout>
                <c:manualLayout>
                  <c:x val="2.7608695652173915E-2"/>
                  <c:y val="2.380952380952380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BB8-492C-8934-70EF8525DC6F}"/>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市区町村別_医科健診医療機関受診状況!$BN$6:$BN$48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市区町村別_医科健診医療機関受診状況!$BQ$6:$BQ$48</c:f>
              <c:numCache>
                <c:formatCode>General</c:formatCode>
                <c:ptCount val="43"/>
                <c:pt idx="0">
                  <c:v>1.2999999999999985</c:v>
                </c:pt>
                <c:pt idx="1">
                  <c:v>2.5999999999999996</c:v>
                </c:pt>
                <c:pt idx="2">
                  <c:v>3.4000000000000004</c:v>
                </c:pt>
                <c:pt idx="3">
                  <c:v>2.2999999999999994</c:v>
                </c:pt>
                <c:pt idx="4">
                  <c:v>2.0000000000000018</c:v>
                </c:pt>
                <c:pt idx="5">
                  <c:v>2.1999999999999966</c:v>
                </c:pt>
                <c:pt idx="6">
                  <c:v>2.6000000000000023</c:v>
                </c:pt>
                <c:pt idx="7">
                  <c:v>2.6000000000000023</c:v>
                </c:pt>
                <c:pt idx="8">
                  <c:v>2.0000000000000018</c:v>
                </c:pt>
                <c:pt idx="9">
                  <c:v>2.4999999999999996</c:v>
                </c:pt>
                <c:pt idx="10">
                  <c:v>2.1999999999999993</c:v>
                </c:pt>
                <c:pt idx="11">
                  <c:v>2.0000000000000018</c:v>
                </c:pt>
                <c:pt idx="12">
                  <c:v>1.7000000000000015</c:v>
                </c:pt>
                <c:pt idx="13">
                  <c:v>2.7000000000000024</c:v>
                </c:pt>
                <c:pt idx="14">
                  <c:v>1.699999999999996</c:v>
                </c:pt>
                <c:pt idx="15">
                  <c:v>1.8000000000000016</c:v>
                </c:pt>
                <c:pt idx="16">
                  <c:v>3.6999999999999975</c:v>
                </c:pt>
                <c:pt idx="17">
                  <c:v>2.3999999999999995</c:v>
                </c:pt>
                <c:pt idx="18">
                  <c:v>1.7000000000000015</c:v>
                </c:pt>
                <c:pt idx="19">
                  <c:v>3.1000000000000028</c:v>
                </c:pt>
                <c:pt idx="20">
                  <c:v>1.9999999999999962</c:v>
                </c:pt>
                <c:pt idx="21">
                  <c:v>4.0000000000000009</c:v>
                </c:pt>
                <c:pt idx="22">
                  <c:v>2.300000000000002</c:v>
                </c:pt>
                <c:pt idx="23">
                  <c:v>2.8000000000000025</c:v>
                </c:pt>
                <c:pt idx="24">
                  <c:v>1.5999999999999988</c:v>
                </c:pt>
                <c:pt idx="25">
                  <c:v>2.3999999999999995</c:v>
                </c:pt>
                <c:pt idx="26">
                  <c:v>2.8000000000000025</c:v>
                </c:pt>
                <c:pt idx="27">
                  <c:v>1.6000000000000014</c:v>
                </c:pt>
                <c:pt idx="28">
                  <c:v>2.4999999999999996</c:v>
                </c:pt>
                <c:pt idx="29">
                  <c:v>1.7000000000000015</c:v>
                </c:pt>
                <c:pt idx="30">
                  <c:v>1.899999999999999</c:v>
                </c:pt>
                <c:pt idx="31">
                  <c:v>3.6999999999999975</c:v>
                </c:pt>
                <c:pt idx="32">
                  <c:v>1.3000000000000012</c:v>
                </c:pt>
                <c:pt idx="33">
                  <c:v>1.8000000000000016</c:v>
                </c:pt>
                <c:pt idx="34">
                  <c:v>1.100000000000001</c:v>
                </c:pt>
                <c:pt idx="35">
                  <c:v>0.50000000000000044</c:v>
                </c:pt>
                <c:pt idx="36">
                  <c:v>2.5999999999999996</c:v>
                </c:pt>
                <c:pt idx="37">
                  <c:v>3.3000000000000003</c:v>
                </c:pt>
                <c:pt idx="38">
                  <c:v>3.1</c:v>
                </c:pt>
                <c:pt idx="39">
                  <c:v>2.5999999999999996</c:v>
                </c:pt>
                <c:pt idx="40">
                  <c:v>3.400000000000003</c:v>
                </c:pt>
                <c:pt idx="41">
                  <c:v>2.7000000000000024</c:v>
                </c:pt>
                <c:pt idx="42">
                  <c:v>-0.40000000000000036</c:v>
                </c:pt>
              </c:numCache>
            </c:numRef>
          </c:val>
          <c:extLst>
            <c:ext xmlns:c16="http://schemas.microsoft.com/office/drawing/2014/chart" uri="{C3380CC4-5D6E-409C-BE32-E72D297353CC}">
              <c16:uniqueId val="{0000001A-BA5F-4E6C-88AC-6D7CDFE6ABB4}"/>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市区町村別_医科健診医療機関受診状況!$B$228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BA5F-4E6C-88AC-6D7CDFE6ABB4}"/>
              </c:ext>
            </c:extLst>
          </c:dPt>
          <c:dLbls>
            <c:dLbl>
              <c:idx val="0"/>
              <c:layout>
                <c:manualLayout>
                  <c:x val="0.17638888888888879"/>
                  <c:y val="-0.8911069841269840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BA5F-4E6C-88AC-6D7CDFE6ABB4}"/>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市区町村別_医科健診医療機関受診状況!$CE$6:$CE$48</c:f>
              <c:numCache>
                <c:formatCode>General</c:formatCode>
                <c:ptCount val="43"/>
                <c:pt idx="0">
                  <c:v>2.0999999999999992</c:v>
                </c:pt>
                <c:pt idx="1">
                  <c:v>2.0999999999999992</c:v>
                </c:pt>
                <c:pt idx="2">
                  <c:v>2.0999999999999992</c:v>
                </c:pt>
                <c:pt idx="3">
                  <c:v>2.0999999999999992</c:v>
                </c:pt>
                <c:pt idx="4">
                  <c:v>2.0999999999999992</c:v>
                </c:pt>
                <c:pt idx="5">
                  <c:v>2.0999999999999992</c:v>
                </c:pt>
                <c:pt idx="6">
                  <c:v>2.0999999999999992</c:v>
                </c:pt>
                <c:pt idx="7">
                  <c:v>2.0999999999999992</c:v>
                </c:pt>
                <c:pt idx="8">
                  <c:v>2.0999999999999992</c:v>
                </c:pt>
                <c:pt idx="9">
                  <c:v>2.0999999999999992</c:v>
                </c:pt>
                <c:pt idx="10">
                  <c:v>2.0999999999999992</c:v>
                </c:pt>
                <c:pt idx="11">
                  <c:v>2.0999999999999992</c:v>
                </c:pt>
                <c:pt idx="12">
                  <c:v>2.0999999999999992</c:v>
                </c:pt>
                <c:pt idx="13">
                  <c:v>2.0999999999999992</c:v>
                </c:pt>
                <c:pt idx="14">
                  <c:v>2.0999999999999992</c:v>
                </c:pt>
                <c:pt idx="15">
                  <c:v>2.0999999999999992</c:v>
                </c:pt>
                <c:pt idx="16">
                  <c:v>2.0999999999999992</c:v>
                </c:pt>
                <c:pt idx="17">
                  <c:v>2.0999999999999992</c:v>
                </c:pt>
                <c:pt idx="18">
                  <c:v>2.0999999999999992</c:v>
                </c:pt>
                <c:pt idx="19">
                  <c:v>2.0999999999999992</c:v>
                </c:pt>
                <c:pt idx="20">
                  <c:v>2.0999999999999992</c:v>
                </c:pt>
                <c:pt idx="21">
                  <c:v>2.0999999999999992</c:v>
                </c:pt>
                <c:pt idx="22">
                  <c:v>2.0999999999999992</c:v>
                </c:pt>
                <c:pt idx="23">
                  <c:v>2.0999999999999992</c:v>
                </c:pt>
                <c:pt idx="24">
                  <c:v>2.0999999999999992</c:v>
                </c:pt>
                <c:pt idx="25">
                  <c:v>2.0999999999999992</c:v>
                </c:pt>
                <c:pt idx="26">
                  <c:v>2.0999999999999992</c:v>
                </c:pt>
                <c:pt idx="27">
                  <c:v>2.0999999999999992</c:v>
                </c:pt>
                <c:pt idx="28">
                  <c:v>2.0999999999999992</c:v>
                </c:pt>
                <c:pt idx="29">
                  <c:v>2.0999999999999992</c:v>
                </c:pt>
                <c:pt idx="30">
                  <c:v>2.0999999999999992</c:v>
                </c:pt>
                <c:pt idx="31">
                  <c:v>2.0999999999999992</c:v>
                </c:pt>
                <c:pt idx="32">
                  <c:v>2.0999999999999992</c:v>
                </c:pt>
                <c:pt idx="33">
                  <c:v>2.0999999999999992</c:v>
                </c:pt>
                <c:pt idx="34">
                  <c:v>2.0999999999999992</c:v>
                </c:pt>
                <c:pt idx="35">
                  <c:v>2.0999999999999992</c:v>
                </c:pt>
                <c:pt idx="36">
                  <c:v>2.0999999999999992</c:v>
                </c:pt>
                <c:pt idx="37">
                  <c:v>2.0999999999999992</c:v>
                </c:pt>
                <c:pt idx="38">
                  <c:v>2.0999999999999992</c:v>
                </c:pt>
                <c:pt idx="39">
                  <c:v>2.0999999999999992</c:v>
                </c:pt>
                <c:pt idx="40">
                  <c:v>2.0999999999999992</c:v>
                </c:pt>
                <c:pt idx="41">
                  <c:v>2.0999999999999992</c:v>
                </c:pt>
                <c:pt idx="42">
                  <c:v>2.0999999999999992</c:v>
                </c:pt>
              </c:numCache>
            </c:numRef>
          </c:xVal>
          <c:yVal>
            <c:numRef>
              <c:f>市区町村別_医科健診医療機関受診状況!$CO$6:$CO$48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BA5F-4E6C-88AC-6D7CDFE6ABB4}"/>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市区町村別_医科健診医療機関受診状況!$BT$5</c:f>
              <c:strCache>
                <c:ptCount val="1"/>
                <c:pt idx="0">
                  <c:v>前年度との差分(未受診率)</c:v>
                </c:pt>
              </c:strCache>
            </c:strRef>
          </c:tx>
          <c:spPr>
            <a:solidFill>
              <a:schemeClr val="accent1"/>
            </a:solidFill>
            <a:ln>
              <a:noFill/>
            </a:ln>
          </c:spPr>
          <c:invertIfNegative val="0"/>
          <c:dLbls>
            <c:dLbl>
              <c:idx val="0"/>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24-487D-8BDD-1567D5CD68E8}"/>
                </c:ext>
              </c:extLst>
            </c:dLbl>
            <c:dLbl>
              <c:idx val="1"/>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24-487D-8BDD-1567D5CD68E8}"/>
                </c:ext>
              </c:extLst>
            </c:dLbl>
            <c:dLbl>
              <c:idx val="2"/>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724-487D-8BDD-1567D5CD68E8}"/>
                </c:ext>
              </c:extLst>
            </c:dLbl>
            <c:dLbl>
              <c:idx val="3"/>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24-487D-8BDD-1567D5CD68E8}"/>
                </c:ext>
              </c:extLst>
            </c:dLbl>
            <c:dLbl>
              <c:idx val="4"/>
              <c:layout>
                <c:manualLayout>
                  <c:x val="1.227185990338169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D8-44B0-BC8A-C40585EA43DC}"/>
                </c:ext>
              </c:extLst>
            </c:dLbl>
            <c:dLbl>
              <c:idx val="5"/>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724-487D-8BDD-1567D5CD68E8}"/>
                </c:ext>
              </c:extLst>
            </c:dLbl>
            <c:dLbl>
              <c:idx val="6"/>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24-487D-8BDD-1567D5CD68E8}"/>
                </c:ext>
              </c:extLst>
            </c:dLbl>
            <c:dLbl>
              <c:idx val="7"/>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724-487D-8BDD-1567D5CD68E8}"/>
                </c:ext>
              </c:extLst>
            </c:dLbl>
            <c:dLbl>
              <c:idx val="8"/>
              <c:layout>
                <c:manualLayout>
                  <c:x val="1.227185990338169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24-487D-8BDD-1567D5CD68E8}"/>
                </c:ext>
              </c:extLst>
            </c:dLbl>
            <c:dLbl>
              <c:idx val="9"/>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724-487D-8BDD-1567D5CD68E8}"/>
                </c:ext>
              </c:extLst>
            </c:dLbl>
            <c:dLbl>
              <c:idx val="10"/>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24-487D-8BDD-1567D5CD68E8}"/>
                </c:ext>
              </c:extLst>
            </c:dLbl>
            <c:dLbl>
              <c:idx val="11"/>
              <c:layout>
                <c:manualLayout>
                  <c:x val="1.227185990338169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724-487D-8BDD-1567D5CD68E8}"/>
                </c:ext>
              </c:extLst>
            </c:dLbl>
            <c:dLbl>
              <c:idx val="12"/>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724-487D-8BDD-1567D5CD68E8}"/>
                </c:ext>
              </c:extLst>
            </c:dLbl>
            <c:dLbl>
              <c:idx val="13"/>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D8-44B0-BC8A-C40585EA43DC}"/>
                </c:ext>
              </c:extLst>
            </c:dLbl>
            <c:dLbl>
              <c:idx val="14"/>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724-487D-8BDD-1567D5CD68E8}"/>
                </c:ext>
              </c:extLst>
            </c:dLbl>
            <c:dLbl>
              <c:idx val="15"/>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724-487D-8BDD-1567D5CD68E8}"/>
                </c:ext>
              </c:extLst>
            </c:dLbl>
            <c:dLbl>
              <c:idx val="16"/>
              <c:layout>
                <c:manualLayout>
                  <c:x val="1.2077294683178374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724-487D-8BDD-1567D5CD68E8}"/>
                </c:ext>
              </c:extLst>
            </c:dLbl>
            <c:dLbl>
              <c:idx val="17"/>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724-487D-8BDD-1567D5CD68E8}"/>
                </c:ext>
              </c:extLst>
            </c:dLbl>
            <c:dLbl>
              <c:idx val="18"/>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D8-44B0-BC8A-C40585EA43DC}"/>
                </c:ext>
              </c:extLst>
            </c:dLbl>
            <c:dLbl>
              <c:idx val="19"/>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D8-44B0-BC8A-C40585EA43DC}"/>
                </c:ext>
              </c:extLst>
            </c:dLbl>
            <c:dLbl>
              <c:idx val="20"/>
              <c:layout>
                <c:manualLayout>
                  <c:x val="1.227210144927536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724-487D-8BDD-1567D5CD68E8}"/>
                </c:ext>
              </c:extLst>
            </c:dLbl>
            <c:dLbl>
              <c:idx val="21"/>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724-487D-8BDD-1567D5CD68E8}"/>
                </c:ext>
              </c:extLst>
            </c:dLbl>
            <c:dLbl>
              <c:idx val="22"/>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724-487D-8BDD-1567D5CD68E8}"/>
                </c:ext>
              </c:extLst>
            </c:dLbl>
            <c:dLbl>
              <c:idx val="23"/>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724-487D-8BDD-1567D5CD68E8}"/>
                </c:ext>
              </c:extLst>
            </c:dLbl>
            <c:dLbl>
              <c:idx val="24"/>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724-487D-8BDD-1567D5CD68E8}"/>
                </c:ext>
              </c:extLst>
            </c:dLbl>
            <c:dLbl>
              <c:idx val="25"/>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724-487D-8BDD-1567D5CD68E8}"/>
                </c:ext>
              </c:extLst>
            </c:dLbl>
            <c:dLbl>
              <c:idx val="26"/>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724-487D-8BDD-1567D5CD68E8}"/>
                </c:ext>
              </c:extLst>
            </c:dLbl>
            <c:dLbl>
              <c:idx val="27"/>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724-487D-8BDD-1567D5CD68E8}"/>
                </c:ext>
              </c:extLst>
            </c:dLbl>
            <c:dLbl>
              <c:idx val="28"/>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724-487D-8BDD-1567D5CD68E8}"/>
                </c:ext>
              </c:extLst>
            </c:dLbl>
            <c:dLbl>
              <c:idx val="29"/>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724-487D-8BDD-1567D5CD68E8}"/>
                </c:ext>
              </c:extLst>
            </c:dLbl>
            <c:dLbl>
              <c:idx val="30"/>
              <c:layout>
                <c:manualLayout>
                  <c:x val="2.60772946859903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724-487D-8BDD-1567D5CD68E8}"/>
                </c:ext>
              </c:extLst>
            </c:dLbl>
            <c:dLbl>
              <c:idx val="31"/>
              <c:layout>
                <c:manualLayout>
                  <c:x val="1.2077294683178374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724-487D-8BDD-1567D5CD68E8}"/>
                </c:ext>
              </c:extLst>
            </c:dLbl>
            <c:dLbl>
              <c:idx val="32"/>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E2-4B17-AE5A-D4CDEF9E8453}"/>
                </c:ext>
              </c:extLst>
            </c:dLbl>
            <c:dLbl>
              <c:idx val="33"/>
              <c:layout>
                <c:manualLayout>
                  <c:x val="-4.600966183574935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724-487D-8BDD-1567D5CD68E8}"/>
                </c:ext>
              </c:extLst>
            </c:dLbl>
            <c:dLbl>
              <c:idx val="34"/>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724-487D-8BDD-1567D5CD68E8}"/>
                </c:ext>
              </c:extLst>
            </c:dLbl>
            <c:dLbl>
              <c:idx val="35"/>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724-487D-8BDD-1567D5CD68E8}"/>
                </c:ext>
              </c:extLst>
            </c:dLbl>
            <c:dLbl>
              <c:idx val="36"/>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724-487D-8BDD-1567D5CD68E8}"/>
                </c:ext>
              </c:extLst>
            </c:dLbl>
            <c:dLbl>
              <c:idx val="37"/>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724-487D-8BDD-1567D5CD68E8}"/>
                </c:ext>
              </c:extLst>
            </c:dLbl>
            <c:dLbl>
              <c:idx val="38"/>
              <c:layout>
                <c:manualLayout>
                  <c:x val="1.2077294691614266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9724-487D-8BDD-1567D5CD68E8}"/>
                </c:ext>
              </c:extLst>
            </c:dLbl>
            <c:dLbl>
              <c:idx val="39"/>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CE2-4B17-AE5A-D4CDEF9E8453}"/>
                </c:ext>
              </c:extLst>
            </c:dLbl>
            <c:dLbl>
              <c:idx val="40"/>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9724-487D-8BDD-1567D5CD68E8}"/>
                </c:ext>
              </c:extLst>
            </c:dLbl>
            <c:dLbl>
              <c:idx val="41"/>
              <c:layout>
                <c:manualLayout>
                  <c:x val="1.207729468599033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CE2-4B17-AE5A-D4CDEF9E8453}"/>
                </c:ext>
              </c:extLst>
            </c:dLbl>
            <c:dLbl>
              <c:idx val="4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9724-487D-8BDD-1567D5CD68E8}"/>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市区町村別_医科健診医療機関受診状況!$BN$6:$BN$48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市区町村別_医科健診医療機関受診状況!$BT$6:$BT$48</c:f>
              <c:numCache>
                <c:formatCode>General</c:formatCode>
                <c:ptCount val="43"/>
                <c:pt idx="0">
                  <c:v>-1.3000000000000012</c:v>
                </c:pt>
                <c:pt idx="1">
                  <c:v>-2.5999999999999912</c:v>
                </c:pt>
                <c:pt idx="2">
                  <c:v>-3.3999999999999919</c:v>
                </c:pt>
                <c:pt idx="3">
                  <c:v>-2.2999999999999909</c:v>
                </c:pt>
                <c:pt idx="4">
                  <c:v>-2.0000000000000018</c:v>
                </c:pt>
                <c:pt idx="5">
                  <c:v>-2.200000000000002</c:v>
                </c:pt>
                <c:pt idx="6">
                  <c:v>-2.6000000000000023</c:v>
                </c:pt>
                <c:pt idx="7">
                  <c:v>-2.5999999999999912</c:v>
                </c:pt>
                <c:pt idx="8">
                  <c:v>-1.9999999999999907</c:v>
                </c:pt>
                <c:pt idx="9">
                  <c:v>-2.5000000000000022</c:v>
                </c:pt>
                <c:pt idx="10">
                  <c:v>-2.200000000000002</c:v>
                </c:pt>
                <c:pt idx="11">
                  <c:v>-2.0000000000000018</c:v>
                </c:pt>
                <c:pt idx="12">
                  <c:v>-1.7000000000000015</c:v>
                </c:pt>
                <c:pt idx="13">
                  <c:v>-2.6999999999999913</c:v>
                </c:pt>
                <c:pt idx="14">
                  <c:v>-1.7000000000000015</c:v>
                </c:pt>
                <c:pt idx="15">
                  <c:v>-1.8000000000000016</c:v>
                </c:pt>
                <c:pt idx="16">
                  <c:v>-3.7000000000000033</c:v>
                </c:pt>
                <c:pt idx="17">
                  <c:v>-2.4000000000000021</c:v>
                </c:pt>
                <c:pt idx="18">
                  <c:v>-1.7000000000000015</c:v>
                </c:pt>
                <c:pt idx="19">
                  <c:v>-3.0999999999999917</c:v>
                </c:pt>
                <c:pt idx="20">
                  <c:v>-2.0000000000000018</c:v>
                </c:pt>
                <c:pt idx="21">
                  <c:v>-4.0000000000000036</c:v>
                </c:pt>
                <c:pt idx="22">
                  <c:v>-2.2999999999999909</c:v>
                </c:pt>
                <c:pt idx="23">
                  <c:v>-2.8000000000000025</c:v>
                </c:pt>
                <c:pt idx="24">
                  <c:v>-1.6000000000000014</c:v>
                </c:pt>
                <c:pt idx="25">
                  <c:v>-2.399999999999991</c:v>
                </c:pt>
                <c:pt idx="26">
                  <c:v>-2.8000000000000025</c:v>
                </c:pt>
                <c:pt idx="27">
                  <c:v>-1.5999999999999903</c:v>
                </c:pt>
                <c:pt idx="28">
                  <c:v>-2.4999999999999911</c:v>
                </c:pt>
                <c:pt idx="29">
                  <c:v>-1.7000000000000015</c:v>
                </c:pt>
                <c:pt idx="30">
                  <c:v>-1.9000000000000017</c:v>
                </c:pt>
                <c:pt idx="31">
                  <c:v>-3.7000000000000033</c:v>
                </c:pt>
                <c:pt idx="32">
                  <c:v>-1.3000000000000012</c:v>
                </c:pt>
                <c:pt idx="33">
                  <c:v>-1.8000000000000016</c:v>
                </c:pt>
                <c:pt idx="34">
                  <c:v>-1.100000000000001</c:v>
                </c:pt>
                <c:pt idx="35">
                  <c:v>-0.50000000000000044</c:v>
                </c:pt>
                <c:pt idx="36">
                  <c:v>-2.6000000000000023</c:v>
                </c:pt>
                <c:pt idx="37">
                  <c:v>-3.2999999999999918</c:v>
                </c:pt>
                <c:pt idx="38">
                  <c:v>-3.1000000000000028</c:v>
                </c:pt>
                <c:pt idx="39">
                  <c:v>-2.6000000000000023</c:v>
                </c:pt>
                <c:pt idx="40">
                  <c:v>-3.400000000000003</c:v>
                </c:pt>
                <c:pt idx="41">
                  <c:v>-2.6999999999999913</c:v>
                </c:pt>
                <c:pt idx="42">
                  <c:v>0.40000000000000036</c:v>
                </c:pt>
              </c:numCache>
            </c:numRef>
          </c:val>
          <c:extLst>
            <c:ext xmlns:c16="http://schemas.microsoft.com/office/drawing/2014/chart" uri="{C3380CC4-5D6E-409C-BE32-E72D297353CC}">
              <c16:uniqueId val="{0000001A-DCE2-4B17-AE5A-D4CDEF9E8453}"/>
            </c:ext>
          </c:extLst>
        </c:ser>
        <c:dLbls>
          <c:dLblPos val="outEnd"/>
          <c:showLegendKey val="0"/>
          <c:showVal val="1"/>
          <c:showCatName val="0"/>
          <c:showSerName val="0"/>
          <c:showPercent val="0"/>
          <c:showBubbleSize val="0"/>
        </c:dLbls>
        <c:gapWidth val="150"/>
        <c:axId val="320404208"/>
        <c:axId val="320404768"/>
      </c:barChart>
      <c:scatterChart>
        <c:scatterStyle val="lineMarker"/>
        <c:varyColors val="0"/>
        <c:ser>
          <c:idx val="1"/>
          <c:order val="1"/>
          <c:tx>
            <c:strRef>
              <c:f>市区町村別_医科健診医療機関受診状況!$B$228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DCE2-4B17-AE5A-D4CDEF9E8453}"/>
              </c:ext>
            </c:extLst>
          </c:dPt>
          <c:dLbls>
            <c:dLbl>
              <c:idx val="0"/>
              <c:layout>
                <c:manualLayout>
                  <c:x val="-0.29449275362318839"/>
                  <c:y val="-0.89110698412698408"/>
                </c:manualLayout>
              </c:layout>
              <c:tx>
                <c:rich>
                  <a:bodyPr/>
                  <a:lstStyle/>
                  <a:p>
                    <a:fld id="{6534A562-3EB7-43C5-B01C-01BFBD1AE217}" type="SERIESNAME">
                      <a:rPr lang="ja-JP" altLang="en-US"/>
                      <a:pPr/>
                      <a:t>[系列名]</a:t>
                    </a:fld>
                    <a:r>
                      <a:rPr lang="ja-JP" altLang="en-US" baseline="0"/>
                      <a:t>
</a:t>
                    </a:r>
                    <a:fld id="{DDCF263B-E693-4137-9BAA-3F3375532A4F}"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C-DCE2-4B17-AE5A-D4CDEF9E8453}"/>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市区町村別_医科健診医療機関受診状況!$CH$6:$CH$48</c:f>
              <c:numCache>
                <c:formatCode>General</c:formatCode>
                <c:ptCount val="43"/>
                <c:pt idx="0">
                  <c:v>-2.1000000000000019</c:v>
                </c:pt>
                <c:pt idx="1">
                  <c:v>-2.1000000000000019</c:v>
                </c:pt>
                <c:pt idx="2">
                  <c:v>-2.1000000000000019</c:v>
                </c:pt>
                <c:pt idx="3">
                  <c:v>-2.1000000000000019</c:v>
                </c:pt>
                <c:pt idx="4">
                  <c:v>-2.1000000000000019</c:v>
                </c:pt>
                <c:pt idx="5">
                  <c:v>-2.1000000000000019</c:v>
                </c:pt>
                <c:pt idx="6">
                  <c:v>-2.1000000000000019</c:v>
                </c:pt>
                <c:pt idx="7">
                  <c:v>-2.1000000000000019</c:v>
                </c:pt>
                <c:pt idx="8">
                  <c:v>-2.1000000000000019</c:v>
                </c:pt>
                <c:pt idx="9">
                  <c:v>-2.1000000000000019</c:v>
                </c:pt>
                <c:pt idx="10">
                  <c:v>-2.1000000000000019</c:v>
                </c:pt>
                <c:pt idx="11">
                  <c:v>-2.1000000000000019</c:v>
                </c:pt>
                <c:pt idx="12">
                  <c:v>-2.1000000000000019</c:v>
                </c:pt>
                <c:pt idx="13">
                  <c:v>-2.1000000000000019</c:v>
                </c:pt>
                <c:pt idx="14">
                  <c:v>-2.1000000000000019</c:v>
                </c:pt>
                <c:pt idx="15">
                  <c:v>-2.1000000000000019</c:v>
                </c:pt>
                <c:pt idx="16">
                  <c:v>-2.1000000000000019</c:v>
                </c:pt>
                <c:pt idx="17">
                  <c:v>-2.1000000000000019</c:v>
                </c:pt>
                <c:pt idx="18">
                  <c:v>-2.1000000000000019</c:v>
                </c:pt>
                <c:pt idx="19">
                  <c:v>-2.1000000000000019</c:v>
                </c:pt>
                <c:pt idx="20">
                  <c:v>-2.1000000000000019</c:v>
                </c:pt>
                <c:pt idx="21">
                  <c:v>-2.1000000000000019</c:v>
                </c:pt>
                <c:pt idx="22">
                  <c:v>-2.1000000000000019</c:v>
                </c:pt>
                <c:pt idx="23">
                  <c:v>-2.1000000000000019</c:v>
                </c:pt>
                <c:pt idx="24">
                  <c:v>-2.1000000000000019</c:v>
                </c:pt>
                <c:pt idx="25">
                  <c:v>-2.1000000000000019</c:v>
                </c:pt>
                <c:pt idx="26">
                  <c:v>-2.1000000000000019</c:v>
                </c:pt>
                <c:pt idx="27">
                  <c:v>-2.1000000000000019</c:v>
                </c:pt>
                <c:pt idx="28">
                  <c:v>-2.1000000000000019</c:v>
                </c:pt>
                <c:pt idx="29">
                  <c:v>-2.1000000000000019</c:v>
                </c:pt>
                <c:pt idx="30">
                  <c:v>-2.1000000000000019</c:v>
                </c:pt>
                <c:pt idx="31">
                  <c:v>-2.1000000000000019</c:v>
                </c:pt>
                <c:pt idx="32">
                  <c:v>-2.1000000000000019</c:v>
                </c:pt>
                <c:pt idx="33">
                  <c:v>-2.1000000000000019</c:v>
                </c:pt>
                <c:pt idx="34">
                  <c:v>-2.1000000000000019</c:v>
                </c:pt>
                <c:pt idx="35">
                  <c:v>-2.1000000000000019</c:v>
                </c:pt>
                <c:pt idx="36">
                  <c:v>-2.1000000000000019</c:v>
                </c:pt>
                <c:pt idx="37">
                  <c:v>-2.1000000000000019</c:v>
                </c:pt>
                <c:pt idx="38">
                  <c:v>-2.1000000000000019</c:v>
                </c:pt>
                <c:pt idx="39">
                  <c:v>-2.1000000000000019</c:v>
                </c:pt>
                <c:pt idx="40">
                  <c:v>-2.1000000000000019</c:v>
                </c:pt>
                <c:pt idx="41">
                  <c:v>-2.1000000000000019</c:v>
                </c:pt>
                <c:pt idx="42">
                  <c:v>-2.1000000000000019</c:v>
                </c:pt>
              </c:numCache>
            </c:numRef>
          </c:xVal>
          <c:yVal>
            <c:numRef>
              <c:f>市区町村別_医科健診医療機関受診状況!$CO$6:$CO$48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DCE2-4B17-AE5A-D4CDEF9E8453}"/>
            </c:ext>
          </c:extLst>
        </c:ser>
        <c:dLbls>
          <c:showLegendKey val="0"/>
          <c:showVal val="1"/>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市区町村別_医科健診医療機関受診状況!$BW$5</c:f>
              <c:strCache>
                <c:ptCount val="1"/>
                <c:pt idx="0">
                  <c:v>前年度との差分(受診率)</c:v>
                </c:pt>
              </c:strCache>
            </c:strRef>
          </c:tx>
          <c:spPr>
            <a:solidFill>
              <a:schemeClr val="accent1"/>
            </a:solidFill>
            <a:ln>
              <a:noFill/>
            </a:ln>
          </c:spPr>
          <c:invertIfNegative val="0"/>
          <c:dLbls>
            <c:dLbl>
              <c:idx val="0"/>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37-4AA4-84C6-2B8B0E8783D3}"/>
                </c:ext>
              </c:extLst>
            </c:dLbl>
            <c:dLbl>
              <c:idx val="3"/>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37-4AA4-84C6-2B8B0E8783D3}"/>
                </c:ext>
              </c:extLst>
            </c:dLbl>
            <c:dLbl>
              <c:idx val="5"/>
              <c:layout>
                <c:manualLayout>
                  <c:x val="9.202898550724581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37-4AA4-84C6-2B8B0E8783D3}"/>
                </c:ext>
              </c:extLst>
            </c:dLbl>
            <c:dLbl>
              <c:idx val="7"/>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37-4AA4-84C6-2B8B0E8783D3}"/>
                </c:ext>
              </c:extLst>
            </c:dLbl>
            <c:dLbl>
              <c:idx val="10"/>
              <c:layout>
                <c:manualLayout>
                  <c:x val="9.202898550724581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737-4AA4-84C6-2B8B0E8783D3}"/>
                </c:ext>
              </c:extLst>
            </c:dLbl>
            <c:dLbl>
              <c:idx val="11"/>
              <c:layout>
                <c:manualLayout>
                  <c:x val="2.60748792270530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737-4AA4-84C6-2B8B0E8783D3}"/>
                </c:ext>
              </c:extLst>
            </c:dLbl>
            <c:dLbl>
              <c:idx val="26"/>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737-4AA4-84C6-2B8B0E8783D3}"/>
                </c:ext>
              </c:extLst>
            </c:dLbl>
            <c:dLbl>
              <c:idx val="29"/>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737-4AA4-84C6-2B8B0E8783D3}"/>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市区町村別_医科健診医療機関受診状況!$BN$6:$BN$48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市区町村別_医科健診医療機関受診状況!$BW$6:$BW$48</c:f>
              <c:numCache>
                <c:formatCode>General</c:formatCode>
                <c:ptCount val="43"/>
                <c:pt idx="0">
                  <c:v>0.79999999999999938</c:v>
                </c:pt>
                <c:pt idx="1">
                  <c:v>1.899999999999999</c:v>
                </c:pt>
                <c:pt idx="2">
                  <c:v>2.3999999999999995</c:v>
                </c:pt>
                <c:pt idx="3">
                  <c:v>0.50000000000000044</c:v>
                </c:pt>
                <c:pt idx="4">
                  <c:v>1.4999999999999987</c:v>
                </c:pt>
                <c:pt idx="5">
                  <c:v>0.9000000000000008</c:v>
                </c:pt>
                <c:pt idx="6">
                  <c:v>-0.40000000000000036</c:v>
                </c:pt>
                <c:pt idx="7">
                  <c:v>0.70000000000000062</c:v>
                </c:pt>
                <c:pt idx="8">
                  <c:v>1.899999999999999</c:v>
                </c:pt>
                <c:pt idx="9">
                  <c:v>2.9000000000000012</c:v>
                </c:pt>
                <c:pt idx="10">
                  <c:v>0.9000000000000008</c:v>
                </c:pt>
                <c:pt idx="11">
                  <c:v>0.60000000000000053</c:v>
                </c:pt>
                <c:pt idx="12">
                  <c:v>1.9000000000000017</c:v>
                </c:pt>
                <c:pt idx="13">
                  <c:v>1.100000000000001</c:v>
                </c:pt>
                <c:pt idx="14">
                  <c:v>1.5999999999999988</c:v>
                </c:pt>
                <c:pt idx="15">
                  <c:v>1.5000000000000013</c:v>
                </c:pt>
                <c:pt idx="16">
                  <c:v>-0.10000000000000009</c:v>
                </c:pt>
                <c:pt idx="17">
                  <c:v>1.5999999999999988</c:v>
                </c:pt>
                <c:pt idx="18">
                  <c:v>1.2999999999999985</c:v>
                </c:pt>
                <c:pt idx="19">
                  <c:v>1.4999999999999987</c:v>
                </c:pt>
                <c:pt idx="20">
                  <c:v>1.3999999999999986</c:v>
                </c:pt>
                <c:pt idx="21">
                  <c:v>0.40000000000000036</c:v>
                </c:pt>
                <c:pt idx="22">
                  <c:v>1.3000000000000012</c:v>
                </c:pt>
                <c:pt idx="23">
                  <c:v>-0.10000000000000009</c:v>
                </c:pt>
                <c:pt idx="24">
                  <c:v>1.7000000000000015</c:v>
                </c:pt>
                <c:pt idx="25">
                  <c:v>2.1999999999999993</c:v>
                </c:pt>
                <c:pt idx="26">
                  <c:v>0.70000000000000062</c:v>
                </c:pt>
                <c:pt idx="27">
                  <c:v>0.1999999999999974</c:v>
                </c:pt>
                <c:pt idx="28">
                  <c:v>3.799999999999998</c:v>
                </c:pt>
                <c:pt idx="29">
                  <c:v>0.70000000000000062</c:v>
                </c:pt>
                <c:pt idx="30">
                  <c:v>1.7000000000000015</c:v>
                </c:pt>
                <c:pt idx="31">
                  <c:v>1.899999999999999</c:v>
                </c:pt>
                <c:pt idx="32">
                  <c:v>-1.0000000000000009</c:v>
                </c:pt>
                <c:pt idx="33">
                  <c:v>0.30000000000000027</c:v>
                </c:pt>
                <c:pt idx="34">
                  <c:v>1.6000000000000014</c:v>
                </c:pt>
                <c:pt idx="35">
                  <c:v>-3.2</c:v>
                </c:pt>
                <c:pt idx="36">
                  <c:v>-0.50000000000000044</c:v>
                </c:pt>
                <c:pt idx="37">
                  <c:v>3.5000000000000004</c:v>
                </c:pt>
                <c:pt idx="38">
                  <c:v>-2.4999999999999996</c:v>
                </c:pt>
                <c:pt idx="39">
                  <c:v>1.0999999999999983</c:v>
                </c:pt>
                <c:pt idx="40">
                  <c:v>1.6000000000000014</c:v>
                </c:pt>
                <c:pt idx="41">
                  <c:v>8.8000000000000025</c:v>
                </c:pt>
                <c:pt idx="42">
                  <c:v>6.9</c:v>
                </c:pt>
              </c:numCache>
            </c:numRef>
          </c:val>
          <c:extLst>
            <c:ext xmlns:c16="http://schemas.microsoft.com/office/drawing/2014/chart" uri="{C3380CC4-5D6E-409C-BE32-E72D297353CC}">
              <c16:uniqueId val="{00000008-B737-4AA4-84C6-2B8B0E8783D3}"/>
            </c:ext>
          </c:extLst>
        </c:ser>
        <c:dLbls>
          <c:dLblPos val="outEnd"/>
          <c:showLegendKey val="0"/>
          <c:showVal val="1"/>
          <c:showCatName val="0"/>
          <c:showSerName val="0"/>
          <c:showPercent val="0"/>
          <c:showBubbleSize val="0"/>
        </c:dLbls>
        <c:gapWidth val="150"/>
        <c:axId val="320404208"/>
        <c:axId val="320404768"/>
      </c:barChart>
      <c:scatterChart>
        <c:scatterStyle val="lineMarker"/>
        <c:varyColors val="0"/>
        <c:ser>
          <c:idx val="1"/>
          <c:order val="1"/>
          <c:tx>
            <c:strRef>
              <c:f>市区町村別_医科健診医療機関受診状況!$B$228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9-B737-4AA4-84C6-2B8B0E8783D3}"/>
              </c:ext>
            </c:extLst>
          </c:dPt>
          <c:dLbls>
            <c:dLbl>
              <c:idx val="0"/>
              <c:layout>
                <c:manualLayout>
                  <c:x val="0.1595169082125604"/>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B737-4AA4-84C6-2B8B0E8783D3}"/>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市区町村別_医科健診医療機関受診状況!$CK$6:$CK$48</c:f>
              <c:numCache>
                <c:formatCode>General</c:formatCode>
                <c:ptCount val="43"/>
                <c:pt idx="0">
                  <c:v>1.100000000000001</c:v>
                </c:pt>
                <c:pt idx="1">
                  <c:v>1.100000000000001</c:v>
                </c:pt>
                <c:pt idx="2">
                  <c:v>1.100000000000001</c:v>
                </c:pt>
                <c:pt idx="3">
                  <c:v>1.100000000000001</c:v>
                </c:pt>
                <c:pt idx="4">
                  <c:v>1.100000000000001</c:v>
                </c:pt>
                <c:pt idx="5">
                  <c:v>1.100000000000001</c:v>
                </c:pt>
                <c:pt idx="6">
                  <c:v>1.100000000000001</c:v>
                </c:pt>
                <c:pt idx="7">
                  <c:v>1.100000000000001</c:v>
                </c:pt>
                <c:pt idx="8">
                  <c:v>1.100000000000001</c:v>
                </c:pt>
                <c:pt idx="9">
                  <c:v>1.100000000000001</c:v>
                </c:pt>
                <c:pt idx="10">
                  <c:v>1.100000000000001</c:v>
                </c:pt>
                <c:pt idx="11">
                  <c:v>1.100000000000001</c:v>
                </c:pt>
                <c:pt idx="12">
                  <c:v>1.100000000000001</c:v>
                </c:pt>
                <c:pt idx="13">
                  <c:v>1.100000000000001</c:v>
                </c:pt>
                <c:pt idx="14">
                  <c:v>1.100000000000001</c:v>
                </c:pt>
                <c:pt idx="15">
                  <c:v>1.100000000000001</c:v>
                </c:pt>
                <c:pt idx="16">
                  <c:v>1.100000000000001</c:v>
                </c:pt>
                <c:pt idx="17">
                  <c:v>1.100000000000001</c:v>
                </c:pt>
                <c:pt idx="18">
                  <c:v>1.100000000000001</c:v>
                </c:pt>
                <c:pt idx="19">
                  <c:v>1.100000000000001</c:v>
                </c:pt>
                <c:pt idx="20">
                  <c:v>1.100000000000001</c:v>
                </c:pt>
                <c:pt idx="21">
                  <c:v>1.100000000000001</c:v>
                </c:pt>
                <c:pt idx="22">
                  <c:v>1.100000000000001</c:v>
                </c:pt>
                <c:pt idx="23">
                  <c:v>1.100000000000001</c:v>
                </c:pt>
                <c:pt idx="24">
                  <c:v>1.100000000000001</c:v>
                </c:pt>
                <c:pt idx="25">
                  <c:v>1.100000000000001</c:v>
                </c:pt>
                <c:pt idx="26">
                  <c:v>1.100000000000001</c:v>
                </c:pt>
                <c:pt idx="27">
                  <c:v>1.100000000000001</c:v>
                </c:pt>
                <c:pt idx="28">
                  <c:v>1.100000000000001</c:v>
                </c:pt>
                <c:pt idx="29">
                  <c:v>1.100000000000001</c:v>
                </c:pt>
                <c:pt idx="30">
                  <c:v>1.100000000000001</c:v>
                </c:pt>
                <c:pt idx="31">
                  <c:v>1.100000000000001</c:v>
                </c:pt>
                <c:pt idx="32">
                  <c:v>1.100000000000001</c:v>
                </c:pt>
                <c:pt idx="33">
                  <c:v>1.100000000000001</c:v>
                </c:pt>
                <c:pt idx="34">
                  <c:v>1.100000000000001</c:v>
                </c:pt>
                <c:pt idx="35">
                  <c:v>1.100000000000001</c:v>
                </c:pt>
                <c:pt idx="36">
                  <c:v>1.100000000000001</c:v>
                </c:pt>
                <c:pt idx="37">
                  <c:v>1.100000000000001</c:v>
                </c:pt>
                <c:pt idx="38">
                  <c:v>1.100000000000001</c:v>
                </c:pt>
                <c:pt idx="39">
                  <c:v>1.100000000000001</c:v>
                </c:pt>
                <c:pt idx="40">
                  <c:v>1.100000000000001</c:v>
                </c:pt>
                <c:pt idx="41">
                  <c:v>1.100000000000001</c:v>
                </c:pt>
                <c:pt idx="42">
                  <c:v>1.100000000000001</c:v>
                </c:pt>
              </c:numCache>
            </c:numRef>
          </c:xVal>
          <c:yVal>
            <c:numRef>
              <c:f>市区町村別_医科健診医療機関受診状況!$CO$6:$CO$48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B-B737-4AA4-84C6-2B8B0E8783D3}"/>
            </c:ext>
          </c:extLst>
        </c:ser>
        <c:dLbls>
          <c:showLegendKey val="0"/>
          <c:showVal val="1"/>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市区町村別_医科健診医療機関受診状況!$BZ$5</c:f>
              <c:strCache>
                <c:ptCount val="1"/>
                <c:pt idx="0">
                  <c:v>前年度との差分(未受診率)</c:v>
                </c:pt>
              </c:strCache>
            </c:strRef>
          </c:tx>
          <c:spPr>
            <a:solidFill>
              <a:schemeClr val="accent1"/>
            </a:solidFill>
            <a:ln>
              <a:noFill/>
            </a:ln>
          </c:spPr>
          <c:invertIfNegative val="0"/>
          <c:dLbls>
            <c:dLbl>
              <c:idx val="0"/>
              <c:layout>
                <c:manualLayout>
                  <c:x val="1.53392512077294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CA-4889-915C-21ADEF330BD2}"/>
                </c:ext>
              </c:extLst>
            </c:dLbl>
            <c:dLbl>
              <c:idx val="3"/>
              <c:layout>
                <c:manualLayout>
                  <c:x val="3.22128019323671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CA-4889-915C-21ADEF330BD2}"/>
                </c:ext>
              </c:extLst>
            </c:dLbl>
            <c:dLbl>
              <c:idx val="5"/>
              <c:layout>
                <c:manualLayout>
                  <c:x val="9.203743961352657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CA-4889-915C-21ADEF330BD2}"/>
                </c:ext>
              </c:extLst>
            </c:dLbl>
            <c:dLbl>
              <c:idx val="7"/>
              <c:layout>
                <c:manualLayout>
                  <c:x val="1.994130434782608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CA-4889-915C-21ADEF330BD2}"/>
                </c:ext>
              </c:extLst>
            </c:dLbl>
            <c:dLbl>
              <c:idx val="10"/>
              <c:layout>
                <c:manualLayout>
                  <c:x val="9.20398550724637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CA-4889-915C-21ADEF330BD2}"/>
                </c:ext>
              </c:extLst>
            </c:dLbl>
            <c:dLbl>
              <c:idx val="11"/>
              <c:layout>
                <c:manualLayout>
                  <c:x val="2.607681159420301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CA-4889-915C-21ADEF330BD2}"/>
                </c:ext>
              </c:extLst>
            </c:dLbl>
            <c:dLbl>
              <c:idx val="21"/>
              <c:layout>
                <c:manualLayout>
                  <c:x val="-6.13490338164251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8CA-4889-915C-21ADEF330BD2}"/>
                </c:ext>
              </c:extLst>
            </c:dLbl>
            <c:dLbl>
              <c:idx val="26"/>
              <c:layout>
                <c:manualLayout>
                  <c:x val="1.994130434782608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CA-4889-915C-21ADEF330BD2}"/>
                </c:ext>
              </c:extLst>
            </c:dLbl>
            <c:dLbl>
              <c:idx val="29"/>
              <c:layout>
                <c:manualLayout>
                  <c:x val="1.994130434782608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8CA-4889-915C-21ADEF330BD2}"/>
                </c:ext>
              </c:extLst>
            </c:dLbl>
            <c:dLbl>
              <c:idx val="33"/>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8CA-4889-915C-21ADEF330BD2}"/>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市区町村別_医科健診医療機関受診状況!$BN$6:$BN$48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市区町村別_医科健診医療機関受診状況!$BZ$6:$BZ$48</c:f>
              <c:numCache>
                <c:formatCode>General</c:formatCode>
                <c:ptCount val="43"/>
                <c:pt idx="0">
                  <c:v>-0.80000000000000071</c:v>
                </c:pt>
                <c:pt idx="1">
                  <c:v>-1.9000000000000017</c:v>
                </c:pt>
                <c:pt idx="2">
                  <c:v>-2.4000000000000021</c:v>
                </c:pt>
                <c:pt idx="3">
                  <c:v>-0.50000000000000044</c:v>
                </c:pt>
                <c:pt idx="4">
                  <c:v>-1.5000000000000013</c:v>
                </c:pt>
                <c:pt idx="5">
                  <c:v>-0.9000000000000008</c:v>
                </c:pt>
                <c:pt idx="6">
                  <c:v>0.40000000000000036</c:v>
                </c:pt>
                <c:pt idx="7">
                  <c:v>-0.69999999999998952</c:v>
                </c:pt>
                <c:pt idx="8">
                  <c:v>-1.9000000000000017</c:v>
                </c:pt>
                <c:pt idx="9">
                  <c:v>-2.9000000000000026</c:v>
                </c:pt>
                <c:pt idx="10">
                  <c:v>-0.9000000000000008</c:v>
                </c:pt>
                <c:pt idx="11">
                  <c:v>-0.60000000000000053</c:v>
                </c:pt>
                <c:pt idx="12">
                  <c:v>-1.8999999999999906</c:v>
                </c:pt>
                <c:pt idx="13">
                  <c:v>-1.100000000000001</c:v>
                </c:pt>
                <c:pt idx="14">
                  <c:v>-1.6000000000000014</c:v>
                </c:pt>
                <c:pt idx="15">
                  <c:v>-1.5000000000000013</c:v>
                </c:pt>
                <c:pt idx="16">
                  <c:v>0.10000000000000009</c:v>
                </c:pt>
                <c:pt idx="17">
                  <c:v>-1.6000000000000014</c:v>
                </c:pt>
                <c:pt idx="18">
                  <c:v>-1.3000000000000012</c:v>
                </c:pt>
                <c:pt idx="19">
                  <c:v>-1.5000000000000013</c:v>
                </c:pt>
                <c:pt idx="20">
                  <c:v>-1.4000000000000012</c:v>
                </c:pt>
                <c:pt idx="21">
                  <c:v>-0.40000000000000036</c:v>
                </c:pt>
                <c:pt idx="22">
                  <c:v>-1.3000000000000012</c:v>
                </c:pt>
                <c:pt idx="23">
                  <c:v>0.10000000000000009</c:v>
                </c:pt>
                <c:pt idx="24">
                  <c:v>-1.7000000000000015</c:v>
                </c:pt>
                <c:pt idx="25">
                  <c:v>-2.200000000000002</c:v>
                </c:pt>
                <c:pt idx="26">
                  <c:v>-0.70000000000000062</c:v>
                </c:pt>
                <c:pt idx="27">
                  <c:v>-0.20000000000000018</c:v>
                </c:pt>
                <c:pt idx="28">
                  <c:v>-3.8000000000000034</c:v>
                </c:pt>
                <c:pt idx="29">
                  <c:v>-0.70000000000000062</c:v>
                </c:pt>
                <c:pt idx="30">
                  <c:v>-1.7000000000000015</c:v>
                </c:pt>
                <c:pt idx="31">
                  <c:v>-1.9000000000000017</c:v>
                </c:pt>
                <c:pt idx="32">
                  <c:v>1.0000000000000009</c:v>
                </c:pt>
                <c:pt idx="33">
                  <c:v>-0.30000000000000027</c:v>
                </c:pt>
                <c:pt idx="34">
                  <c:v>-1.6000000000000014</c:v>
                </c:pt>
                <c:pt idx="35">
                  <c:v>3.2000000000000028</c:v>
                </c:pt>
                <c:pt idx="36">
                  <c:v>0.50000000000000044</c:v>
                </c:pt>
                <c:pt idx="37">
                  <c:v>-3.5000000000000031</c:v>
                </c:pt>
                <c:pt idx="38">
                  <c:v>2.5000000000000022</c:v>
                </c:pt>
                <c:pt idx="39">
                  <c:v>-1.100000000000001</c:v>
                </c:pt>
                <c:pt idx="40">
                  <c:v>-1.6000000000000014</c:v>
                </c:pt>
                <c:pt idx="41">
                  <c:v>-8.7999999999999972</c:v>
                </c:pt>
                <c:pt idx="42">
                  <c:v>-6.899999999999995</c:v>
                </c:pt>
              </c:numCache>
            </c:numRef>
          </c:val>
          <c:extLst>
            <c:ext xmlns:c16="http://schemas.microsoft.com/office/drawing/2014/chart" uri="{C3380CC4-5D6E-409C-BE32-E72D297353CC}">
              <c16:uniqueId val="{0000000A-48CA-4889-915C-21ADEF330BD2}"/>
            </c:ext>
          </c:extLst>
        </c:ser>
        <c:dLbls>
          <c:dLblPos val="outEnd"/>
          <c:showLegendKey val="0"/>
          <c:showVal val="1"/>
          <c:showCatName val="0"/>
          <c:showSerName val="0"/>
          <c:showPercent val="0"/>
          <c:showBubbleSize val="0"/>
        </c:dLbls>
        <c:gapWidth val="150"/>
        <c:axId val="320404208"/>
        <c:axId val="320404768"/>
      </c:barChart>
      <c:scatterChart>
        <c:scatterStyle val="lineMarker"/>
        <c:varyColors val="0"/>
        <c:ser>
          <c:idx val="1"/>
          <c:order val="1"/>
          <c:tx>
            <c:strRef>
              <c:f>市区町村別_医科健診医療機関受診状況!$B$228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B-48CA-4889-915C-21ADEF330BD2}"/>
              </c:ext>
            </c:extLst>
          </c:dPt>
          <c:dLbls>
            <c:dLbl>
              <c:idx val="0"/>
              <c:layout>
                <c:manualLayout>
                  <c:x val="-0.27301932367149762"/>
                  <c:y val="-0.89009904761904757"/>
                </c:manualLayout>
              </c:layout>
              <c:tx>
                <c:rich>
                  <a:bodyPr/>
                  <a:lstStyle/>
                  <a:p>
                    <a:fld id="{5DC6EC43-3307-4DED-A7B3-AFF3B511DA93}" type="SERIESNAME">
                      <a:rPr lang="ja-JP" altLang="en-US"/>
                      <a:pPr/>
                      <a:t>[系列名]</a:t>
                    </a:fld>
                    <a:r>
                      <a:rPr lang="ja-JP" altLang="en-US" baseline="0"/>
                      <a:t>
</a:t>
                    </a:r>
                    <a:fld id="{749454C6-BA3A-4E18-A776-42E96E017409}"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C-48CA-4889-915C-21ADEF330BD2}"/>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市区町村別_医科健診医療機関受診状況!$CN$6:$CN$48</c:f>
              <c:numCache>
                <c:formatCode>General</c:formatCode>
                <c:ptCount val="43"/>
                <c:pt idx="0">
                  <c:v>-1.100000000000001</c:v>
                </c:pt>
                <c:pt idx="1">
                  <c:v>-1.100000000000001</c:v>
                </c:pt>
                <c:pt idx="2">
                  <c:v>-1.100000000000001</c:v>
                </c:pt>
                <c:pt idx="3">
                  <c:v>-1.100000000000001</c:v>
                </c:pt>
                <c:pt idx="4">
                  <c:v>-1.100000000000001</c:v>
                </c:pt>
                <c:pt idx="5">
                  <c:v>-1.100000000000001</c:v>
                </c:pt>
                <c:pt idx="6">
                  <c:v>-1.100000000000001</c:v>
                </c:pt>
                <c:pt idx="7">
                  <c:v>-1.100000000000001</c:v>
                </c:pt>
                <c:pt idx="8">
                  <c:v>-1.100000000000001</c:v>
                </c:pt>
                <c:pt idx="9">
                  <c:v>-1.100000000000001</c:v>
                </c:pt>
                <c:pt idx="10">
                  <c:v>-1.100000000000001</c:v>
                </c:pt>
                <c:pt idx="11">
                  <c:v>-1.100000000000001</c:v>
                </c:pt>
                <c:pt idx="12">
                  <c:v>-1.100000000000001</c:v>
                </c:pt>
                <c:pt idx="13">
                  <c:v>-1.100000000000001</c:v>
                </c:pt>
                <c:pt idx="14">
                  <c:v>-1.100000000000001</c:v>
                </c:pt>
                <c:pt idx="15">
                  <c:v>-1.100000000000001</c:v>
                </c:pt>
                <c:pt idx="16">
                  <c:v>-1.100000000000001</c:v>
                </c:pt>
                <c:pt idx="17">
                  <c:v>-1.100000000000001</c:v>
                </c:pt>
                <c:pt idx="18">
                  <c:v>-1.100000000000001</c:v>
                </c:pt>
                <c:pt idx="19">
                  <c:v>-1.100000000000001</c:v>
                </c:pt>
                <c:pt idx="20">
                  <c:v>-1.100000000000001</c:v>
                </c:pt>
                <c:pt idx="21">
                  <c:v>-1.100000000000001</c:v>
                </c:pt>
                <c:pt idx="22">
                  <c:v>-1.100000000000001</c:v>
                </c:pt>
                <c:pt idx="23">
                  <c:v>-1.100000000000001</c:v>
                </c:pt>
                <c:pt idx="24">
                  <c:v>-1.100000000000001</c:v>
                </c:pt>
                <c:pt idx="25">
                  <c:v>-1.100000000000001</c:v>
                </c:pt>
                <c:pt idx="26">
                  <c:v>-1.100000000000001</c:v>
                </c:pt>
                <c:pt idx="27">
                  <c:v>-1.100000000000001</c:v>
                </c:pt>
                <c:pt idx="28">
                  <c:v>-1.100000000000001</c:v>
                </c:pt>
                <c:pt idx="29">
                  <c:v>-1.100000000000001</c:v>
                </c:pt>
                <c:pt idx="30">
                  <c:v>-1.100000000000001</c:v>
                </c:pt>
                <c:pt idx="31">
                  <c:v>-1.100000000000001</c:v>
                </c:pt>
                <c:pt idx="32">
                  <c:v>-1.100000000000001</c:v>
                </c:pt>
                <c:pt idx="33">
                  <c:v>-1.100000000000001</c:v>
                </c:pt>
                <c:pt idx="34">
                  <c:v>-1.100000000000001</c:v>
                </c:pt>
                <c:pt idx="35">
                  <c:v>-1.100000000000001</c:v>
                </c:pt>
                <c:pt idx="36">
                  <c:v>-1.100000000000001</c:v>
                </c:pt>
                <c:pt idx="37">
                  <c:v>-1.100000000000001</c:v>
                </c:pt>
                <c:pt idx="38">
                  <c:v>-1.100000000000001</c:v>
                </c:pt>
                <c:pt idx="39">
                  <c:v>-1.100000000000001</c:v>
                </c:pt>
                <c:pt idx="40">
                  <c:v>-1.100000000000001</c:v>
                </c:pt>
                <c:pt idx="41">
                  <c:v>-1.100000000000001</c:v>
                </c:pt>
                <c:pt idx="42">
                  <c:v>-1.100000000000001</c:v>
                </c:pt>
              </c:numCache>
            </c:numRef>
          </c:xVal>
          <c:yVal>
            <c:numRef>
              <c:f>市区町村別_医科健診医療機関受診状況!$CO$6:$CO$48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D-48CA-4889-915C-21ADEF330BD2}"/>
            </c:ext>
          </c:extLst>
        </c:ser>
        <c:dLbls>
          <c:showLegendKey val="0"/>
          <c:showVal val="1"/>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0320891229982"/>
          <c:y val="0.11759259259259257"/>
          <c:w val="0.80170847334483708"/>
          <c:h val="0.58368073782443863"/>
        </c:manualLayout>
      </c:layout>
      <c:barChart>
        <c:barDir val="col"/>
        <c:grouping val="percentStacked"/>
        <c:varyColors val="0"/>
        <c:ser>
          <c:idx val="3"/>
          <c:order val="0"/>
          <c:tx>
            <c:strRef>
              <c:f>歯科健診医療機関受診状況!$J$16</c:f>
              <c:strCache>
                <c:ptCount val="1"/>
                <c:pt idx="0">
                  <c:v>受診率</c:v>
                </c:pt>
              </c:strCache>
            </c:strRef>
          </c:tx>
          <c:spPr>
            <a:solidFill>
              <a:srgbClr val="FFC000"/>
            </a:solidFill>
          </c:spPr>
          <c:invertIfNegative val="0"/>
          <c:dLbls>
            <c:dLbl>
              <c:idx val="1"/>
              <c:layout>
                <c:manualLayout>
                  <c:x val="0.13551424192781272"/>
                  <c:y val="-2.2989028645543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DD-4749-84BE-843E87029C73}"/>
                </c:ext>
              </c:extLst>
            </c:dLbl>
            <c:dLbl>
              <c:idx val="4"/>
              <c:layout>
                <c:manualLayout>
                  <c:x val="3.0757121666212576E-3"/>
                  <c:y val="-1.6203703703703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DD-4749-84BE-843E87029C73}"/>
                </c:ext>
              </c:extLst>
            </c:dLbl>
            <c:dLbl>
              <c:idx val="7"/>
              <c:layout>
                <c:manualLayout>
                  <c:x val="-1.127748099918843E-16"/>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DD-4749-84BE-843E87029C7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歯科健診医療機関受診状況!$B$5:$C$6</c:f>
              <c:strCache>
                <c:ptCount val="2"/>
                <c:pt idx="0">
                  <c:v>歯科レセプトあり</c:v>
                </c:pt>
                <c:pt idx="1">
                  <c:v>歯科レセプトなし</c:v>
                </c:pt>
              </c:strCache>
            </c:strRef>
          </c:cat>
          <c:val>
            <c:numRef>
              <c:f>歯科健診医療機関受診状況!$F$5:$F$6</c:f>
              <c:numCache>
                <c:formatCode>0.0%</c:formatCode>
                <c:ptCount val="2"/>
                <c:pt idx="0">
                  <c:v>0.19262847847588738</c:v>
                </c:pt>
                <c:pt idx="1">
                  <c:v>1.7546282428820951E-2</c:v>
                </c:pt>
              </c:numCache>
            </c:numRef>
          </c:val>
          <c:extLst>
            <c:ext xmlns:c16="http://schemas.microsoft.com/office/drawing/2014/chart" uri="{C3380CC4-5D6E-409C-BE32-E72D297353CC}">
              <c16:uniqueId val="{00000003-77DD-4749-84BE-843E87029C73}"/>
            </c:ext>
          </c:extLst>
        </c:ser>
        <c:ser>
          <c:idx val="0"/>
          <c:order val="1"/>
          <c:tx>
            <c:strRef>
              <c:f>歯科健診医療機関受診状況!$J$17</c:f>
              <c:strCache>
                <c:ptCount val="1"/>
                <c:pt idx="0">
                  <c:v>未受診率</c:v>
                </c:pt>
              </c:strCache>
            </c:strRef>
          </c:tx>
          <c:spPr>
            <a:solidFill>
              <a:schemeClr val="accent1">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歯科健診医療機関受診状況!$B$5:$C$6</c:f>
              <c:strCache>
                <c:ptCount val="2"/>
                <c:pt idx="0">
                  <c:v>歯科レセプトあり</c:v>
                </c:pt>
                <c:pt idx="1">
                  <c:v>歯科レセプトなし</c:v>
                </c:pt>
              </c:strCache>
            </c:strRef>
          </c:cat>
          <c:val>
            <c:numRef>
              <c:f>歯科健診医療機関受診状況!$H$5:$H$6</c:f>
              <c:numCache>
                <c:formatCode>0.0%</c:formatCode>
                <c:ptCount val="2"/>
                <c:pt idx="0">
                  <c:v>0.80737152152411262</c:v>
                </c:pt>
                <c:pt idx="1">
                  <c:v>0.98245371757117905</c:v>
                </c:pt>
              </c:numCache>
            </c:numRef>
          </c:val>
          <c:extLst>
            <c:ext xmlns:c16="http://schemas.microsoft.com/office/drawing/2014/chart" uri="{C3380CC4-5D6E-409C-BE32-E72D297353CC}">
              <c16:uniqueId val="{00000004-77DD-4749-84BE-843E87029C73}"/>
            </c:ext>
          </c:extLst>
        </c:ser>
        <c:dLbls>
          <c:showLegendKey val="0"/>
          <c:showVal val="0"/>
          <c:showCatName val="0"/>
          <c:showSerName val="0"/>
          <c:showPercent val="0"/>
          <c:showBubbleSize val="0"/>
        </c:dLbls>
        <c:gapWidth val="150"/>
        <c:overlap val="100"/>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459533120"/>
        <c:crosses val="autoZero"/>
        <c:auto val="1"/>
        <c:lblAlgn val="ctr"/>
        <c:lblOffset val="100"/>
        <c:noMultiLvlLbl val="0"/>
      </c:catAx>
      <c:valAx>
        <c:axId val="459533120"/>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5.0967335694608422E-2"/>
              <c:y val="2.517370224555264E-2"/>
            </c:manualLayout>
          </c:layout>
          <c:overlay val="0"/>
        </c:title>
        <c:numFmt formatCode="0.0%" sourceLinked="0"/>
        <c:majorTickMark val="out"/>
        <c:minorTickMark val="none"/>
        <c:tickLblPos val="nextTo"/>
        <c:spPr>
          <a:ln>
            <a:solidFill>
              <a:srgbClr val="7F7F7F"/>
            </a:solidFill>
          </a:ln>
        </c:spPr>
        <c:crossAx val="458256384"/>
        <c:crosses val="autoZero"/>
        <c:crossBetween val="between"/>
      </c:valAx>
    </c:plotArea>
    <c:legend>
      <c:legendPos val="t"/>
      <c:layout>
        <c:manualLayout>
          <c:xMode val="edge"/>
          <c:yMode val="edge"/>
          <c:x val="0.21880131827729257"/>
          <c:y val="3.4247733092043202E-2"/>
          <c:w val="0.58534223834537324"/>
          <c:h val="3.8875305623471884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40524864752394"/>
          <c:y val="7.2786609996886034E-2"/>
          <c:w val="0.79441674469413237"/>
          <c:h val="0.91321585847576692"/>
        </c:manualLayout>
      </c:layout>
      <c:barChart>
        <c:barDir val="bar"/>
        <c:grouping val="percentStacked"/>
        <c:varyColors val="0"/>
        <c:ser>
          <c:idx val="0"/>
          <c:order val="0"/>
          <c:tx>
            <c:strRef>
              <c:f>市区町村別_歯科健診医療機関受診状況!$BN$4</c:f>
              <c:strCache>
                <c:ptCount val="1"/>
                <c:pt idx="0">
                  <c:v>受診率</c:v>
                </c:pt>
              </c:strCache>
            </c:strRef>
          </c:tx>
          <c:spPr>
            <a:solidFill>
              <a:srgbClr val="FFC000"/>
            </a:solidFill>
            <a:ln>
              <a:noFill/>
            </a:ln>
          </c:spPr>
          <c:invertIfNegative val="0"/>
          <c:cat>
            <c:strRef>
              <c:f>市区町村別_歯科健診医療機関受診状況!$BM$6:$BM$49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市区町村別_歯科健診医療機関受診状況!$BN$6:$BN$49</c:f>
              <c:numCache>
                <c:formatCode>0.0%</c:formatCode>
                <c:ptCount val="44"/>
                <c:pt idx="0">
                  <c:v>0.17258830552023047</c:v>
                </c:pt>
                <c:pt idx="1">
                  <c:v>0.13228485930140496</c:v>
                </c:pt>
                <c:pt idx="2">
                  <c:v>0.15525021889944096</c:v>
                </c:pt>
                <c:pt idx="3">
                  <c:v>0.16893407935471044</c:v>
                </c:pt>
                <c:pt idx="4">
                  <c:v>0.15963764469048816</c:v>
                </c:pt>
                <c:pt idx="5">
                  <c:v>0.24053293664909614</c:v>
                </c:pt>
                <c:pt idx="6">
                  <c:v>0.21541950113378686</c:v>
                </c:pt>
                <c:pt idx="7">
                  <c:v>0.17628607277289837</c:v>
                </c:pt>
                <c:pt idx="8">
                  <c:v>0.23657744081695806</c:v>
                </c:pt>
                <c:pt idx="9">
                  <c:v>0.22554239847413177</c:v>
                </c:pt>
                <c:pt idx="10">
                  <c:v>0.1161378388166142</c:v>
                </c:pt>
                <c:pt idx="11">
                  <c:v>0.34592177800928942</c:v>
                </c:pt>
                <c:pt idx="12">
                  <c:v>0.2837764287209546</c:v>
                </c:pt>
                <c:pt idx="13">
                  <c:v>0.24155042918454936</c:v>
                </c:pt>
                <c:pt idx="14">
                  <c:v>0.22122046123184969</c:v>
                </c:pt>
                <c:pt idx="15">
                  <c:v>0.22545540572510053</c:v>
                </c:pt>
                <c:pt idx="16">
                  <c:v>0.24151190378794077</c:v>
                </c:pt>
                <c:pt idx="17">
                  <c:v>0.13930305131761442</c:v>
                </c:pt>
                <c:pt idx="18">
                  <c:v>0.21054683692367676</c:v>
                </c:pt>
                <c:pt idx="19">
                  <c:v>0.31511117405466649</c:v>
                </c:pt>
                <c:pt idx="20">
                  <c:v>0.30624710066491417</c:v>
                </c:pt>
                <c:pt idx="21">
                  <c:v>0.22224117346068564</c:v>
                </c:pt>
                <c:pt idx="22">
                  <c:v>0.21747700394218134</c:v>
                </c:pt>
                <c:pt idx="23">
                  <c:v>0.1735593884751078</c:v>
                </c:pt>
                <c:pt idx="24">
                  <c:v>0.2005072355661644</c:v>
                </c:pt>
                <c:pt idx="25">
                  <c:v>0.18840579710144928</c:v>
                </c:pt>
                <c:pt idx="26">
                  <c:v>0.27186512118018968</c:v>
                </c:pt>
                <c:pt idx="27">
                  <c:v>0.22188277087033748</c:v>
                </c:pt>
                <c:pt idx="28">
                  <c:v>0.16042361247303394</c:v>
                </c:pt>
                <c:pt idx="29">
                  <c:v>0.20484822013540074</c:v>
                </c:pt>
                <c:pt idx="30">
                  <c:v>0.12708173200102485</c:v>
                </c:pt>
                <c:pt idx="31">
                  <c:v>0.14070988772183993</c:v>
                </c:pt>
                <c:pt idx="32">
                  <c:v>0.10448307410795975</c:v>
                </c:pt>
                <c:pt idx="33">
                  <c:v>0.2306312769010043</c:v>
                </c:pt>
                <c:pt idx="34">
                  <c:v>0.26101488909146159</c:v>
                </c:pt>
                <c:pt idx="35">
                  <c:v>0.1877890841813136</c:v>
                </c:pt>
                <c:pt idx="36">
                  <c:v>0.22352941176470589</c:v>
                </c:pt>
                <c:pt idx="37">
                  <c:v>0.20386988222097588</c:v>
                </c:pt>
                <c:pt idx="38">
                  <c:v>0.23387096774193547</c:v>
                </c:pt>
                <c:pt idx="39">
                  <c:v>6.3518830803822368E-2</c:v>
                </c:pt>
                <c:pt idx="40">
                  <c:v>0.12238055322715842</c:v>
                </c:pt>
                <c:pt idx="41">
                  <c:v>0.16121356335514575</c:v>
                </c:pt>
                <c:pt idx="42">
                  <c:v>0.20231213872832371</c:v>
                </c:pt>
                <c:pt idx="43">
                  <c:v>0.19262847847588738</c:v>
                </c:pt>
              </c:numCache>
            </c:numRef>
          </c:val>
          <c:extLst>
            <c:ext xmlns:c16="http://schemas.microsoft.com/office/drawing/2014/chart" uri="{C3380CC4-5D6E-409C-BE32-E72D297353CC}">
              <c16:uniqueId val="{00000019-6F9C-41C5-8365-881CEEA01F65}"/>
            </c:ext>
          </c:extLst>
        </c:ser>
        <c:ser>
          <c:idx val="1"/>
          <c:order val="1"/>
          <c:tx>
            <c:strRef>
              <c:f>市区町村別_歯科健診医療機関受診状況!$BQ$4</c:f>
              <c:strCache>
                <c:ptCount val="1"/>
                <c:pt idx="0">
                  <c:v>未受診率</c:v>
                </c:pt>
              </c:strCache>
            </c:strRef>
          </c:tx>
          <c:spPr>
            <a:solidFill>
              <a:schemeClr val="accent1">
                <a:lumMod val="40000"/>
                <a:lumOff val="60000"/>
              </a:schemeClr>
            </a:solidFill>
          </c:spPr>
          <c:invertIfNegative val="0"/>
          <c:cat>
            <c:strRef>
              <c:f>市区町村別_歯科健診医療機関受診状況!$BM$6:$BM$49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市区町村別_歯科健診医療機関受診状況!$BQ$6:$BQ$49</c:f>
              <c:numCache>
                <c:formatCode>0.0%</c:formatCode>
                <c:ptCount val="44"/>
                <c:pt idx="0">
                  <c:v>0.82741169447976959</c:v>
                </c:pt>
                <c:pt idx="1">
                  <c:v>0.86771514069859501</c:v>
                </c:pt>
                <c:pt idx="2">
                  <c:v>0.84474978110055898</c:v>
                </c:pt>
                <c:pt idx="3">
                  <c:v>0.8310659206452895</c:v>
                </c:pt>
                <c:pt idx="4">
                  <c:v>0.84036235530951187</c:v>
                </c:pt>
                <c:pt idx="5">
                  <c:v>0.75946706335090386</c:v>
                </c:pt>
                <c:pt idx="6">
                  <c:v>0.78458049886621317</c:v>
                </c:pt>
                <c:pt idx="7">
                  <c:v>0.82371392722710168</c:v>
                </c:pt>
                <c:pt idx="8">
                  <c:v>0.76342255918304192</c:v>
                </c:pt>
                <c:pt idx="9">
                  <c:v>0.77445760152586829</c:v>
                </c:pt>
                <c:pt idx="10">
                  <c:v>0.88386216118338579</c:v>
                </c:pt>
                <c:pt idx="11">
                  <c:v>0.65407822199071064</c:v>
                </c:pt>
                <c:pt idx="12">
                  <c:v>0.71622357127904546</c:v>
                </c:pt>
                <c:pt idx="13">
                  <c:v>0.75844957081545061</c:v>
                </c:pt>
                <c:pt idx="14">
                  <c:v>0.77877953876815031</c:v>
                </c:pt>
                <c:pt idx="15">
                  <c:v>0.77454459427489941</c:v>
                </c:pt>
                <c:pt idx="16">
                  <c:v>0.75848809621205926</c:v>
                </c:pt>
                <c:pt idx="17">
                  <c:v>0.86069694868238555</c:v>
                </c:pt>
                <c:pt idx="18">
                  <c:v>0.78945316307632318</c:v>
                </c:pt>
                <c:pt idx="19">
                  <c:v>0.68488882594533351</c:v>
                </c:pt>
                <c:pt idx="20">
                  <c:v>0.69375289933508577</c:v>
                </c:pt>
                <c:pt idx="21">
                  <c:v>0.77775882653931439</c:v>
                </c:pt>
                <c:pt idx="22">
                  <c:v>0.78252299605781861</c:v>
                </c:pt>
                <c:pt idx="23">
                  <c:v>0.82644061152489223</c:v>
                </c:pt>
                <c:pt idx="24">
                  <c:v>0.79949276443383555</c:v>
                </c:pt>
                <c:pt idx="25">
                  <c:v>0.81159420289855078</c:v>
                </c:pt>
                <c:pt idx="26">
                  <c:v>0.72813487881981032</c:v>
                </c:pt>
                <c:pt idx="27">
                  <c:v>0.77811722912966252</c:v>
                </c:pt>
                <c:pt idx="28">
                  <c:v>0.83957638752696606</c:v>
                </c:pt>
                <c:pt idx="29">
                  <c:v>0.79515177986459928</c:v>
                </c:pt>
                <c:pt idx="30">
                  <c:v>0.87291826799897509</c:v>
                </c:pt>
                <c:pt idx="31">
                  <c:v>0.8592901122781601</c:v>
                </c:pt>
                <c:pt idx="32">
                  <c:v>0.89551692589204024</c:v>
                </c:pt>
                <c:pt idx="33">
                  <c:v>0.76936872309899573</c:v>
                </c:pt>
                <c:pt idx="34">
                  <c:v>0.73898511090853847</c:v>
                </c:pt>
                <c:pt idx="35">
                  <c:v>0.81221091581868643</c:v>
                </c:pt>
                <c:pt idx="36">
                  <c:v>0.77647058823529413</c:v>
                </c:pt>
                <c:pt idx="37">
                  <c:v>0.79613011777902409</c:v>
                </c:pt>
                <c:pt idx="38">
                  <c:v>0.7661290322580645</c:v>
                </c:pt>
                <c:pt idx="39">
                  <c:v>0.93648116919617763</c:v>
                </c:pt>
                <c:pt idx="40">
                  <c:v>0.87761944677284154</c:v>
                </c:pt>
                <c:pt idx="41">
                  <c:v>0.83878643664485431</c:v>
                </c:pt>
                <c:pt idx="42">
                  <c:v>0.79768786127167635</c:v>
                </c:pt>
                <c:pt idx="43">
                  <c:v>0.80737152152411262</c:v>
                </c:pt>
              </c:numCache>
            </c:numRef>
          </c:val>
          <c:extLst>
            <c:ext xmlns:c16="http://schemas.microsoft.com/office/drawing/2014/chart" uri="{C3380CC4-5D6E-409C-BE32-E72D297353CC}">
              <c16:uniqueId val="{0000001A-6F9C-41C5-8365-881CEEA01F65}"/>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22469501035495834"/>
          <c:y val="1.0254915874822072E-2"/>
          <c:w val="0.55152530944468525"/>
          <c:h val="2.4916611126979592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6981068197412"/>
          <c:y val="5.4087777777777776E-2"/>
          <c:w val="0.77036206232240045"/>
          <c:h val="0.92613932600316984"/>
        </c:manualLayout>
      </c:layout>
      <c:barChart>
        <c:barDir val="bar"/>
        <c:grouping val="stacked"/>
        <c:varyColors val="0"/>
        <c:ser>
          <c:idx val="0"/>
          <c:order val="0"/>
          <c:tx>
            <c:strRef>
              <c:f>年齢別_健診受診率!$AR$3:$AT$3</c:f>
              <c:strCache>
                <c:ptCount val="3"/>
                <c:pt idx="0">
                  <c:v>医科･歯科</c:v>
                </c:pt>
              </c:strCache>
            </c:strRef>
          </c:tx>
          <c:spPr>
            <a:solidFill>
              <a:srgbClr val="95B3D7"/>
            </a:solidFill>
            <a:ln>
              <a:noFill/>
            </a:ln>
          </c:spPr>
          <c:invertIfNegative val="0"/>
          <c:dLbls>
            <c:dLbl>
              <c:idx val="0"/>
              <c:layout>
                <c:manualLayout>
                  <c:x val="3.2112411501228115E-2"/>
                  <c:y val="-1.6121889920595406E-2"/>
                </c:manualLayout>
              </c:layout>
              <c:numFmt formatCode="0.0%" sourceLinked="0"/>
              <c:spPr>
                <a:noFill/>
                <a:ln>
                  <a:noFill/>
                </a:ln>
                <a:effectLst/>
              </c:spPr>
              <c:txPr>
                <a:bodyPr wrap="square" lIns="38100" tIns="19050" rIns="38100" bIns="19050" anchor="ctr">
                  <a:noAutofit/>
                </a:bodyPr>
                <a:lstStyle/>
                <a:p>
                  <a:pPr>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manualLayout>
                      <c:w val="4.1356258729470692E-2"/>
                      <c:h val="1.3099873642951081E-2"/>
                    </c:manualLayout>
                  </c15:layout>
                </c:ext>
                <c:ext xmlns:c16="http://schemas.microsoft.com/office/drawing/2014/chart" uri="{C3380CC4-5D6E-409C-BE32-E72D297353CC}">
                  <c16:uniqueId val="{00000000-C994-4875-AB8A-B8D81F1895DD}"/>
                </c:ext>
              </c:extLst>
            </c:dLbl>
            <c:dLbl>
              <c:idx val="1"/>
              <c:layout>
                <c:manualLayout>
                  <c:x val="3.0583249048788709E-2"/>
                  <c:y val="-1.71296518536003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94-4875-AB8A-B8D81F1895DD}"/>
                </c:ext>
              </c:extLst>
            </c:dLbl>
            <c:dLbl>
              <c:idx val="2"/>
              <c:layout>
                <c:manualLayout>
                  <c:x val="3.2112411501228115E-2"/>
                  <c:y val="-1.612173123042407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D0-43F3-A301-102017483F7A}"/>
                </c:ext>
              </c:extLst>
            </c:dLbl>
            <c:dLbl>
              <c:idx val="3"/>
              <c:layout>
                <c:manualLayout>
                  <c:x val="0"/>
                  <c:y val="7.9345085662938109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7E8-40B8-9CDB-E3D9910D51D6}"/>
                </c:ext>
              </c:extLst>
            </c:dLbl>
            <c:dLbl>
              <c:idx val="4"/>
              <c:layout>
                <c:manualLayout>
                  <c:x val="-2.8034321106519964E-17"/>
                  <c:y val="7.9345085662938109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7E8-40B8-9CDB-E3D9910D51D6}"/>
                </c:ext>
              </c:extLst>
            </c:dLbl>
            <c:dLbl>
              <c:idx val="5"/>
              <c:layout>
                <c:manualLayout>
                  <c:x val="-2.8034321106519964E-17"/>
                  <c:y val="7.9345085662938109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7E8-40B8-9CDB-E3D9910D51D6}"/>
                </c:ext>
              </c:extLst>
            </c:dLbl>
            <c:dLbl>
              <c:idx val="6"/>
              <c:layout>
                <c:manualLayout>
                  <c:x val="-2.8034321106519964E-17"/>
                  <c:y val="7.9345085662938109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7E8-40B8-9CDB-E3D9910D51D6}"/>
                </c:ext>
              </c:extLst>
            </c:dLbl>
            <c:dLbl>
              <c:idx val="7"/>
              <c:layout>
                <c:manualLayout>
                  <c:x val="0"/>
                  <c:y val="7.9345085662938109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7E8-40B8-9CDB-E3D9910D51D6}"/>
                </c:ext>
              </c:extLst>
            </c:dLbl>
            <c:dLbl>
              <c:idx val="8"/>
              <c:layout>
                <c:manualLayout>
                  <c:x val="0"/>
                  <c:y val="7.9345085662938109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7E8-40B8-9CDB-E3D9910D51D6}"/>
                </c:ext>
              </c:extLst>
            </c:dLbl>
            <c:dLbl>
              <c:idx val="9"/>
              <c:layout>
                <c:manualLayout>
                  <c:x val="3.211241150122815E-2"/>
                  <c:y val="-1.712949316342905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94-4875-AB8A-B8D81F1895DD}"/>
                </c:ext>
              </c:extLst>
            </c:dLbl>
            <c:dLbl>
              <c:idx val="10"/>
              <c:layout>
                <c:manualLayout>
                  <c:x val="0"/>
                  <c:y val="7.9345085662938109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7E8-40B8-9CDB-E3D9910D51D6}"/>
                </c:ext>
              </c:extLst>
            </c:dLbl>
            <c:dLbl>
              <c:idx val="11"/>
              <c:layout>
                <c:manualLayout>
                  <c:x val="0"/>
                  <c:y val="7.934508558904224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7E8-40B8-9CDB-E3D9910D51D6}"/>
                </c:ext>
              </c:extLst>
            </c:dLbl>
            <c:dLbl>
              <c:idx val="12"/>
              <c:layout>
                <c:manualLayout>
                  <c:x val="2.9054086596349275E-2"/>
                  <c:y val="-1.712965185360038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1E0-421D-AB10-247D6539BA33}"/>
                </c:ext>
              </c:extLst>
            </c:dLbl>
            <c:dLbl>
              <c:idx val="13"/>
              <c:layout>
                <c:manualLayout>
                  <c:x val="3.211241150122815E-2"/>
                  <c:y val="-1.712933447325765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1E0-421D-AB10-247D6539BA33}"/>
                </c:ext>
              </c:extLst>
            </c:dLbl>
            <c:dLbl>
              <c:idx val="14"/>
              <c:layout>
                <c:manualLayout>
                  <c:x val="3.0583249048788681E-2"/>
                  <c:y val="-1.7129255128171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1E0-421D-AB10-247D6539BA33}"/>
                </c:ext>
              </c:extLst>
            </c:dLbl>
            <c:dLbl>
              <c:idx val="15"/>
              <c:layout>
                <c:manualLayout>
                  <c:x val="2.9054086596349275E-2"/>
                  <c:y val="-1.712965185360038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1E0-421D-AB10-247D6539BA33}"/>
                </c:ext>
              </c:extLst>
            </c:dLbl>
            <c:dLbl>
              <c:idx val="16"/>
              <c:layout>
                <c:manualLayout>
                  <c:x val="2.9054086596349275E-2"/>
                  <c:y val="-1.61220486107667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5D0-43F3-A301-102017483F7A}"/>
                </c:ext>
              </c:extLst>
            </c:dLbl>
            <c:dLbl>
              <c:idx val="17"/>
              <c:layout>
                <c:manualLayout>
                  <c:x val="2.9054086596349275E-2"/>
                  <c:y val="-1.61220486107665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1E0-421D-AB10-247D6539BA33}"/>
                </c:ext>
              </c:extLst>
            </c:dLbl>
            <c:dLbl>
              <c:idx val="18"/>
              <c:layout>
                <c:manualLayout>
                  <c:x val="0"/>
                  <c:y val="7.9345085810729847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7E8-40B8-9CDB-E3D9910D51D6}"/>
                </c:ext>
              </c:extLst>
            </c:dLbl>
            <c:dLbl>
              <c:idx val="19"/>
              <c:layout>
                <c:manualLayout>
                  <c:x val="-2.8034321106519964E-17"/>
                  <c:y val="7.9345085662938109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7E8-40B8-9CDB-E3D9910D51D6}"/>
                </c:ext>
              </c:extLst>
            </c:dLbl>
            <c:dLbl>
              <c:idx val="20"/>
              <c:layout>
                <c:manualLayout>
                  <c:x val="-2.8034321106519964E-17"/>
                  <c:y val="7.9345085662938109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77E8-40B8-9CDB-E3D9910D51D6}"/>
                </c:ext>
              </c:extLst>
            </c:dLbl>
            <c:numFmt formatCode="0.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年齢別_健診受診率!$W$38:$AQ$39</c:f>
              <c:multiLvlStrCache>
                <c:ptCount val="21"/>
                <c:lvl>
                  <c:pt idx="0">
                    <c:v>自己負担割合1割</c:v>
                  </c:pt>
                  <c:pt idx="1">
                    <c:v>自己負担割合2割</c:v>
                  </c:pt>
                  <c:pt idx="2">
                    <c:v>自己負担割合3割</c:v>
                  </c:pt>
                  <c:pt idx="3">
                    <c:v>自己負担割合1割</c:v>
                  </c:pt>
                  <c:pt idx="4">
                    <c:v>自己負担割合2割</c:v>
                  </c:pt>
                  <c:pt idx="5">
                    <c:v>自己負担割合3割</c:v>
                  </c:pt>
                  <c:pt idx="6">
                    <c:v>自己負担割合1割</c:v>
                  </c:pt>
                  <c:pt idx="7">
                    <c:v>自己負担割合2割</c:v>
                  </c:pt>
                  <c:pt idx="8">
                    <c:v>自己負担割合3割</c:v>
                  </c:pt>
                  <c:pt idx="9">
                    <c:v>自己負担割合1割</c:v>
                  </c:pt>
                  <c:pt idx="10">
                    <c:v>自己負担割合2割</c:v>
                  </c:pt>
                  <c:pt idx="11">
                    <c:v>自己負担割合3割</c:v>
                  </c:pt>
                  <c:pt idx="12">
                    <c:v>自己負担割合1割</c:v>
                  </c:pt>
                  <c:pt idx="13">
                    <c:v>自己負担割合2割</c:v>
                  </c:pt>
                  <c:pt idx="14">
                    <c:v>自己負担割合3割</c:v>
                  </c:pt>
                  <c:pt idx="15">
                    <c:v>自己負担割合1割</c:v>
                  </c:pt>
                  <c:pt idx="16">
                    <c:v>自己負担割合2割</c:v>
                  </c:pt>
                  <c:pt idx="17">
                    <c:v>自己負担割合3割</c:v>
                  </c:pt>
                  <c:pt idx="18">
                    <c:v>自己負担割合1割</c:v>
                  </c:pt>
                  <c:pt idx="19">
                    <c:v>自己負担割合2割</c:v>
                  </c:pt>
                  <c:pt idx="20">
                    <c:v>自己負担割合3割</c:v>
                  </c:pt>
                </c:lvl>
                <c:lvl>
                  <c:pt idx="0">
                    <c:v>65歳～74歳</c:v>
                  </c:pt>
                  <c:pt idx="3">
                    <c:v>75歳～79歳</c:v>
                  </c:pt>
                  <c:pt idx="6">
                    <c:v>80歳～84歳</c:v>
                  </c:pt>
                  <c:pt idx="9">
                    <c:v>85歳～89歳</c:v>
                  </c:pt>
                  <c:pt idx="12">
                    <c:v>90歳～94歳</c:v>
                  </c:pt>
                  <c:pt idx="15">
                    <c:v>95歳～</c:v>
                  </c:pt>
                  <c:pt idx="18">
                    <c:v>全年齢</c:v>
                  </c:pt>
                </c:lvl>
              </c:multiLvlStrCache>
            </c:multiLvlStrRef>
          </c:cat>
          <c:val>
            <c:numRef>
              <c:f>(年齢別_健診受診率!$AR$6:$AT$6,年齢別_健診受診率!$AR$7:$AT$7,年齢別_健診受診率!$AR$8:$AT$8,年齢別_健診受診率!$AR$9:$AT$9,年齢別_健診受診率!$AR$10:$AT$10,年齢別_健診受診率!$AR$11:$AT$11,年齢別_健診受診率!$AR$12:$AT$12)</c:f>
              <c:numCache>
                <c:formatCode>0.0%</c:formatCode>
                <c:ptCount val="21"/>
                <c:pt idx="0">
                  <c:v>3.214285714285714E-2</c:v>
                </c:pt>
                <c:pt idx="1">
                  <c:v>2.8957528957528959E-2</c:v>
                </c:pt>
                <c:pt idx="2">
                  <c:v>3.2679738562091505E-2</c:v>
                </c:pt>
                <c:pt idx="3">
                  <c:v>5.6682832084370777E-2</c:v>
                </c:pt>
                <c:pt idx="4">
                  <c:v>7.4389698928530604E-2</c:v>
                </c:pt>
                <c:pt idx="5">
                  <c:v>5.6127894060505737E-2</c:v>
                </c:pt>
                <c:pt idx="6">
                  <c:v>4.8624108813990367E-2</c:v>
                </c:pt>
                <c:pt idx="7">
                  <c:v>7.3289355241767537E-2</c:v>
                </c:pt>
                <c:pt idx="8">
                  <c:v>5.6299474735518239E-2</c:v>
                </c:pt>
                <c:pt idx="9">
                  <c:v>3.1401499080752369E-2</c:v>
                </c:pt>
                <c:pt idx="10">
                  <c:v>5.0306251125923254E-2</c:v>
                </c:pt>
                <c:pt idx="11">
                  <c:v>4.2472425153989399E-2</c:v>
                </c:pt>
                <c:pt idx="12">
                  <c:v>1.6542607970173769E-2</c:v>
                </c:pt>
                <c:pt idx="13">
                  <c:v>3.0497137350490335E-2</c:v>
                </c:pt>
                <c:pt idx="14">
                  <c:v>2.7996340347666973E-2</c:v>
                </c:pt>
                <c:pt idx="15">
                  <c:v>6.7125286637481759E-3</c:v>
                </c:pt>
                <c:pt idx="16">
                  <c:v>1.5748031496062992E-2</c:v>
                </c:pt>
                <c:pt idx="17">
                  <c:v>1.2726054922973878E-2</c:v>
                </c:pt>
                <c:pt idx="18">
                  <c:v>4.4200488210520666E-2</c:v>
                </c:pt>
                <c:pt idx="19">
                  <c:v>6.5170575468318684E-2</c:v>
                </c:pt>
                <c:pt idx="20">
                  <c:v>5.1786853860880666E-2</c:v>
                </c:pt>
              </c:numCache>
            </c:numRef>
          </c:val>
          <c:extLst>
            <c:ext xmlns:c16="http://schemas.microsoft.com/office/drawing/2014/chart" uri="{C3380CC4-5D6E-409C-BE32-E72D297353CC}">
              <c16:uniqueId val="{00000015-31E0-421D-AB10-247D6539BA33}"/>
            </c:ext>
          </c:extLst>
        </c:ser>
        <c:ser>
          <c:idx val="1"/>
          <c:order val="1"/>
          <c:tx>
            <c:strRef>
              <c:f>年齢別_健診受診率!$AU$3:$AW$3</c:f>
              <c:strCache>
                <c:ptCount val="3"/>
                <c:pt idx="0">
                  <c:v>医科のみ</c:v>
                </c:pt>
              </c:strCache>
            </c:strRef>
          </c:tx>
          <c:spPr>
            <a:solidFill>
              <a:srgbClr val="FFC000"/>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年齢別_健診受診率!$W$38:$AQ$39</c:f>
              <c:multiLvlStrCache>
                <c:ptCount val="21"/>
                <c:lvl>
                  <c:pt idx="0">
                    <c:v>自己負担割合1割</c:v>
                  </c:pt>
                  <c:pt idx="1">
                    <c:v>自己負担割合2割</c:v>
                  </c:pt>
                  <c:pt idx="2">
                    <c:v>自己負担割合3割</c:v>
                  </c:pt>
                  <c:pt idx="3">
                    <c:v>自己負担割合1割</c:v>
                  </c:pt>
                  <c:pt idx="4">
                    <c:v>自己負担割合2割</c:v>
                  </c:pt>
                  <c:pt idx="5">
                    <c:v>自己負担割合3割</c:v>
                  </c:pt>
                  <c:pt idx="6">
                    <c:v>自己負担割合1割</c:v>
                  </c:pt>
                  <c:pt idx="7">
                    <c:v>自己負担割合2割</c:v>
                  </c:pt>
                  <c:pt idx="8">
                    <c:v>自己負担割合3割</c:v>
                  </c:pt>
                  <c:pt idx="9">
                    <c:v>自己負担割合1割</c:v>
                  </c:pt>
                  <c:pt idx="10">
                    <c:v>自己負担割合2割</c:v>
                  </c:pt>
                  <c:pt idx="11">
                    <c:v>自己負担割合3割</c:v>
                  </c:pt>
                  <c:pt idx="12">
                    <c:v>自己負担割合1割</c:v>
                  </c:pt>
                  <c:pt idx="13">
                    <c:v>自己負担割合2割</c:v>
                  </c:pt>
                  <c:pt idx="14">
                    <c:v>自己負担割合3割</c:v>
                  </c:pt>
                  <c:pt idx="15">
                    <c:v>自己負担割合1割</c:v>
                  </c:pt>
                  <c:pt idx="16">
                    <c:v>自己負担割合2割</c:v>
                  </c:pt>
                  <c:pt idx="17">
                    <c:v>自己負担割合3割</c:v>
                  </c:pt>
                  <c:pt idx="18">
                    <c:v>自己負担割合1割</c:v>
                  </c:pt>
                  <c:pt idx="19">
                    <c:v>自己負担割合2割</c:v>
                  </c:pt>
                  <c:pt idx="20">
                    <c:v>自己負担割合3割</c:v>
                  </c:pt>
                </c:lvl>
                <c:lvl>
                  <c:pt idx="0">
                    <c:v>65歳～74歳</c:v>
                  </c:pt>
                  <c:pt idx="3">
                    <c:v>75歳～79歳</c:v>
                  </c:pt>
                  <c:pt idx="6">
                    <c:v>80歳～84歳</c:v>
                  </c:pt>
                  <c:pt idx="9">
                    <c:v>85歳～89歳</c:v>
                  </c:pt>
                  <c:pt idx="12">
                    <c:v>90歳～94歳</c:v>
                  </c:pt>
                  <c:pt idx="15">
                    <c:v>95歳～</c:v>
                  </c:pt>
                  <c:pt idx="18">
                    <c:v>全年齢</c:v>
                  </c:pt>
                </c:lvl>
              </c:multiLvlStrCache>
            </c:multiLvlStrRef>
          </c:cat>
          <c:val>
            <c:numRef>
              <c:f>(年齢別_健診受診率!$AU$6:$AW$6,年齢別_健診受診率!$AU$7:$AW$7,年齢別_健診受診率!$AU$8:$AW$8,年齢別_健診受診率!$AU$9:$AW$9,年齢別_健診受診率!$AU$10:$AW$10,年齢別_健診受診率!$AU$11:$AW$11,年齢別_健診受診率!$AU$12:$AW$12)</c:f>
              <c:numCache>
                <c:formatCode>0.0%</c:formatCode>
                <c:ptCount val="21"/>
                <c:pt idx="0">
                  <c:v>0.11607142857142858</c:v>
                </c:pt>
                <c:pt idx="1">
                  <c:v>0.14671814671814673</c:v>
                </c:pt>
                <c:pt idx="2">
                  <c:v>0.13725490196078433</c:v>
                </c:pt>
                <c:pt idx="3">
                  <c:v>0.18737766268027264</c:v>
                </c:pt>
                <c:pt idx="4">
                  <c:v>0.22649470500815813</c:v>
                </c:pt>
                <c:pt idx="5">
                  <c:v>0.17881645721255418</c:v>
                </c:pt>
                <c:pt idx="6">
                  <c:v>0.17081124716034918</c:v>
                </c:pt>
                <c:pt idx="7">
                  <c:v>0.21825583426260564</c:v>
                </c:pt>
                <c:pt idx="8">
                  <c:v>0.18916919434785825</c:v>
                </c:pt>
                <c:pt idx="9">
                  <c:v>0.12723518597086692</c:v>
                </c:pt>
                <c:pt idx="10">
                  <c:v>0.16794271302468025</c:v>
                </c:pt>
                <c:pt idx="11">
                  <c:v>0.16050709067468844</c:v>
                </c:pt>
                <c:pt idx="12">
                  <c:v>9.2203204234073341E-2</c:v>
                </c:pt>
                <c:pt idx="13">
                  <c:v>0.11779377586304632</c:v>
                </c:pt>
                <c:pt idx="14">
                  <c:v>0.10649588289112534</c:v>
                </c:pt>
                <c:pt idx="15">
                  <c:v>6.2205545132374404E-2</c:v>
                </c:pt>
                <c:pt idx="16">
                  <c:v>8.2185039370078747E-2</c:v>
                </c:pt>
                <c:pt idx="17">
                  <c:v>7.7026121902210309E-2</c:v>
                </c:pt>
                <c:pt idx="18">
                  <c:v>0.15825934172053971</c:v>
                </c:pt>
                <c:pt idx="19">
                  <c:v>0.20222517226120487</c:v>
                </c:pt>
                <c:pt idx="20">
                  <c:v>0.17318655605190386</c:v>
                </c:pt>
              </c:numCache>
            </c:numRef>
          </c:val>
          <c:extLst>
            <c:ext xmlns:c16="http://schemas.microsoft.com/office/drawing/2014/chart" uri="{C3380CC4-5D6E-409C-BE32-E72D297353CC}">
              <c16:uniqueId val="{00000016-31E0-421D-AB10-247D6539BA33}"/>
            </c:ext>
          </c:extLst>
        </c:ser>
        <c:ser>
          <c:idx val="2"/>
          <c:order val="2"/>
          <c:tx>
            <c:strRef>
              <c:f>年齢別_健診受診率!$AX$3:$AZ$3</c:f>
              <c:strCache>
                <c:ptCount val="3"/>
                <c:pt idx="0">
                  <c:v>歯科のみ</c:v>
                </c:pt>
              </c:strCache>
            </c:strRef>
          </c:tx>
          <c:spPr>
            <a:solidFill>
              <a:srgbClr val="77933C"/>
            </a:solidFill>
          </c:spPr>
          <c:invertIfNegative val="0"/>
          <c:dLbls>
            <c:dLbl>
              <c:idx val="0"/>
              <c:layout>
                <c:manualLayout>
                  <c:x val="0"/>
                  <c:y val="2.38035256998051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E8-40B8-9CDB-E3D9910D51D6}"/>
                </c:ext>
              </c:extLst>
            </c:dLbl>
            <c:dLbl>
              <c:idx val="1"/>
              <c:layout>
                <c:manualLayout>
                  <c:x val="0"/>
                  <c:y val="2.380352569888143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E8-40B8-9CDB-E3D9910D51D6}"/>
                </c:ext>
              </c:extLst>
            </c:dLbl>
            <c:dLbl>
              <c:idx val="2"/>
              <c:layout>
                <c:manualLayout>
                  <c:x val="0"/>
                  <c:y val="2.380352570257622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E8-40B8-9CDB-E3D9910D51D6}"/>
                </c:ext>
              </c:extLst>
            </c:dLbl>
            <c:dLbl>
              <c:idx val="3"/>
              <c:layout>
                <c:manualLayout>
                  <c:x val="0"/>
                  <c:y val="2.380352569888143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E8-40B8-9CDB-E3D9910D51D6}"/>
                </c:ext>
              </c:extLst>
            </c:dLbl>
            <c:dLbl>
              <c:idx val="4"/>
              <c:layout>
                <c:manualLayout>
                  <c:x val="0"/>
                  <c:y val="2.380352569888143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E8-40B8-9CDB-E3D9910D51D6}"/>
                </c:ext>
              </c:extLst>
            </c:dLbl>
            <c:dLbl>
              <c:idx val="5"/>
              <c:layout>
                <c:manualLayout>
                  <c:x val="0"/>
                  <c:y val="2.380352569518663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7E8-40B8-9CDB-E3D9910D51D6}"/>
                </c:ext>
              </c:extLst>
            </c:dLbl>
            <c:dLbl>
              <c:idx val="6"/>
              <c:layout>
                <c:manualLayout>
                  <c:x val="0"/>
                  <c:y val="2.38035257062710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7E8-40B8-9CDB-E3D9910D51D6}"/>
                </c:ext>
              </c:extLst>
            </c:dLbl>
            <c:dLbl>
              <c:idx val="7"/>
              <c:layout>
                <c:manualLayout>
                  <c:x val="0"/>
                  <c:y val="2.380352569888143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7E8-40B8-9CDB-E3D9910D51D6}"/>
                </c:ext>
              </c:extLst>
            </c:dLbl>
            <c:dLbl>
              <c:idx val="8"/>
              <c:layout>
                <c:manualLayout>
                  <c:x val="0"/>
                  <c:y val="2.38035257062710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7E8-40B8-9CDB-E3D9910D51D6}"/>
                </c:ext>
              </c:extLst>
            </c:dLbl>
            <c:dLbl>
              <c:idx val="9"/>
              <c:layout>
                <c:manualLayout>
                  <c:x val="0"/>
                  <c:y val="2.380352569888143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7E8-40B8-9CDB-E3D9910D51D6}"/>
                </c:ext>
              </c:extLst>
            </c:dLbl>
            <c:dLbl>
              <c:idx val="10"/>
              <c:layout>
                <c:manualLayout>
                  <c:x val="0"/>
                  <c:y val="2.38035257062710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7E8-40B8-9CDB-E3D9910D51D6}"/>
                </c:ext>
              </c:extLst>
            </c:dLbl>
            <c:dLbl>
              <c:idx val="11"/>
              <c:layout>
                <c:manualLayout>
                  <c:x val="0"/>
                  <c:y val="2.38035257062710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7E8-40B8-9CDB-E3D9910D51D6}"/>
                </c:ext>
              </c:extLst>
            </c:dLbl>
            <c:dLbl>
              <c:idx val="12"/>
              <c:layout>
                <c:manualLayout>
                  <c:x val="0"/>
                  <c:y val="2.380352569888143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7E8-40B8-9CDB-E3D9910D51D6}"/>
                </c:ext>
              </c:extLst>
            </c:dLbl>
            <c:dLbl>
              <c:idx val="13"/>
              <c:layout>
                <c:manualLayout>
                  <c:x val="0"/>
                  <c:y val="2.380352571366060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7E8-40B8-9CDB-E3D9910D51D6}"/>
                </c:ext>
              </c:extLst>
            </c:dLbl>
            <c:dLbl>
              <c:idx val="14"/>
              <c:layout>
                <c:manualLayout>
                  <c:x val="0"/>
                  <c:y val="2.380352569888143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7E8-40B8-9CDB-E3D9910D51D6}"/>
                </c:ext>
              </c:extLst>
            </c:dLbl>
            <c:dLbl>
              <c:idx val="15"/>
              <c:layout>
                <c:manualLayout>
                  <c:x val="2.9054086596349248E-2"/>
                  <c:y val="-1.712965185360038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D0-43F3-A301-102017483F7A}"/>
                </c:ext>
              </c:extLst>
            </c:dLbl>
            <c:dLbl>
              <c:idx val="16"/>
              <c:layout>
                <c:manualLayout>
                  <c:x val="0"/>
                  <c:y val="2.380352569888143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7E8-40B8-9CDB-E3D9910D51D6}"/>
                </c:ext>
              </c:extLst>
            </c:dLbl>
            <c:dLbl>
              <c:idx val="17"/>
              <c:layout>
                <c:manualLayout>
                  <c:x val="3.2112411501228087E-2"/>
                  <c:y val="-1.712933447325773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5D0-43F3-A301-102017483F7A}"/>
                </c:ext>
              </c:extLst>
            </c:dLbl>
            <c:dLbl>
              <c:idx val="18"/>
              <c:layout>
                <c:manualLayout>
                  <c:x val="0"/>
                  <c:y val="2.380352569888143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7E8-40B8-9CDB-E3D9910D51D6}"/>
                </c:ext>
              </c:extLst>
            </c:dLbl>
            <c:dLbl>
              <c:idx val="19"/>
              <c:layout>
                <c:manualLayout>
                  <c:x val="0"/>
                  <c:y val="2.380352569888143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7E8-40B8-9CDB-E3D9910D51D6}"/>
                </c:ext>
              </c:extLst>
            </c:dLbl>
            <c:dLbl>
              <c:idx val="20"/>
              <c:layout>
                <c:manualLayout>
                  <c:x val="0"/>
                  <c:y val="2.380352571366060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7E8-40B8-9CDB-E3D9910D51D6}"/>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年齢別_健診受診率!$W$38:$AQ$39</c:f>
              <c:multiLvlStrCache>
                <c:ptCount val="21"/>
                <c:lvl>
                  <c:pt idx="0">
                    <c:v>自己負担割合1割</c:v>
                  </c:pt>
                  <c:pt idx="1">
                    <c:v>自己負担割合2割</c:v>
                  </c:pt>
                  <c:pt idx="2">
                    <c:v>自己負担割合3割</c:v>
                  </c:pt>
                  <c:pt idx="3">
                    <c:v>自己負担割合1割</c:v>
                  </c:pt>
                  <c:pt idx="4">
                    <c:v>自己負担割合2割</c:v>
                  </c:pt>
                  <c:pt idx="5">
                    <c:v>自己負担割合3割</c:v>
                  </c:pt>
                  <c:pt idx="6">
                    <c:v>自己負担割合1割</c:v>
                  </c:pt>
                  <c:pt idx="7">
                    <c:v>自己負担割合2割</c:v>
                  </c:pt>
                  <c:pt idx="8">
                    <c:v>自己負担割合3割</c:v>
                  </c:pt>
                  <c:pt idx="9">
                    <c:v>自己負担割合1割</c:v>
                  </c:pt>
                  <c:pt idx="10">
                    <c:v>自己負担割合2割</c:v>
                  </c:pt>
                  <c:pt idx="11">
                    <c:v>自己負担割合3割</c:v>
                  </c:pt>
                  <c:pt idx="12">
                    <c:v>自己負担割合1割</c:v>
                  </c:pt>
                  <c:pt idx="13">
                    <c:v>自己負担割合2割</c:v>
                  </c:pt>
                  <c:pt idx="14">
                    <c:v>自己負担割合3割</c:v>
                  </c:pt>
                  <c:pt idx="15">
                    <c:v>自己負担割合1割</c:v>
                  </c:pt>
                  <c:pt idx="16">
                    <c:v>自己負担割合2割</c:v>
                  </c:pt>
                  <c:pt idx="17">
                    <c:v>自己負担割合3割</c:v>
                  </c:pt>
                  <c:pt idx="18">
                    <c:v>自己負担割合1割</c:v>
                  </c:pt>
                  <c:pt idx="19">
                    <c:v>自己負担割合2割</c:v>
                  </c:pt>
                  <c:pt idx="20">
                    <c:v>自己負担割合3割</c:v>
                  </c:pt>
                </c:lvl>
                <c:lvl>
                  <c:pt idx="0">
                    <c:v>65歳～74歳</c:v>
                  </c:pt>
                  <c:pt idx="3">
                    <c:v>75歳～79歳</c:v>
                  </c:pt>
                  <c:pt idx="6">
                    <c:v>80歳～84歳</c:v>
                  </c:pt>
                  <c:pt idx="9">
                    <c:v>85歳～89歳</c:v>
                  </c:pt>
                  <c:pt idx="12">
                    <c:v>90歳～94歳</c:v>
                  </c:pt>
                  <c:pt idx="15">
                    <c:v>95歳～</c:v>
                  </c:pt>
                  <c:pt idx="18">
                    <c:v>全年齢</c:v>
                  </c:pt>
                </c:lvl>
              </c:multiLvlStrCache>
            </c:multiLvlStrRef>
          </c:cat>
          <c:val>
            <c:numRef>
              <c:f>(年齢別_健診受診率!$AX$6:$AZ$6,年齢別_健診受診率!$AX$7:$AZ$7,年齢別_健診受診率!$AX$8:$AZ$8,年齢別_健診受診率!$AX$9:$AZ$9,年齢別_健診受診率!$AX$10:$AZ$10,年齢別_健診受診率!$AX$11:$AZ$11,年齢別_健診受診率!$AX$12:$AZ$12)</c:f>
              <c:numCache>
                <c:formatCode>0.0%</c:formatCode>
                <c:ptCount val="21"/>
                <c:pt idx="0">
                  <c:v>4.836309523809524E-2</c:v>
                </c:pt>
                <c:pt idx="1">
                  <c:v>7.1428571428571425E-2</c:v>
                </c:pt>
                <c:pt idx="2">
                  <c:v>5.8823529411764705E-2</c:v>
                </c:pt>
                <c:pt idx="3">
                  <c:v>7.4958930964691223E-2</c:v>
                </c:pt>
                <c:pt idx="4">
                  <c:v>7.993930764993816E-2</c:v>
                </c:pt>
                <c:pt idx="5">
                  <c:v>7.7951778363426483E-2</c:v>
                </c:pt>
                <c:pt idx="6">
                  <c:v>8.0071009129745255E-2</c:v>
                </c:pt>
                <c:pt idx="7">
                  <c:v>8.8350284155795294E-2</c:v>
                </c:pt>
                <c:pt idx="8">
                  <c:v>8.9036028704594219E-2</c:v>
                </c:pt>
                <c:pt idx="9">
                  <c:v>6.7820676000565697E-2</c:v>
                </c:pt>
                <c:pt idx="10">
                  <c:v>7.8499369482976034E-2</c:v>
                </c:pt>
                <c:pt idx="11">
                  <c:v>7.9644750035811493E-2</c:v>
                </c:pt>
                <c:pt idx="12">
                  <c:v>4.5899545045690972E-2</c:v>
                </c:pt>
                <c:pt idx="13">
                  <c:v>5.9237004704948699E-2</c:v>
                </c:pt>
                <c:pt idx="14">
                  <c:v>6.7337602927721868E-2</c:v>
                </c:pt>
                <c:pt idx="15">
                  <c:v>2.272253491765687E-2</c:v>
                </c:pt>
                <c:pt idx="16">
                  <c:v>3.8139763779527561E-2</c:v>
                </c:pt>
                <c:pt idx="17">
                  <c:v>3.0140656396517081E-2</c:v>
                </c:pt>
                <c:pt idx="18">
                  <c:v>7.1056537639600487E-2</c:v>
                </c:pt>
                <c:pt idx="19">
                  <c:v>8.0034557599511141E-2</c:v>
                </c:pt>
                <c:pt idx="20">
                  <c:v>7.9982982344182094E-2</c:v>
                </c:pt>
              </c:numCache>
            </c:numRef>
          </c:val>
          <c:extLst>
            <c:ext xmlns:c16="http://schemas.microsoft.com/office/drawing/2014/chart" uri="{C3380CC4-5D6E-409C-BE32-E72D297353CC}">
              <c16:uniqueId val="{00000017-31E0-421D-AB10-247D6539BA33}"/>
            </c:ext>
          </c:extLst>
        </c:ser>
        <c:ser>
          <c:idx val="3"/>
          <c:order val="3"/>
          <c:tx>
            <c:strRef>
              <c:f>年齢別_健診受診率!$BA$3:$BC$3</c:f>
              <c:strCache>
                <c:ptCount val="3"/>
                <c:pt idx="0">
                  <c:v>未受診</c:v>
                </c:pt>
              </c:strCache>
            </c:strRef>
          </c:tx>
          <c:spPr>
            <a:solidFill>
              <a:schemeClr val="accent2">
                <a:lumMod val="40000"/>
                <a:lumOff val="60000"/>
              </a:schemeClr>
            </a:solidFill>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年齢別_健診受診率!$W$38:$AQ$39</c:f>
              <c:multiLvlStrCache>
                <c:ptCount val="21"/>
                <c:lvl>
                  <c:pt idx="0">
                    <c:v>自己負担割合1割</c:v>
                  </c:pt>
                  <c:pt idx="1">
                    <c:v>自己負担割合2割</c:v>
                  </c:pt>
                  <c:pt idx="2">
                    <c:v>自己負担割合3割</c:v>
                  </c:pt>
                  <c:pt idx="3">
                    <c:v>自己負担割合1割</c:v>
                  </c:pt>
                  <c:pt idx="4">
                    <c:v>自己負担割合2割</c:v>
                  </c:pt>
                  <c:pt idx="5">
                    <c:v>自己負担割合3割</c:v>
                  </c:pt>
                  <c:pt idx="6">
                    <c:v>自己負担割合1割</c:v>
                  </c:pt>
                  <c:pt idx="7">
                    <c:v>自己負担割合2割</c:v>
                  </c:pt>
                  <c:pt idx="8">
                    <c:v>自己負担割合3割</c:v>
                  </c:pt>
                  <c:pt idx="9">
                    <c:v>自己負担割合1割</c:v>
                  </c:pt>
                  <c:pt idx="10">
                    <c:v>自己負担割合2割</c:v>
                  </c:pt>
                  <c:pt idx="11">
                    <c:v>自己負担割合3割</c:v>
                  </c:pt>
                  <c:pt idx="12">
                    <c:v>自己負担割合1割</c:v>
                  </c:pt>
                  <c:pt idx="13">
                    <c:v>自己負担割合2割</c:v>
                  </c:pt>
                  <c:pt idx="14">
                    <c:v>自己負担割合3割</c:v>
                  </c:pt>
                  <c:pt idx="15">
                    <c:v>自己負担割合1割</c:v>
                  </c:pt>
                  <c:pt idx="16">
                    <c:v>自己負担割合2割</c:v>
                  </c:pt>
                  <c:pt idx="17">
                    <c:v>自己負担割合3割</c:v>
                  </c:pt>
                  <c:pt idx="18">
                    <c:v>自己負担割合1割</c:v>
                  </c:pt>
                  <c:pt idx="19">
                    <c:v>自己負担割合2割</c:v>
                  </c:pt>
                  <c:pt idx="20">
                    <c:v>自己負担割合3割</c:v>
                  </c:pt>
                </c:lvl>
                <c:lvl>
                  <c:pt idx="0">
                    <c:v>65歳～74歳</c:v>
                  </c:pt>
                  <c:pt idx="3">
                    <c:v>75歳～79歳</c:v>
                  </c:pt>
                  <c:pt idx="6">
                    <c:v>80歳～84歳</c:v>
                  </c:pt>
                  <c:pt idx="9">
                    <c:v>85歳～89歳</c:v>
                  </c:pt>
                  <c:pt idx="12">
                    <c:v>90歳～94歳</c:v>
                  </c:pt>
                  <c:pt idx="15">
                    <c:v>95歳～</c:v>
                  </c:pt>
                  <c:pt idx="18">
                    <c:v>全年齢</c:v>
                  </c:pt>
                </c:lvl>
              </c:multiLvlStrCache>
            </c:multiLvlStrRef>
          </c:cat>
          <c:val>
            <c:numRef>
              <c:f>(年齢別_健診受診率!$BA$6:$BC$6,年齢別_健診受診率!$BA$7:$BC$7,年齢別_健診受診率!$BA$8:$BC$8,年齢別_健診受診率!$BA$9:$BC$9,年齢別_健診受診率!$BA$10:$BC$10,年齢別_健診受診率!$BA$11:$BC$11,年齢別_健診受診率!$BA$12:$BC$12)</c:f>
              <c:numCache>
                <c:formatCode>0.0%</c:formatCode>
                <c:ptCount val="21"/>
                <c:pt idx="0">
                  <c:v>0.80342261904761902</c:v>
                </c:pt>
                <c:pt idx="1">
                  <c:v>0.75289575289575295</c:v>
                </c:pt>
                <c:pt idx="2">
                  <c:v>0.77124183006535951</c:v>
                </c:pt>
                <c:pt idx="3">
                  <c:v>0.68098057427066538</c:v>
                </c:pt>
                <c:pt idx="4">
                  <c:v>0.61917628841337313</c:v>
                </c:pt>
                <c:pt idx="5">
                  <c:v>0.68710387036351361</c:v>
                </c:pt>
                <c:pt idx="6">
                  <c:v>0.70049363489591521</c:v>
                </c:pt>
                <c:pt idx="7">
                  <c:v>0.62010452633983149</c:v>
                </c:pt>
                <c:pt idx="8">
                  <c:v>0.66549530221202935</c:v>
                </c:pt>
                <c:pt idx="9">
                  <c:v>0.77354263894781505</c:v>
                </c:pt>
                <c:pt idx="10">
                  <c:v>0.70325166636642045</c:v>
                </c:pt>
                <c:pt idx="11">
                  <c:v>0.7173757341355107</c:v>
                </c:pt>
                <c:pt idx="12">
                  <c:v>0.84535464275006189</c:v>
                </c:pt>
                <c:pt idx="13">
                  <c:v>0.79247208208151465</c:v>
                </c:pt>
                <c:pt idx="14">
                  <c:v>0.79817017383348587</c:v>
                </c:pt>
                <c:pt idx="15">
                  <c:v>0.90835939128622056</c:v>
                </c:pt>
                <c:pt idx="16">
                  <c:v>0.86392716535433067</c:v>
                </c:pt>
                <c:pt idx="17">
                  <c:v>0.8801071667782987</c:v>
                </c:pt>
                <c:pt idx="18">
                  <c:v>0.72648363242933911</c:v>
                </c:pt>
                <c:pt idx="19">
                  <c:v>0.65256969467096526</c:v>
                </c:pt>
                <c:pt idx="20">
                  <c:v>0.69504360774303342</c:v>
                </c:pt>
              </c:numCache>
            </c:numRef>
          </c:val>
          <c:extLst>
            <c:ext xmlns:c16="http://schemas.microsoft.com/office/drawing/2014/chart" uri="{C3380CC4-5D6E-409C-BE32-E72D297353CC}">
              <c16:uniqueId val="{00000018-31E0-421D-AB10-247D6539BA33}"/>
            </c:ext>
          </c:extLst>
        </c:ser>
        <c:dLbls>
          <c:dLblPos val="ctr"/>
          <c:showLegendKey val="0"/>
          <c:showVal val="1"/>
          <c:showCatName val="0"/>
          <c:showSerName val="0"/>
          <c:showPercent val="0"/>
          <c:showBubbleSize val="0"/>
        </c:dLbls>
        <c:gapWidth val="150"/>
        <c:overlap val="100"/>
        <c:axId val="449393664"/>
        <c:axId val="448519488"/>
      </c:barChart>
      <c:catAx>
        <c:axId val="449393664"/>
        <c:scaling>
          <c:orientation val="maxMin"/>
        </c:scaling>
        <c:delete val="0"/>
        <c:axPos val="l"/>
        <c:majorGridlines>
          <c:spPr>
            <a:ln>
              <a:solidFill>
                <a:srgbClr val="7F7F7F"/>
              </a:solidFill>
            </a:ln>
          </c:spPr>
        </c:majorGridlines>
        <c:numFmt formatCode="General" sourceLinked="0"/>
        <c:majorTickMark val="none"/>
        <c:minorTickMark val="none"/>
        <c:tickLblPos val="nextTo"/>
        <c:spPr>
          <a:ln>
            <a:solidFill>
              <a:srgbClr val="7F7F7F"/>
            </a:solidFill>
          </a:ln>
        </c:spPr>
        <c:txPr>
          <a:bodyPr/>
          <a:lstStyle/>
          <a:p>
            <a:pPr>
              <a:defRPr sz="1100" baseline="0"/>
            </a:pPr>
            <a:endParaRPr lang="ja-JP"/>
          </a:p>
        </c:txPr>
        <c:crossAx val="448519488"/>
        <c:crossesAt val="0"/>
        <c:auto val="1"/>
        <c:lblAlgn val="ctr"/>
        <c:lblOffset val="100"/>
        <c:noMultiLvlLbl val="0"/>
      </c:catAx>
      <c:valAx>
        <c:axId val="44851948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29262570437798013"/>
          <c:y val="6.0460955275158839E-3"/>
          <c:w val="0.4759150893416173"/>
          <c:h val="2.3075931263352289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70854222343602"/>
          <c:y val="7.492023091768571E-2"/>
          <c:w val="0.8026750937973457"/>
          <c:h val="0.90788181953728264"/>
        </c:manualLayout>
      </c:layout>
      <c:barChart>
        <c:barDir val="bar"/>
        <c:grouping val="percentStacked"/>
        <c:varyColors val="0"/>
        <c:ser>
          <c:idx val="0"/>
          <c:order val="0"/>
          <c:tx>
            <c:strRef>
              <c:f>市区町村別_歯科健診医療機関受診状況!$BT$4</c:f>
              <c:strCache>
                <c:ptCount val="1"/>
                <c:pt idx="0">
                  <c:v>受診率</c:v>
                </c:pt>
              </c:strCache>
            </c:strRef>
          </c:tx>
          <c:spPr>
            <a:solidFill>
              <a:srgbClr val="FFC000"/>
            </a:solidFill>
            <a:ln>
              <a:noFill/>
            </a:ln>
          </c:spPr>
          <c:invertIfNegative val="0"/>
          <c:cat>
            <c:strRef>
              <c:f>市区町村別_歯科健診医療機関受診状況!$BM$6:$BM$49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市区町村別_歯科健診医療機関受診状況!$BT$6:$BT$49</c:f>
              <c:numCache>
                <c:formatCode>0.0%</c:formatCode>
                <c:ptCount val="44"/>
                <c:pt idx="0">
                  <c:v>1.7073820609188311E-2</c:v>
                </c:pt>
                <c:pt idx="1">
                  <c:v>1.2525638727920823E-2</c:v>
                </c:pt>
                <c:pt idx="2">
                  <c:v>1.5279866993903888E-2</c:v>
                </c:pt>
                <c:pt idx="3">
                  <c:v>1.0444475668586951E-2</c:v>
                </c:pt>
                <c:pt idx="4">
                  <c:v>7.6203671631451331E-3</c:v>
                </c:pt>
                <c:pt idx="5">
                  <c:v>4.0734689278269197E-2</c:v>
                </c:pt>
                <c:pt idx="6">
                  <c:v>1.9036427732079905E-2</c:v>
                </c:pt>
                <c:pt idx="7">
                  <c:v>1.8918210415938483E-2</c:v>
                </c:pt>
                <c:pt idx="8">
                  <c:v>2.8348688873139617E-2</c:v>
                </c:pt>
                <c:pt idx="9">
                  <c:v>1.7800511508951407E-2</c:v>
                </c:pt>
                <c:pt idx="10">
                  <c:v>1.5629383240492126E-2</c:v>
                </c:pt>
                <c:pt idx="11">
                  <c:v>2.496798975672215E-2</c:v>
                </c:pt>
                <c:pt idx="12">
                  <c:v>2.0964105064293984E-2</c:v>
                </c:pt>
                <c:pt idx="13">
                  <c:v>9.5911949685534587E-3</c:v>
                </c:pt>
                <c:pt idx="14">
                  <c:v>1.0587102983638113E-2</c:v>
                </c:pt>
                <c:pt idx="15">
                  <c:v>1.6456672666495243E-2</c:v>
                </c:pt>
                <c:pt idx="16">
                  <c:v>5.9707394226967178E-2</c:v>
                </c:pt>
                <c:pt idx="17">
                  <c:v>8.583172147001935E-3</c:v>
                </c:pt>
                <c:pt idx="18">
                  <c:v>1.3910969793322734E-2</c:v>
                </c:pt>
                <c:pt idx="19">
                  <c:v>1.4874371859296482E-2</c:v>
                </c:pt>
                <c:pt idx="20">
                  <c:v>1.5807243707796195E-2</c:v>
                </c:pt>
                <c:pt idx="21">
                  <c:v>3.8407681536307262E-2</c:v>
                </c:pt>
                <c:pt idx="22">
                  <c:v>1.3048306496390895E-2</c:v>
                </c:pt>
                <c:pt idx="23">
                  <c:v>5.9780009564801527E-3</c:v>
                </c:pt>
                <c:pt idx="24">
                  <c:v>3.3697289156626509E-2</c:v>
                </c:pt>
                <c:pt idx="25">
                  <c:v>4.0738569753810079E-2</c:v>
                </c:pt>
                <c:pt idx="26">
                  <c:v>2.577441475526129E-2</c:v>
                </c:pt>
                <c:pt idx="27">
                  <c:v>1.1963641224435237E-2</c:v>
                </c:pt>
                <c:pt idx="28">
                  <c:v>1.6155088852988692E-2</c:v>
                </c:pt>
                <c:pt idx="29">
                  <c:v>9.6074663738676923E-3</c:v>
                </c:pt>
                <c:pt idx="30">
                  <c:v>6.8950657185951301E-3</c:v>
                </c:pt>
                <c:pt idx="31">
                  <c:v>3.4714119019836641E-2</c:v>
                </c:pt>
                <c:pt idx="32">
                  <c:v>7.2689511941848393E-3</c:v>
                </c:pt>
                <c:pt idx="33">
                  <c:v>1.1247443762781187E-2</c:v>
                </c:pt>
                <c:pt idx="34">
                  <c:v>1.4659018483110261E-2</c:v>
                </c:pt>
                <c:pt idx="35">
                  <c:v>1.6632016632016633E-2</c:v>
                </c:pt>
                <c:pt idx="36">
                  <c:v>1.1016949152542373E-2</c:v>
                </c:pt>
                <c:pt idx="37">
                  <c:v>1.5805070793546264E-2</c:v>
                </c:pt>
                <c:pt idx="38">
                  <c:v>8.658008658008658E-3</c:v>
                </c:pt>
                <c:pt idx="39">
                  <c:v>5.1813471502590676E-3</c:v>
                </c:pt>
                <c:pt idx="40">
                  <c:v>6.4239828693790149E-3</c:v>
                </c:pt>
                <c:pt idx="41">
                  <c:v>1.0452961672473868E-2</c:v>
                </c:pt>
                <c:pt idx="42">
                  <c:v>1.6366612111292964E-2</c:v>
                </c:pt>
                <c:pt idx="43">
                  <c:v>1.7546282428820951E-2</c:v>
                </c:pt>
              </c:numCache>
            </c:numRef>
          </c:val>
          <c:extLst>
            <c:ext xmlns:c16="http://schemas.microsoft.com/office/drawing/2014/chart" uri="{C3380CC4-5D6E-409C-BE32-E72D297353CC}">
              <c16:uniqueId val="{00000000-4550-45E5-A917-4167954EBC03}"/>
            </c:ext>
          </c:extLst>
        </c:ser>
        <c:ser>
          <c:idx val="1"/>
          <c:order val="1"/>
          <c:tx>
            <c:strRef>
              <c:f>市区町村別_歯科健診医療機関受診状況!$BW$4</c:f>
              <c:strCache>
                <c:ptCount val="1"/>
                <c:pt idx="0">
                  <c:v>未受診率</c:v>
                </c:pt>
              </c:strCache>
            </c:strRef>
          </c:tx>
          <c:spPr>
            <a:solidFill>
              <a:schemeClr val="accent1">
                <a:lumMod val="40000"/>
                <a:lumOff val="60000"/>
              </a:schemeClr>
            </a:solidFill>
          </c:spPr>
          <c:invertIfNegative val="0"/>
          <c:cat>
            <c:strRef>
              <c:f>市区町村別_歯科健診医療機関受診状況!$BM$6:$BM$49</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市区町村別_歯科健診医療機関受診状況!$BW$6:$BW$49</c:f>
              <c:numCache>
                <c:formatCode>0.0%</c:formatCode>
                <c:ptCount val="44"/>
                <c:pt idx="0">
                  <c:v>0.98292617939081173</c:v>
                </c:pt>
                <c:pt idx="1">
                  <c:v>0.98747436127207922</c:v>
                </c:pt>
                <c:pt idx="2">
                  <c:v>0.98472013300609607</c:v>
                </c:pt>
                <c:pt idx="3">
                  <c:v>0.98955552433141303</c:v>
                </c:pt>
                <c:pt idx="4">
                  <c:v>0.99237963283685482</c:v>
                </c:pt>
                <c:pt idx="5">
                  <c:v>0.95926531072173082</c:v>
                </c:pt>
                <c:pt idx="6">
                  <c:v>0.98096357226792008</c:v>
                </c:pt>
                <c:pt idx="7">
                  <c:v>0.98108178958406156</c:v>
                </c:pt>
                <c:pt idx="8">
                  <c:v>0.97165131112686043</c:v>
                </c:pt>
                <c:pt idx="9">
                  <c:v>0.98219948849104854</c:v>
                </c:pt>
                <c:pt idx="10">
                  <c:v>0.98437061675950788</c:v>
                </c:pt>
                <c:pt idx="11">
                  <c:v>0.9750320102432779</c:v>
                </c:pt>
                <c:pt idx="12">
                  <c:v>0.97903589493570597</c:v>
                </c:pt>
                <c:pt idx="13">
                  <c:v>0.99040880503144657</c:v>
                </c:pt>
                <c:pt idx="14">
                  <c:v>0.98941289701636193</c:v>
                </c:pt>
                <c:pt idx="15">
                  <c:v>0.9835433273335048</c:v>
                </c:pt>
                <c:pt idx="16">
                  <c:v>0.94029260577303286</c:v>
                </c:pt>
                <c:pt idx="17">
                  <c:v>0.99141682785299812</c:v>
                </c:pt>
                <c:pt idx="18">
                  <c:v>0.98608903020667726</c:v>
                </c:pt>
                <c:pt idx="19">
                  <c:v>0.98512562814070348</c:v>
                </c:pt>
                <c:pt idx="20">
                  <c:v>0.98419275629220382</c:v>
                </c:pt>
                <c:pt idx="21">
                  <c:v>0.96159231846369275</c:v>
                </c:pt>
                <c:pt idx="22">
                  <c:v>0.98695169350360912</c:v>
                </c:pt>
                <c:pt idx="23">
                  <c:v>0.99402199904351984</c:v>
                </c:pt>
                <c:pt idx="24">
                  <c:v>0.96630271084337349</c:v>
                </c:pt>
                <c:pt idx="25">
                  <c:v>0.95926143024618993</c:v>
                </c:pt>
                <c:pt idx="26">
                  <c:v>0.97422558524473868</c:v>
                </c:pt>
                <c:pt idx="27">
                  <c:v>0.98803635877556473</c:v>
                </c:pt>
                <c:pt idx="28">
                  <c:v>0.98384491114701134</c:v>
                </c:pt>
                <c:pt idx="29">
                  <c:v>0.99039253362613233</c:v>
                </c:pt>
                <c:pt idx="30">
                  <c:v>0.99310493428140489</c:v>
                </c:pt>
                <c:pt idx="31">
                  <c:v>0.96528588098016332</c:v>
                </c:pt>
                <c:pt idx="32">
                  <c:v>0.9927310488058152</c:v>
                </c:pt>
                <c:pt idx="33">
                  <c:v>0.9887525562372188</c:v>
                </c:pt>
                <c:pt idx="34">
                  <c:v>0.98534098151688976</c:v>
                </c:pt>
                <c:pt idx="35">
                  <c:v>0.98336798336798337</c:v>
                </c:pt>
                <c:pt idx="36">
                  <c:v>0.98898305084745763</c:v>
                </c:pt>
                <c:pt idx="37">
                  <c:v>0.98419492920645368</c:v>
                </c:pt>
                <c:pt idx="38">
                  <c:v>0.9913419913419913</c:v>
                </c:pt>
                <c:pt idx="39">
                  <c:v>0.99481865284974091</c:v>
                </c:pt>
                <c:pt idx="40">
                  <c:v>0.99357601713062094</c:v>
                </c:pt>
                <c:pt idx="41">
                  <c:v>0.98954703832752611</c:v>
                </c:pt>
                <c:pt idx="42">
                  <c:v>0.98363338788870702</c:v>
                </c:pt>
                <c:pt idx="43">
                  <c:v>0.98245371757117905</c:v>
                </c:pt>
              </c:numCache>
            </c:numRef>
          </c:val>
          <c:extLst>
            <c:ext xmlns:c16="http://schemas.microsoft.com/office/drawing/2014/chart" uri="{C3380CC4-5D6E-409C-BE32-E72D297353CC}">
              <c16:uniqueId val="{00000001-4550-45E5-A917-4167954EBC03}"/>
            </c:ext>
          </c:extLst>
        </c:ser>
        <c:dLbls>
          <c:showLegendKey val="0"/>
          <c:showVal val="0"/>
          <c:showCatName val="0"/>
          <c:showSerName val="0"/>
          <c:showPercent val="0"/>
          <c:showBubbleSize val="0"/>
        </c:dLbls>
        <c:gapWidth val="150"/>
        <c:overlap val="100"/>
        <c:axId val="458258944"/>
        <c:axId val="459534848"/>
      </c:ba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spPr>
        <a:ln>
          <a:solidFill>
            <a:srgbClr val="7F7F7F"/>
          </a:solidFill>
        </a:ln>
      </c:spPr>
    </c:plotArea>
    <c:legend>
      <c:legendPos val="r"/>
      <c:layout>
        <c:manualLayout>
          <c:xMode val="edge"/>
          <c:yMode val="edge"/>
          <c:x val="0.22622417280739773"/>
          <c:y val="9.2472785553333967E-3"/>
          <c:w val="0.55764195925444293"/>
          <c:h val="2.6931908343647847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市区町村別_歯科健診医療機関受診状況!$BP$5</c:f>
              <c:strCache>
                <c:ptCount val="1"/>
                <c:pt idx="0">
                  <c:v>前年度との差分(受診率)</c:v>
                </c:pt>
              </c:strCache>
            </c:strRef>
          </c:tx>
          <c:spPr>
            <a:solidFill>
              <a:schemeClr val="accent1"/>
            </a:solidFill>
            <a:ln>
              <a:noFill/>
            </a:ln>
          </c:spPr>
          <c:invertIfNegative val="0"/>
          <c:dLbls>
            <c:dLbl>
              <c:idx val="6"/>
              <c:layout>
                <c:manualLayout>
                  <c:x val="7.66908212560375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8A-4953-94E7-CA859CDDF854}"/>
                </c:ext>
              </c:extLst>
            </c:dLbl>
            <c:dLbl>
              <c:idx val="11"/>
              <c:layout>
                <c:manualLayout>
                  <c:x val="6.1352657004829789E-3"/>
                  <c:y val="2.380952381321953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48A-4953-94E7-CA859CDDF854}"/>
                </c:ext>
              </c:extLst>
            </c:dLbl>
            <c:dLbl>
              <c:idx val="15"/>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A2-4610-8D43-B40D3EA3EA56}"/>
                </c:ext>
              </c:extLst>
            </c:dLbl>
            <c:dLbl>
              <c:idx val="30"/>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A2-4610-8D43-B40D3EA3EA56}"/>
                </c:ext>
              </c:extLst>
            </c:dLbl>
            <c:dLbl>
              <c:idx val="31"/>
              <c:layout>
                <c:manualLayout>
                  <c:x val="2.45410628019323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A2-4610-8D43-B40D3EA3EA56}"/>
                </c:ext>
              </c:extLst>
            </c:dLbl>
            <c:dLbl>
              <c:idx val="35"/>
              <c:layout>
                <c:manualLayout>
                  <c:x val="-4.60120772946859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A2-4610-8D43-B40D3EA3EA56}"/>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市区町村別_歯科健診医療機関受診状況!$BM$6:$BM$48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市区町村別_歯科健診医療機関受診状況!$BP$6:$BP$48</c:f>
              <c:numCache>
                <c:formatCode>General</c:formatCode>
                <c:ptCount val="43"/>
                <c:pt idx="0">
                  <c:v>0.49999999999999767</c:v>
                </c:pt>
                <c:pt idx="1">
                  <c:v>1.2000000000000011</c:v>
                </c:pt>
                <c:pt idx="2">
                  <c:v>1.6999999999999988</c:v>
                </c:pt>
                <c:pt idx="3">
                  <c:v>1.9000000000000017</c:v>
                </c:pt>
                <c:pt idx="4">
                  <c:v>1.9000000000000017</c:v>
                </c:pt>
                <c:pt idx="5">
                  <c:v>1.6999999999999988</c:v>
                </c:pt>
                <c:pt idx="6">
                  <c:v>0.9000000000000008</c:v>
                </c:pt>
                <c:pt idx="7">
                  <c:v>0.40000000000000036</c:v>
                </c:pt>
                <c:pt idx="8">
                  <c:v>2.4999999999999996</c:v>
                </c:pt>
                <c:pt idx="9">
                  <c:v>0.50000000000000044</c:v>
                </c:pt>
                <c:pt idx="10">
                  <c:v>1.8000000000000003</c:v>
                </c:pt>
                <c:pt idx="11">
                  <c:v>0.89999999999999525</c:v>
                </c:pt>
                <c:pt idx="12">
                  <c:v>1.1999999999999955</c:v>
                </c:pt>
                <c:pt idx="13">
                  <c:v>-1.5000000000000013</c:v>
                </c:pt>
                <c:pt idx="14">
                  <c:v>0.20000000000000018</c:v>
                </c:pt>
                <c:pt idx="15">
                  <c:v>0.80000000000000071</c:v>
                </c:pt>
                <c:pt idx="16">
                  <c:v>2.8</c:v>
                </c:pt>
                <c:pt idx="17">
                  <c:v>0.10000000000000009</c:v>
                </c:pt>
                <c:pt idx="18">
                  <c:v>1.6999999999999988</c:v>
                </c:pt>
                <c:pt idx="19">
                  <c:v>0.20000000000000018</c:v>
                </c:pt>
                <c:pt idx="20">
                  <c:v>3.3999999999999977</c:v>
                </c:pt>
                <c:pt idx="21">
                  <c:v>0.50000000000000044</c:v>
                </c:pt>
                <c:pt idx="22">
                  <c:v>1.100000000000001</c:v>
                </c:pt>
                <c:pt idx="23">
                  <c:v>-0.20000000000000018</c:v>
                </c:pt>
                <c:pt idx="24">
                  <c:v>1.3000000000000012</c:v>
                </c:pt>
                <c:pt idx="25">
                  <c:v>-1.4000000000000012</c:v>
                </c:pt>
                <c:pt idx="26">
                  <c:v>3.0000000000000027</c:v>
                </c:pt>
                <c:pt idx="27">
                  <c:v>1.2000000000000011</c:v>
                </c:pt>
                <c:pt idx="28">
                  <c:v>1.100000000000001</c:v>
                </c:pt>
                <c:pt idx="29">
                  <c:v>3.2</c:v>
                </c:pt>
                <c:pt idx="30">
                  <c:v>0.80000000000000071</c:v>
                </c:pt>
                <c:pt idx="31">
                  <c:v>0.69999999999999785</c:v>
                </c:pt>
                <c:pt idx="32">
                  <c:v>0.99999999999999956</c:v>
                </c:pt>
                <c:pt idx="33">
                  <c:v>4.3000000000000007</c:v>
                </c:pt>
                <c:pt idx="34">
                  <c:v>1.4000000000000012</c:v>
                </c:pt>
                <c:pt idx="35">
                  <c:v>-3.5000000000000004</c:v>
                </c:pt>
                <c:pt idx="36">
                  <c:v>1.7000000000000015</c:v>
                </c:pt>
                <c:pt idx="37">
                  <c:v>-0.60000000000000053</c:v>
                </c:pt>
                <c:pt idx="38">
                  <c:v>0</c:v>
                </c:pt>
                <c:pt idx="39">
                  <c:v>0.10000000000000009</c:v>
                </c:pt>
                <c:pt idx="40">
                  <c:v>0.30000000000000027</c:v>
                </c:pt>
                <c:pt idx="41">
                  <c:v>1.2000000000000011</c:v>
                </c:pt>
                <c:pt idx="42">
                  <c:v>3.1</c:v>
                </c:pt>
              </c:numCache>
            </c:numRef>
          </c:val>
          <c:extLst>
            <c:ext xmlns:c16="http://schemas.microsoft.com/office/drawing/2014/chart" uri="{C3380CC4-5D6E-409C-BE32-E72D297353CC}">
              <c16:uniqueId val="{0000001A-64EB-458C-887E-A44FE9CAD6A7}"/>
            </c:ext>
          </c:extLst>
        </c:ser>
        <c:dLbls>
          <c:dLblPos val="outEnd"/>
          <c:showLegendKey val="0"/>
          <c:showVal val="1"/>
          <c:showCatName val="0"/>
          <c:showSerName val="0"/>
          <c:showPercent val="0"/>
          <c:showBubbleSize val="0"/>
        </c:dLbls>
        <c:gapWidth val="150"/>
        <c:axId val="320404208"/>
        <c:axId val="320404768"/>
      </c:barChart>
      <c:scatterChart>
        <c:scatterStyle val="lineMarker"/>
        <c:varyColors val="0"/>
        <c:ser>
          <c:idx val="1"/>
          <c:order val="1"/>
          <c:tx>
            <c:strRef>
              <c:f>市区町村別_歯科健診医療機関受診状況!$B$228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64EB-458C-887E-A44FE9CAD6A7}"/>
              </c:ext>
            </c:extLst>
          </c:dPt>
          <c:dLbls>
            <c:dLbl>
              <c:idx val="0"/>
              <c:layout>
                <c:manualLayout>
                  <c:x val="0.11810386473429951"/>
                  <c:y val="-0.89009904761904757"/>
                </c:manualLayout>
              </c:layout>
              <c:tx>
                <c:rich>
                  <a:bodyPr/>
                  <a:lstStyle/>
                  <a:p>
                    <a:fld id="{6DE97C88-1853-4919-BDFF-149BAA4C2F17}" type="SERIESNAME">
                      <a:rPr lang="ja-JP" altLang="en-US"/>
                      <a:pPr/>
                      <a:t>[系列名]</a:t>
                    </a:fld>
                    <a:r>
                      <a:rPr lang="ja-JP" altLang="en-US" baseline="0"/>
                      <a:t>
</a:t>
                    </a:r>
                    <a:fld id="{58FA401C-B6AD-4A74-B225-C207EC696918}" type="XVALUE">
                      <a:rPr lang="en-US" altLang="ja-JP" baseline="0">
                        <a:solidFill>
                          <a:schemeClr val="tx1"/>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C-64EB-458C-887E-A44FE9CAD6A7}"/>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市区町村別_歯科健診医療機関受診状況!$CD$6:$CD$48</c:f>
              <c:numCache>
                <c:formatCode>General</c:formatCode>
                <c:ptCount val="43"/>
                <c:pt idx="0">
                  <c:v>1.0000000000000009</c:v>
                </c:pt>
                <c:pt idx="1">
                  <c:v>1.0000000000000009</c:v>
                </c:pt>
                <c:pt idx="2">
                  <c:v>1.0000000000000009</c:v>
                </c:pt>
                <c:pt idx="3">
                  <c:v>1.0000000000000009</c:v>
                </c:pt>
                <c:pt idx="4">
                  <c:v>1.0000000000000009</c:v>
                </c:pt>
                <c:pt idx="5">
                  <c:v>1.0000000000000009</c:v>
                </c:pt>
                <c:pt idx="6">
                  <c:v>1.0000000000000009</c:v>
                </c:pt>
                <c:pt idx="7">
                  <c:v>1.0000000000000009</c:v>
                </c:pt>
                <c:pt idx="8">
                  <c:v>1.0000000000000009</c:v>
                </c:pt>
                <c:pt idx="9">
                  <c:v>1.0000000000000009</c:v>
                </c:pt>
                <c:pt idx="10">
                  <c:v>1.0000000000000009</c:v>
                </c:pt>
                <c:pt idx="11">
                  <c:v>1.0000000000000009</c:v>
                </c:pt>
                <c:pt idx="12">
                  <c:v>1.0000000000000009</c:v>
                </c:pt>
                <c:pt idx="13">
                  <c:v>1.0000000000000009</c:v>
                </c:pt>
                <c:pt idx="14">
                  <c:v>1.0000000000000009</c:v>
                </c:pt>
                <c:pt idx="15">
                  <c:v>1.0000000000000009</c:v>
                </c:pt>
                <c:pt idx="16">
                  <c:v>1.0000000000000009</c:v>
                </c:pt>
                <c:pt idx="17">
                  <c:v>1.0000000000000009</c:v>
                </c:pt>
                <c:pt idx="18">
                  <c:v>1.0000000000000009</c:v>
                </c:pt>
                <c:pt idx="19">
                  <c:v>1.0000000000000009</c:v>
                </c:pt>
                <c:pt idx="20">
                  <c:v>1.0000000000000009</c:v>
                </c:pt>
                <c:pt idx="21">
                  <c:v>1.0000000000000009</c:v>
                </c:pt>
                <c:pt idx="22">
                  <c:v>1.0000000000000009</c:v>
                </c:pt>
                <c:pt idx="23">
                  <c:v>1.0000000000000009</c:v>
                </c:pt>
                <c:pt idx="24">
                  <c:v>1.0000000000000009</c:v>
                </c:pt>
                <c:pt idx="25">
                  <c:v>1.0000000000000009</c:v>
                </c:pt>
                <c:pt idx="26">
                  <c:v>1.0000000000000009</c:v>
                </c:pt>
                <c:pt idx="27">
                  <c:v>1.0000000000000009</c:v>
                </c:pt>
                <c:pt idx="28">
                  <c:v>1.0000000000000009</c:v>
                </c:pt>
                <c:pt idx="29">
                  <c:v>1.0000000000000009</c:v>
                </c:pt>
                <c:pt idx="30">
                  <c:v>1.0000000000000009</c:v>
                </c:pt>
                <c:pt idx="31">
                  <c:v>1.0000000000000009</c:v>
                </c:pt>
                <c:pt idx="32">
                  <c:v>1.0000000000000009</c:v>
                </c:pt>
                <c:pt idx="33">
                  <c:v>1.0000000000000009</c:v>
                </c:pt>
                <c:pt idx="34">
                  <c:v>1.0000000000000009</c:v>
                </c:pt>
                <c:pt idx="35">
                  <c:v>1.0000000000000009</c:v>
                </c:pt>
                <c:pt idx="36">
                  <c:v>1.0000000000000009</c:v>
                </c:pt>
                <c:pt idx="37">
                  <c:v>1.0000000000000009</c:v>
                </c:pt>
                <c:pt idx="38">
                  <c:v>1.0000000000000009</c:v>
                </c:pt>
                <c:pt idx="39">
                  <c:v>1.0000000000000009</c:v>
                </c:pt>
                <c:pt idx="40">
                  <c:v>1.0000000000000009</c:v>
                </c:pt>
                <c:pt idx="41">
                  <c:v>1.0000000000000009</c:v>
                </c:pt>
                <c:pt idx="42">
                  <c:v>1.0000000000000009</c:v>
                </c:pt>
              </c:numCache>
            </c:numRef>
          </c:xVal>
          <c:yVal>
            <c:numRef>
              <c:f>市区町村別_歯科健診医療機関受診状況!$CN$6:$CN$48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64EB-458C-887E-A44FE9CAD6A7}"/>
            </c:ext>
          </c:extLst>
        </c:ser>
        <c:dLbls>
          <c:showLegendKey val="0"/>
          <c:showVal val="1"/>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市区町村別_歯科健診医療機関受診状況!$BS$5</c:f>
              <c:strCache>
                <c:ptCount val="1"/>
                <c:pt idx="0">
                  <c:v>前年度との差分(未受診率)</c:v>
                </c:pt>
              </c:strCache>
            </c:strRef>
          </c:tx>
          <c:spPr>
            <a:solidFill>
              <a:schemeClr val="accent1"/>
            </a:solidFill>
            <a:ln>
              <a:noFill/>
            </a:ln>
          </c:spPr>
          <c:invertIfNegative val="0"/>
          <c:dLbls>
            <c:dLbl>
              <c:idx val="6"/>
              <c:layout>
                <c:manualLayout>
                  <c:x val="7.66956521739124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3A-4DD9-A610-C18E7B21EE84}"/>
                </c:ext>
              </c:extLst>
            </c:dLbl>
            <c:dLbl>
              <c:idx val="9"/>
              <c:layout>
                <c:manualLayout>
                  <c:x val="-3.06751207729468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B3A-4DD9-A610-C18E7B21EE84}"/>
                </c:ext>
              </c:extLst>
            </c:dLbl>
            <c:dLbl>
              <c:idx val="11"/>
              <c:layout>
                <c:manualLayout>
                  <c:x val="7.66980676328513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3A-4DD9-A610-C18E7B21EE84}"/>
                </c:ext>
              </c:extLst>
            </c:dLbl>
            <c:dLbl>
              <c:idx val="15"/>
              <c:layout>
                <c:manualLayout>
                  <c:x val="1.533973429951696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B3A-4DD9-A610-C18E7B21EE84}"/>
                </c:ext>
              </c:extLst>
            </c:dLbl>
            <c:dLbl>
              <c:idx val="30"/>
              <c:layout>
                <c:manualLayout>
                  <c:x val="1.533949275362318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B3A-4DD9-A610-C18E7B21EE84}"/>
                </c:ext>
              </c:extLst>
            </c:dLbl>
            <c:dLbl>
              <c:idx val="31"/>
              <c:layout>
                <c:manualLayout>
                  <c:x val="2.454311594202904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B3A-4DD9-A610-C18E7B21EE84}"/>
                </c:ext>
              </c:extLst>
            </c:dLbl>
            <c:dLbl>
              <c:idx val="35"/>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B3A-4DD9-A610-C18E7B21EE84}"/>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市区町村別_歯科健診医療機関受診状況!$BM$6:$BM$48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市区町村別_歯科健診医療機関受診状況!$BS$6:$BS$48</c:f>
              <c:numCache>
                <c:formatCode>General</c:formatCode>
                <c:ptCount val="43"/>
                <c:pt idx="0">
                  <c:v>-0.50000000000000044</c:v>
                </c:pt>
                <c:pt idx="1">
                  <c:v>-1.2000000000000011</c:v>
                </c:pt>
                <c:pt idx="2">
                  <c:v>-1.7000000000000015</c:v>
                </c:pt>
                <c:pt idx="3">
                  <c:v>-1.9000000000000017</c:v>
                </c:pt>
                <c:pt idx="4">
                  <c:v>-1.9000000000000017</c:v>
                </c:pt>
                <c:pt idx="5">
                  <c:v>-1.7000000000000015</c:v>
                </c:pt>
                <c:pt idx="6">
                  <c:v>-0.9000000000000008</c:v>
                </c:pt>
                <c:pt idx="7">
                  <c:v>-0.40000000000000036</c:v>
                </c:pt>
                <c:pt idx="8">
                  <c:v>-2.5000000000000022</c:v>
                </c:pt>
                <c:pt idx="9">
                  <c:v>-0.50000000000000044</c:v>
                </c:pt>
                <c:pt idx="10">
                  <c:v>-1.8000000000000016</c:v>
                </c:pt>
                <c:pt idx="11">
                  <c:v>-0.9000000000000008</c:v>
                </c:pt>
                <c:pt idx="12">
                  <c:v>-1.2000000000000011</c:v>
                </c:pt>
                <c:pt idx="13">
                  <c:v>1.5000000000000013</c:v>
                </c:pt>
                <c:pt idx="14">
                  <c:v>-0.20000000000000018</c:v>
                </c:pt>
                <c:pt idx="15">
                  <c:v>-0.80000000000000071</c:v>
                </c:pt>
                <c:pt idx="16">
                  <c:v>-2.8000000000000025</c:v>
                </c:pt>
                <c:pt idx="17">
                  <c:v>-0.10000000000000009</c:v>
                </c:pt>
                <c:pt idx="18">
                  <c:v>-1.7000000000000015</c:v>
                </c:pt>
                <c:pt idx="19">
                  <c:v>-0.20000000000000018</c:v>
                </c:pt>
                <c:pt idx="20">
                  <c:v>-3.400000000000003</c:v>
                </c:pt>
                <c:pt idx="21">
                  <c:v>-0.50000000000000044</c:v>
                </c:pt>
                <c:pt idx="22">
                  <c:v>-1.100000000000001</c:v>
                </c:pt>
                <c:pt idx="23">
                  <c:v>0.20000000000000018</c:v>
                </c:pt>
                <c:pt idx="24">
                  <c:v>-1.3000000000000012</c:v>
                </c:pt>
                <c:pt idx="25">
                  <c:v>1.4000000000000012</c:v>
                </c:pt>
                <c:pt idx="26">
                  <c:v>-3.0000000000000027</c:v>
                </c:pt>
                <c:pt idx="27">
                  <c:v>-1.2000000000000011</c:v>
                </c:pt>
                <c:pt idx="28">
                  <c:v>-1.100000000000001</c:v>
                </c:pt>
                <c:pt idx="29">
                  <c:v>-3.1999999999999917</c:v>
                </c:pt>
                <c:pt idx="30">
                  <c:v>-0.80000000000000071</c:v>
                </c:pt>
                <c:pt idx="31">
                  <c:v>-0.70000000000000062</c:v>
                </c:pt>
                <c:pt idx="32">
                  <c:v>-1.0000000000000009</c:v>
                </c:pt>
                <c:pt idx="33">
                  <c:v>-4.3000000000000043</c:v>
                </c:pt>
                <c:pt idx="34">
                  <c:v>-1.4000000000000012</c:v>
                </c:pt>
                <c:pt idx="35">
                  <c:v>3.5000000000000031</c:v>
                </c:pt>
                <c:pt idx="36">
                  <c:v>-1.7000000000000015</c:v>
                </c:pt>
                <c:pt idx="37">
                  <c:v>0.60000000000000053</c:v>
                </c:pt>
                <c:pt idx="38">
                  <c:v>0</c:v>
                </c:pt>
                <c:pt idx="39">
                  <c:v>-0.10000000000000009</c:v>
                </c:pt>
                <c:pt idx="40">
                  <c:v>-0.30000000000000027</c:v>
                </c:pt>
                <c:pt idx="41">
                  <c:v>-1.2000000000000011</c:v>
                </c:pt>
                <c:pt idx="42">
                  <c:v>-3.0999999999999917</c:v>
                </c:pt>
              </c:numCache>
            </c:numRef>
          </c:val>
          <c:extLst>
            <c:ext xmlns:c16="http://schemas.microsoft.com/office/drawing/2014/chart" uri="{C3380CC4-5D6E-409C-BE32-E72D297353CC}">
              <c16:uniqueId val="{0000001A-5963-4DB4-B6C2-C89D00273D77}"/>
            </c:ext>
          </c:extLst>
        </c:ser>
        <c:dLbls>
          <c:dLblPos val="outEnd"/>
          <c:showLegendKey val="0"/>
          <c:showVal val="1"/>
          <c:showCatName val="0"/>
          <c:showSerName val="0"/>
          <c:showPercent val="0"/>
          <c:showBubbleSize val="0"/>
        </c:dLbls>
        <c:gapWidth val="150"/>
        <c:axId val="320404208"/>
        <c:axId val="320404768"/>
      </c:barChart>
      <c:scatterChart>
        <c:scatterStyle val="lineMarker"/>
        <c:varyColors val="0"/>
        <c:ser>
          <c:idx val="1"/>
          <c:order val="1"/>
          <c:tx>
            <c:strRef>
              <c:f>市区町村別_歯科健診医療機関受診状況!$B$228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5963-4DB4-B6C2-C89D00273D77}"/>
              </c:ext>
            </c:extLst>
          </c:dPt>
          <c:dLbls>
            <c:dLbl>
              <c:idx val="0"/>
              <c:layout>
                <c:manualLayout>
                  <c:x val="-0.27915458937198073"/>
                  <c:y val="-0.89009904761904757"/>
                </c:manualLayout>
              </c:layout>
              <c:tx>
                <c:rich>
                  <a:bodyPr/>
                  <a:lstStyle/>
                  <a:p>
                    <a:fld id="{A92D31F9-C19E-4D01-8D62-15C55C5B8CF3}" type="SERIESNAME">
                      <a:rPr lang="ja-JP" altLang="en-US"/>
                      <a:pPr/>
                      <a:t>[系列名]</a:t>
                    </a:fld>
                    <a:r>
                      <a:rPr lang="ja-JP" altLang="en-US" baseline="0"/>
                      <a:t>
</a:t>
                    </a:r>
                    <a:fld id="{8ABC46E7-0787-469F-B48F-5D564E31AFBE}"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C-5963-4DB4-B6C2-C89D00273D77}"/>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市区町村別_歯科健診医療機関受診状況!$CG$6:$CG$48</c:f>
              <c:numCache>
                <c:formatCode>General</c:formatCode>
                <c:ptCount val="43"/>
                <c:pt idx="0">
                  <c:v>-0.99999999999998979</c:v>
                </c:pt>
                <c:pt idx="1">
                  <c:v>-0.99999999999998979</c:v>
                </c:pt>
                <c:pt idx="2">
                  <c:v>-0.99999999999998979</c:v>
                </c:pt>
                <c:pt idx="3">
                  <c:v>-0.99999999999998979</c:v>
                </c:pt>
                <c:pt idx="4">
                  <c:v>-0.99999999999998979</c:v>
                </c:pt>
                <c:pt idx="5">
                  <c:v>-0.99999999999998979</c:v>
                </c:pt>
                <c:pt idx="6">
                  <c:v>-0.99999999999998979</c:v>
                </c:pt>
                <c:pt idx="7">
                  <c:v>-0.99999999999998979</c:v>
                </c:pt>
                <c:pt idx="8">
                  <c:v>-0.99999999999998979</c:v>
                </c:pt>
                <c:pt idx="9">
                  <c:v>-0.99999999999998979</c:v>
                </c:pt>
                <c:pt idx="10">
                  <c:v>-0.99999999999998979</c:v>
                </c:pt>
                <c:pt idx="11">
                  <c:v>-0.99999999999998979</c:v>
                </c:pt>
                <c:pt idx="12">
                  <c:v>-0.99999999999998979</c:v>
                </c:pt>
                <c:pt idx="13">
                  <c:v>-0.99999999999998979</c:v>
                </c:pt>
                <c:pt idx="14">
                  <c:v>-0.99999999999998979</c:v>
                </c:pt>
                <c:pt idx="15">
                  <c:v>-0.99999999999998979</c:v>
                </c:pt>
                <c:pt idx="16">
                  <c:v>-0.99999999999998979</c:v>
                </c:pt>
                <c:pt idx="17">
                  <c:v>-0.99999999999998979</c:v>
                </c:pt>
                <c:pt idx="18">
                  <c:v>-0.99999999999998979</c:v>
                </c:pt>
                <c:pt idx="19">
                  <c:v>-0.99999999999998979</c:v>
                </c:pt>
                <c:pt idx="20">
                  <c:v>-0.99999999999998979</c:v>
                </c:pt>
                <c:pt idx="21">
                  <c:v>-0.99999999999998979</c:v>
                </c:pt>
                <c:pt idx="22">
                  <c:v>-0.99999999999998979</c:v>
                </c:pt>
                <c:pt idx="23">
                  <c:v>-0.99999999999998979</c:v>
                </c:pt>
                <c:pt idx="24">
                  <c:v>-0.99999999999998979</c:v>
                </c:pt>
                <c:pt idx="25">
                  <c:v>-0.99999999999998979</c:v>
                </c:pt>
                <c:pt idx="26">
                  <c:v>-0.99999999999998979</c:v>
                </c:pt>
                <c:pt idx="27">
                  <c:v>-0.99999999999998979</c:v>
                </c:pt>
                <c:pt idx="28">
                  <c:v>-0.99999999999998979</c:v>
                </c:pt>
                <c:pt idx="29">
                  <c:v>-0.99999999999998979</c:v>
                </c:pt>
                <c:pt idx="30">
                  <c:v>-0.99999999999998979</c:v>
                </c:pt>
                <c:pt idx="31">
                  <c:v>-0.99999999999998979</c:v>
                </c:pt>
                <c:pt idx="32">
                  <c:v>-0.99999999999998979</c:v>
                </c:pt>
                <c:pt idx="33">
                  <c:v>-0.99999999999998979</c:v>
                </c:pt>
                <c:pt idx="34">
                  <c:v>-0.99999999999998979</c:v>
                </c:pt>
                <c:pt idx="35">
                  <c:v>-0.99999999999998979</c:v>
                </c:pt>
                <c:pt idx="36">
                  <c:v>-0.99999999999998979</c:v>
                </c:pt>
                <c:pt idx="37">
                  <c:v>-0.99999999999998979</c:v>
                </c:pt>
                <c:pt idx="38">
                  <c:v>-0.99999999999998979</c:v>
                </c:pt>
                <c:pt idx="39">
                  <c:v>-0.99999999999998979</c:v>
                </c:pt>
                <c:pt idx="40">
                  <c:v>-0.99999999999998979</c:v>
                </c:pt>
                <c:pt idx="41">
                  <c:v>-0.99999999999998979</c:v>
                </c:pt>
                <c:pt idx="42">
                  <c:v>-0.99999999999998979</c:v>
                </c:pt>
              </c:numCache>
            </c:numRef>
          </c:xVal>
          <c:yVal>
            <c:numRef>
              <c:f>市区町村別_歯科健診医療機関受診状況!$CN$6:$CN$48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5963-4DB4-B6C2-C89D00273D77}"/>
            </c:ext>
          </c:extLst>
        </c:ser>
        <c:dLbls>
          <c:showLegendKey val="0"/>
          <c:showVal val="1"/>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市区町村別_歯科健診医療機関受診状況!$BV$5</c:f>
              <c:strCache>
                <c:ptCount val="1"/>
                <c:pt idx="0">
                  <c:v>前年度との差分(受診率)</c:v>
                </c:pt>
              </c:strCache>
            </c:strRef>
          </c:tx>
          <c:spPr>
            <a:solidFill>
              <a:schemeClr val="accent1"/>
            </a:solidFill>
            <a:ln>
              <a:noFill/>
            </a:ln>
          </c:spPr>
          <c:invertIfNegative val="0"/>
          <c:dLbls>
            <c:dLbl>
              <c:idx val="0"/>
              <c:layout>
                <c:manualLayout>
                  <c:x val="2.45410628019323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D9-4189-91EC-25A630B5E615}"/>
                </c:ext>
              </c:extLst>
            </c:dLbl>
            <c:dLbl>
              <c:idx val="6"/>
              <c:layout>
                <c:manualLayout>
                  <c:x val="2.45410628019323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D9-4189-91EC-25A630B5E615}"/>
                </c:ext>
              </c:extLst>
            </c:dLbl>
            <c:dLbl>
              <c:idx val="7"/>
              <c:layout>
                <c:manualLayout>
                  <c:x val="2.45410628019323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D9-4189-91EC-25A630B5E615}"/>
                </c:ext>
              </c:extLst>
            </c:dLbl>
            <c:dLbl>
              <c:idx val="22"/>
              <c:layout>
                <c:manualLayout>
                  <c:x val="2.45410628019323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D9-4189-91EC-25A630B5E615}"/>
                </c:ext>
              </c:extLst>
            </c:dLbl>
            <c:dLbl>
              <c:idx val="25"/>
              <c:layout>
                <c:manualLayout>
                  <c:x val="2.45410628019323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D9-4189-91EC-25A630B5E615}"/>
                </c:ext>
              </c:extLst>
            </c:dLbl>
            <c:dLbl>
              <c:idx val="28"/>
              <c:layout>
                <c:manualLayout>
                  <c:x val="2.45410628019323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D9-4189-91EC-25A630B5E615}"/>
                </c:ext>
              </c:extLst>
            </c:dLbl>
            <c:dLbl>
              <c:idx val="30"/>
              <c:layout>
                <c:manualLayout>
                  <c:x val="-3.067512077294657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D9-4189-91EC-25A630B5E615}"/>
                </c:ext>
              </c:extLst>
            </c:dLbl>
            <c:dLbl>
              <c:idx val="33"/>
              <c:layout>
                <c:manualLayout>
                  <c:x val="2.45410628019323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8D9-4189-91EC-25A630B5E615}"/>
                </c:ext>
              </c:extLst>
            </c:dLbl>
            <c:dLbl>
              <c:idx val="40"/>
              <c:layout>
                <c:manualLayout>
                  <c:x val="2.45410628019323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8D9-4189-91EC-25A630B5E615}"/>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市区町村別_歯科健診医療機関受診状況!$BM$6:$BM$48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市区町村別_歯科健診医療機関受診状況!$BV$6:$BV$48</c:f>
              <c:numCache>
                <c:formatCode>General</c:formatCode>
                <c:ptCount val="43"/>
                <c:pt idx="0">
                  <c:v>0</c:v>
                </c:pt>
                <c:pt idx="1">
                  <c:v>9.9999999999999922E-2</c:v>
                </c:pt>
                <c:pt idx="2">
                  <c:v>0.29999999999999993</c:v>
                </c:pt>
                <c:pt idx="3">
                  <c:v>-0.2</c:v>
                </c:pt>
                <c:pt idx="4">
                  <c:v>0.1</c:v>
                </c:pt>
                <c:pt idx="5">
                  <c:v>0.50000000000000044</c:v>
                </c:pt>
                <c:pt idx="6">
                  <c:v>0</c:v>
                </c:pt>
                <c:pt idx="7">
                  <c:v>0</c:v>
                </c:pt>
                <c:pt idx="8">
                  <c:v>0.20000000000000018</c:v>
                </c:pt>
                <c:pt idx="9">
                  <c:v>-0.10000000000000009</c:v>
                </c:pt>
                <c:pt idx="10">
                  <c:v>0.3000000000000001</c:v>
                </c:pt>
                <c:pt idx="11">
                  <c:v>0.10000000000000009</c:v>
                </c:pt>
                <c:pt idx="12">
                  <c:v>-0.29999999999999993</c:v>
                </c:pt>
                <c:pt idx="13">
                  <c:v>-9.9999999999999922E-2</c:v>
                </c:pt>
                <c:pt idx="14">
                  <c:v>9.9999999999999922E-2</c:v>
                </c:pt>
                <c:pt idx="15">
                  <c:v>0.10000000000000009</c:v>
                </c:pt>
                <c:pt idx="16">
                  <c:v>0.90000000000000013</c:v>
                </c:pt>
                <c:pt idx="17">
                  <c:v>9.9999999999999922E-2</c:v>
                </c:pt>
                <c:pt idx="18">
                  <c:v>0.4</c:v>
                </c:pt>
                <c:pt idx="19">
                  <c:v>9.9999999999999922E-2</c:v>
                </c:pt>
                <c:pt idx="20">
                  <c:v>0.2</c:v>
                </c:pt>
                <c:pt idx="21">
                  <c:v>0.39999999999999969</c:v>
                </c:pt>
                <c:pt idx="22">
                  <c:v>0</c:v>
                </c:pt>
                <c:pt idx="23">
                  <c:v>-0.4</c:v>
                </c:pt>
                <c:pt idx="24">
                  <c:v>0.20000000000000018</c:v>
                </c:pt>
                <c:pt idx="25">
                  <c:v>0</c:v>
                </c:pt>
                <c:pt idx="26">
                  <c:v>-0.20000000000000018</c:v>
                </c:pt>
                <c:pt idx="27">
                  <c:v>0.10000000000000009</c:v>
                </c:pt>
                <c:pt idx="28">
                  <c:v>0</c:v>
                </c:pt>
                <c:pt idx="29">
                  <c:v>0.2</c:v>
                </c:pt>
                <c:pt idx="30">
                  <c:v>-1.3</c:v>
                </c:pt>
                <c:pt idx="31">
                  <c:v>0.6000000000000002</c:v>
                </c:pt>
                <c:pt idx="32">
                  <c:v>-0.1</c:v>
                </c:pt>
                <c:pt idx="33">
                  <c:v>0</c:v>
                </c:pt>
                <c:pt idx="34">
                  <c:v>0.4</c:v>
                </c:pt>
                <c:pt idx="35">
                  <c:v>0.40000000000000019</c:v>
                </c:pt>
                <c:pt idx="36">
                  <c:v>0.29999999999999993</c:v>
                </c:pt>
                <c:pt idx="37">
                  <c:v>0.3000000000000001</c:v>
                </c:pt>
                <c:pt idx="38">
                  <c:v>0.7</c:v>
                </c:pt>
                <c:pt idx="39">
                  <c:v>0.4</c:v>
                </c:pt>
                <c:pt idx="40">
                  <c:v>0</c:v>
                </c:pt>
                <c:pt idx="41">
                  <c:v>0.2</c:v>
                </c:pt>
                <c:pt idx="42">
                  <c:v>-0.50000000000000011</c:v>
                </c:pt>
              </c:numCache>
            </c:numRef>
          </c:val>
          <c:extLst>
            <c:ext xmlns:c16="http://schemas.microsoft.com/office/drawing/2014/chart" uri="{C3380CC4-5D6E-409C-BE32-E72D297353CC}">
              <c16:uniqueId val="{00000009-68D9-4189-91EC-25A630B5E615}"/>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市区町村別_歯科健診医療機関受診状況!$B$228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A-68D9-4189-91EC-25A630B5E615}"/>
              </c:ext>
            </c:extLst>
          </c:dPt>
          <c:dLbls>
            <c:dLbl>
              <c:idx val="0"/>
              <c:layout>
                <c:manualLayout>
                  <c:x val="4.4480676328502416E-2"/>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68D9-4189-91EC-25A630B5E615}"/>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市区町村別_歯科健診医療機関受診状況!$CJ$6:$CJ$48</c:f>
              <c:numCache>
                <c:formatCode>General</c:formatCode>
                <c:ptCount val="43"/>
                <c:pt idx="0">
                  <c:v>9.9999999999999742E-2</c:v>
                </c:pt>
                <c:pt idx="1">
                  <c:v>9.9999999999999742E-2</c:v>
                </c:pt>
                <c:pt idx="2">
                  <c:v>9.9999999999999742E-2</c:v>
                </c:pt>
                <c:pt idx="3">
                  <c:v>9.9999999999999742E-2</c:v>
                </c:pt>
                <c:pt idx="4">
                  <c:v>9.9999999999999742E-2</c:v>
                </c:pt>
                <c:pt idx="5">
                  <c:v>9.9999999999999742E-2</c:v>
                </c:pt>
                <c:pt idx="6">
                  <c:v>9.9999999999999742E-2</c:v>
                </c:pt>
                <c:pt idx="7">
                  <c:v>9.9999999999999742E-2</c:v>
                </c:pt>
                <c:pt idx="8">
                  <c:v>9.9999999999999742E-2</c:v>
                </c:pt>
                <c:pt idx="9">
                  <c:v>9.9999999999999742E-2</c:v>
                </c:pt>
                <c:pt idx="10">
                  <c:v>9.9999999999999742E-2</c:v>
                </c:pt>
                <c:pt idx="11">
                  <c:v>9.9999999999999742E-2</c:v>
                </c:pt>
                <c:pt idx="12">
                  <c:v>9.9999999999999742E-2</c:v>
                </c:pt>
                <c:pt idx="13">
                  <c:v>9.9999999999999742E-2</c:v>
                </c:pt>
                <c:pt idx="14">
                  <c:v>9.9999999999999742E-2</c:v>
                </c:pt>
                <c:pt idx="15">
                  <c:v>9.9999999999999742E-2</c:v>
                </c:pt>
                <c:pt idx="16">
                  <c:v>9.9999999999999742E-2</c:v>
                </c:pt>
                <c:pt idx="17">
                  <c:v>9.9999999999999742E-2</c:v>
                </c:pt>
                <c:pt idx="18">
                  <c:v>9.9999999999999742E-2</c:v>
                </c:pt>
                <c:pt idx="19">
                  <c:v>9.9999999999999742E-2</c:v>
                </c:pt>
                <c:pt idx="20">
                  <c:v>9.9999999999999742E-2</c:v>
                </c:pt>
                <c:pt idx="21">
                  <c:v>9.9999999999999742E-2</c:v>
                </c:pt>
                <c:pt idx="22">
                  <c:v>9.9999999999999742E-2</c:v>
                </c:pt>
                <c:pt idx="23">
                  <c:v>9.9999999999999742E-2</c:v>
                </c:pt>
                <c:pt idx="24">
                  <c:v>9.9999999999999742E-2</c:v>
                </c:pt>
                <c:pt idx="25">
                  <c:v>9.9999999999999742E-2</c:v>
                </c:pt>
                <c:pt idx="26">
                  <c:v>9.9999999999999742E-2</c:v>
                </c:pt>
                <c:pt idx="27">
                  <c:v>9.9999999999999742E-2</c:v>
                </c:pt>
                <c:pt idx="28">
                  <c:v>9.9999999999999742E-2</c:v>
                </c:pt>
                <c:pt idx="29">
                  <c:v>9.9999999999999742E-2</c:v>
                </c:pt>
                <c:pt idx="30">
                  <c:v>9.9999999999999742E-2</c:v>
                </c:pt>
                <c:pt idx="31">
                  <c:v>9.9999999999999742E-2</c:v>
                </c:pt>
                <c:pt idx="32">
                  <c:v>9.9999999999999742E-2</c:v>
                </c:pt>
                <c:pt idx="33">
                  <c:v>9.9999999999999742E-2</c:v>
                </c:pt>
                <c:pt idx="34">
                  <c:v>9.9999999999999742E-2</c:v>
                </c:pt>
                <c:pt idx="35">
                  <c:v>9.9999999999999742E-2</c:v>
                </c:pt>
                <c:pt idx="36">
                  <c:v>9.9999999999999742E-2</c:v>
                </c:pt>
                <c:pt idx="37">
                  <c:v>9.9999999999999742E-2</c:v>
                </c:pt>
                <c:pt idx="38">
                  <c:v>9.9999999999999742E-2</c:v>
                </c:pt>
                <c:pt idx="39">
                  <c:v>9.9999999999999742E-2</c:v>
                </c:pt>
                <c:pt idx="40">
                  <c:v>9.9999999999999742E-2</c:v>
                </c:pt>
                <c:pt idx="41">
                  <c:v>9.9999999999999742E-2</c:v>
                </c:pt>
                <c:pt idx="42">
                  <c:v>9.9999999999999742E-2</c:v>
                </c:pt>
              </c:numCache>
            </c:numRef>
          </c:xVal>
          <c:yVal>
            <c:numRef>
              <c:f>市区町村別_歯科健診医療機関受診状況!$CN$6:$CN$48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C-68D9-4189-91EC-25A630B5E615}"/>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市区町村別_歯科健診医療機関受診状況!$BY$5</c:f>
              <c:strCache>
                <c:ptCount val="1"/>
                <c:pt idx="0">
                  <c:v>前年度との差分(未受診率)</c:v>
                </c:pt>
              </c:strCache>
            </c:strRef>
          </c:tx>
          <c:spPr>
            <a:solidFill>
              <a:schemeClr val="accent1"/>
            </a:solidFill>
            <a:ln>
              <a:noFill/>
            </a:ln>
          </c:spPr>
          <c:invertIfNegative val="0"/>
          <c:dLbls>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市区町村別_歯科健診医療機関受診状況!$BM$6:$BM$48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市区町村別_歯科健診医療機関受診状況!$BY$6:$BY$48</c:f>
              <c:numCache>
                <c:formatCode>General</c:formatCode>
                <c:ptCount val="43"/>
                <c:pt idx="0">
                  <c:v>0</c:v>
                </c:pt>
                <c:pt idx="1">
                  <c:v>-0.10000000000000009</c:v>
                </c:pt>
                <c:pt idx="2">
                  <c:v>-0.30000000000000027</c:v>
                </c:pt>
                <c:pt idx="3">
                  <c:v>0.20000000000000018</c:v>
                </c:pt>
                <c:pt idx="4">
                  <c:v>-0.10000000000000009</c:v>
                </c:pt>
                <c:pt idx="5">
                  <c:v>-0.50000000000000044</c:v>
                </c:pt>
                <c:pt idx="6">
                  <c:v>0</c:v>
                </c:pt>
                <c:pt idx="7">
                  <c:v>0</c:v>
                </c:pt>
                <c:pt idx="8">
                  <c:v>-0.20000000000000018</c:v>
                </c:pt>
                <c:pt idx="9">
                  <c:v>0.10000000000000009</c:v>
                </c:pt>
                <c:pt idx="10">
                  <c:v>-0.30000000000000027</c:v>
                </c:pt>
                <c:pt idx="11">
                  <c:v>-0.10000000000000009</c:v>
                </c:pt>
                <c:pt idx="12">
                  <c:v>0.30000000000000027</c:v>
                </c:pt>
                <c:pt idx="13">
                  <c:v>0.10000000000000009</c:v>
                </c:pt>
                <c:pt idx="14">
                  <c:v>-0.10000000000000009</c:v>
                </c:pt>
                <c:pt idx="15">
                  <c:v>-0.10000000000000009</c:v>
                </c:pt>
                <c:pt idx="16">
                  <c:v>-0.9000000000000008</c:v>
                </c:pt>
                <c:pt idx="17">
                  <c:v>-0.10000000000000009</c:v>
                </c:pt>
                <c:pt idx="18">
                  <c:v>-0.40000000000000036</c:v>
                </c:pt>
                <c:pt idx="19">
                  <c:v>-0.10000000000000009</c:v>
                </c:pt>
                <c:pt idx="20">
                  <c:v>-0.20000000000000018</c:v>
                </c:pt>
                <c:pt idx="21">
                  <c:v>-0.40000000000000036</c:v>
                </c:pt>
                <c:pt idx="22">
                  <c:v>0</c:v>
                </c:pt>
                <c:pt idx="23">
                  <c:v>0.40000000000000036</c:v>
                </c:pt>
                <c:pt idx="24">
                  <c:v>-0.20000000000000018</c:v>
                </c:pt>
                <c:pt idx="25">
                  <c:v>0</c:v>
                </c:pt>
                <c:pt idx="26">
                  <c:v>0.20000000000000018</c:v>
                </c:pt>
                <c:pt idx="27">
                  <c:v>-0.10000000000000009</c:v>
                </c:pt>
                <c:pt idx="28">
                  <c:v>0</c:v>
                </c:pt>
                <c:pt idx="29">
                  <c:v>-0.20000000000000018</c:v>
                </c:pt>
                <c:pt idx="30">
                  <c:v>1.3000000000000012</c:v>
                </c:pt>
                <c:pt idx="31">
                  <c:v>-0.60000000000000053</c:v>
                </c:pt>
                <c:pt idx="32">
                  <c:v>0.10000000000000009</c:v>
                </c:pt>
                <c:pt idx="33">
                  <c:v>0</c:v>
                </c:pt>
                <c:pt idx="34">
                  <c:v>-0.40000000000000036</c:v>
                </c:pt>
                <c:pt idx="35">
                  <c:v>-0.40000000000000036</c:v>
                </c:pt>
                <c:pt idx="36">
                  <c:v>-0.30000000000000027</c:v>
                </c:pt>
                <c:pt idx="37">
                  <c:v>-0.30000000000000027</c:v>
                </c:pt>
                <c:pt idx="38">
                  <c:v>-0.70000000000000062</c:v>
                </c:pt>
                <c:pt idx="39">
                  <c:v>-0.40000000000000036</c:v>
                </c:pt>
                <c:pt idx="40">
                  <c:v>0</c:v>
                </c:pt>
                <c:pt idx="41">
                  <c:v>-0.20000000000000018</c:v>
                </c:pt>
                <c:pt idx="42">
                  <c:v>0.50000000000000044</c:v>
                </c:pt>
              </c:numCache>
            </c:numRef>
          </c:val>
          <c:extLst>
            <c:ext xmlns:c16="http://schemas.microsoft.com/office/drawing/2014/chart" uri="{C3380CC4-5D6E-409C-BE32-E72D297353CC}">
              <c16:uniqueId val="{00000000-24CA-4E7E-AD4B-49A6BA032130}"/>
            </c:ext>
          </c:extLst>
        </c:ser>
        <c:dLbls>
          <c:dLblPos val="outEnd"/>
          <c:showLegendKey val="0"/>
          <c:showVal val="1"/>
          <c:showCatName val="0"/>
          <c:showSerName val="0"/>
          <c:showPercent val="0"/>
          <c:showBubbleSize val="0"/>
        </c:dLbls>
        <c:gapWidth val="150"/>
        <c:axId val="320404208"/>
        <c:axId val="320404768"/>
      </c:barChart>
      <c:scatterChart>
        <c:scatterStyle val="lineMarker"/>
        <c:varyColors val="0"/>
        <c:ser>
          <c:idx val="1"/>
          <c:order val="1"/>
          <c:tx>
            <c:strRef>
              <c:f>市区町村別_歯科健診医療機関受診状況!$B$228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24CA-4E7E-AD4B-49A6BA032130}"/>
              </c:ext>
            </c:extLst>
          </c:dPt>
          <c:dLbls>
            <c:dLbl>
              <c:idx val="0"/>
              <c:layout>
                <c:manualLayout>
                  <c:x val="-0.23160628019323676"/>
                  <c:y val="-0.88707523809523814"/>
                </c:manualLayout>
              </c:layout>
              <c:tx>
                <c:rich>
                  <a:bodyPr/>
                  <a:lstStyle/>
                  <a:p>
                    <a:fld id="{0890A08C-FC89-4E60-8BFC-A1A1DB787AA3}" type="SERIESNAME">
                      <a:rPr lang="ja-JP" altLang="en-US"/>
                      <a:pPr/>
                      <a:t>[系列名]</a:t>
                    </a:fld>
                    <a:r>
                      <a:rPr lang="ja-JP" altLang="en-US" baseline="0"/>
                      <a:t>
</a:t>
                    </a:r>
                    <a:fld id="{A4543A02-44ED-4073-8E2D-67230C1FF068}"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24CA-4E7E-AD4B-49A6BA032130}"/>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市区町村別_歯科健診医療機関受診状況!$CM$6:$CM$48</c:f>
              <c:numCache>
                <c:formatCode>General</c:formatCode>
                <c:ptCount val="43"/>
                <c:pt idx="0">
                  <c:v>-0.10000000000000009</c:v>
                </c:pt>
                <c:pt idx="1">
                  <c:v>-0.10000000000000009</c:v>
                </c:pt>
                <c:pt idx="2">
                  <c:v>-0.10000000000000009</c:v>
                </c:pt>
                <c:pt idx="3">
                  <c:v>-0.10000000000000009</c:v>
                </c:pt>
                <c:pt idx="4">
                  <c:v>-0.10000000000000009</c:v>
                </c:pt>
                <c:pt idx="5">
                  <c:v>-0.10000000000000009</c:v>
                </c:pt>
                <c:pt idx="6">
                  <c:v>-0.10000000000000009</c:v>
                </c:pt>
                <c:pt idx="7">
                  <c:v>-0.10000000000000009</c:v>
                </c:pt>
                <c:pt idx="8">
                  <c:v>-0.10000000000000009</c:v>
                </c:pt>
                <c:pt idx="9">
                  <c:v>-0.10000000000000009</c:v>
                </c:pt>
                <c:pt idx="10">
                  <c:v>-0.10000000000000009</c:v>
                </c:pt>
                <c:pt idx="11">
                  <c:v>-0.10000000000000009</c:v>
                </c:pt>
                <c:pt idx="12">
                  <c:v>-0.10000000000000009</c:v>
                </c:pt>
                <c:pt idx="13">
                  <c:v>-0.10000000000000009</c:v>
                </c:pt>
                <c:pt idx="14">
                  <c:v>-0.10000000000000009</c:v>
                </c:pt>
                <c:pt idx="15">
                  <c:v>-0.10000000000000009</c:v>
                </c:pt>
                <c:pt idx="16">
                  <c:v>-0.10000000000000009</c:v>
                </c:pt>
                <c:pt idx="17">
                  <c:v>-0.10000000000000009</c:v>
                </c:pt>
                <c:pt idx="18">
                  <c:v>-0.10000000000000009</c:v>
                </c:pt>
                <c:pt idx="19">
                  <c:v>-0.10000000000000009</c:v>
                </c:pt>
                <c:pt idx="20">
                  <c:v>-0.10000000000000009</c:v>
                </c:pt>
                <c:pt idx="21">
                  <c:v>-0.10000000000000009</c:v>
                </c:pt>
                <c:pt idx="22">
                  <c:v>-0.10000000000000009</c:v>
                </c:pt>
                <c:pt idx="23">
                  <c:v>-0.10000000000000009</c:v>
                </c:pt>
                <c:pt idx="24">
                  <c:v>-0.10000000000000009</c:v>
                </c:pt>
                <c:pt idx="25">
                  <c:v>-0.10000000000000009</c:v>
                </c:pt>
                <c:pt idx="26">
                  <c:v>-0.10000000000000009</c:v>
                </c:pt>
                <c:pt idx="27">
                  <c:v>-0.10000000000000009</c:v>
                </c:pt>
                <c:pt idx="28">
                  <c:v>-0.10000000000000009</c:v>
                </c:pt>
                <c:pt idx="29">
                  <c:v>-0.10000000000000009</c:v>
                </c:pt>
                <c:pt idx="30">
                  <c:v>-0.10000000000000009</c:v>
                </c:pt>
                <c:pt idx="31">
                  <c:v>-0.10000000000000009</c:v>
                </c:pt>
                <c:pt idx="32">
                  <c:v>-0.10000000000000009</c:v>
                </c:pt>
                <c:pt idx="33">
                  <c:v>-0.10000000000000009</c:v>
                </c:pt>
                <c:pt idx="34">
                  <c:v>-0.10000000000000009</c:v>
                </c:pt>
                <c:pt idx="35">
                  <c:v>-0.10000000000000009</c:v>
                </c:pt>
                <c:pt idx="36">
                  <c:v>-0.10000000000000009</c:v>
                </c:pt>
                <c:pt idx="37">
                  <c:v>-0.10000000000000009</c:v>
                </c:pt>
                <c:pt idx="38">
                  <c:v>-0.10000000000000009</c:v>
                </c:pt>
                <c:pt idx="39">
                  <c:v>-0.10000000000000009</c:v>
                </c:pt>
                <c:pt idx="40">
                  <c:v>-0.10000000000000009</c:v>
                </c:pt>
                <c:pt idx="41">
                  <c:v>-0.10000000000000009</c:v>
                </c:pt>
                <c:pt idx="42">
                  <c:v>-0.10000000000000009</c:v>
                </c:pt>
              </c:numCache>
            </c:numRef>
          </c:xVal>
          <c:yVal>
            <c:numRef>
              <c:f>市区町村別_歯科健診医療機関受診状況!$CN$6:$CN$48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3-24CA-4E7E-AD4B-49A6BA032130}"/>
            </c:ext>
          </c:extLst>
        </c:ser>
        <c:dLbls>
          <c:showLegendKey val="0"/>
          <c:showVal val="1"/>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0320891229982"/>
          <c:y val="0.11759259259259257"/>
          <c:w val="0.80349836518405771"/>
          <c:h val="0.59825687185443288"/>
        </c:manualLayout>
      </c:layout>
      <c:barChart>
        <c:barDir val="col"/>
        <c:grouping val="clustered"/>
        <c:varyColors val="0"/>
        <c:ser>
          <c:idx val="3"/>
          <c:order val="0"/>
          <c:tx>
            <c:strRef>
              <c:f>府内府外別健診受診率!$J$19</c:f>
              <c:strCache>
                <c:ptCount val="1"/>
                <c:pt idx="0">
                  <c:v>医科健診受診率</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府内府外別健診受診率!$B$5:$C$6</c:f>
              <c:strCache>
                <c:ptCount val="2"/>
                <c:pt idx="0">
                  <c:v>府内医療機関受診</c:v>
                </c:pt>
                <c:pt idx="1">
                  <c:v>府外医療機関のみ受診</c:v>
                </c:pt>
              </c:strCache>
            </c:strRef>
          </c:cat>
          <c:val>
            <c:numRef>
              <c:f>府内府外別健診受診率!$F$5:$F$6</c:f>
              <c:numCache>
                <c:formatCode>0.0%</c:formatCode>
                <c:ptCount val="2"/>
                <c:pt idx="0">
                  <c:v>0.22183159138145009</c:v>
                </c:pt>
                <c:pt idx="1">
                  <c:v>8.6909742976688589E-2</c:v>
                </c:pt>
              </c:numCache>
            </c:numRef>
          </c:val>
          <c:extLst>
            <c:ext xmlns:c16="http://schemas.microsoft.com/office/drawing/2014/chart" uri="{C3380CC4-5D6E-409C-BE32-E72D297353CC}">
              <c16:uniqueId val="{00000003-F455-436E-9596-96DEE053229D}"/>
            </c:ext>
          </c:extLst>
        </c:ser>
        <c:dLbls>
          <c:dLblPos val="ctr"/>
          <c:showLegendKey val="0"/>
          <c:showVal val="1"/>
          <c:showCatName val="0"/>
          <c:showSerName val="0"/>
          <c:showPercent val="0"/>
          <c:showBubbleSize val="0"/>
        </c:dLbls>
        <c:gapWidth val="150"/>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459533120"/>
        <c:crosses val="autoZero"/>
        <c:auto val="1"/>
        <c:lblAlgn val="ctr"/>
        <c:lblOffset val="100"/>
        <c:noMultiLvlLbl val="0"/>
      </c:catAx>
      <c:valAx>
        <c:axId val="459533120"/>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5.0967335694608422E-2"/>
              <c:y val="2.517370224555264E-2"/>
            </c:manualLayout>
          </c:layout>
          <c:overlay val="0"/>
        </c:title>
        <c:numFmt formatCode="0.0%" sourceLinked="1"/>
        <c:majorTickMark val="out"/>
        <c:minorTickMark val="none"/>
        <c:tickLblPos val="nextTo"/>
        <c:spPr>
          <a:ln>
            <a:solidFill>
              <a:srgbClr val="7F7F7F"/>
            </a:solidFill>
          </a:ln>
        </c:spPr>
        <c:crossAx val="458256384"/>
        <c:crosses val="autoZero"/>
        <c:crossBetween val="between"/>
      </c:valAx>
    </c:plotArea>
    <c:legend>
      <c:legendPos val="t"/>
      <c:layout>
        <c:manualLayout>
          <c:xMode val="edge"/>
          <c:yMode val="edge"/>
          <c:x val="0.33282879530976944"/>
          <c:y val="1.9667053813395279E-2"/>
          <c:w val="0.36834939962793845"/>
          <c:h val="4.4005032907471923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市区町村別_府内府外別健診受診率!$AR$4</c:f>
              <c:strCache>
                <c:ptCount val="1"/>
                <c:pt idx="0">
                  <c:v>医科健診受診率</c:v>
                </c:pt>
              </c:strCache>
            </c:strRef>
          </c:tx>
          <c:spPr>
            <a:solidFill>
              <a:schemeClr val="accent4">
                <a:lumMod val="60000"/>
                <a:lumOff val="40000"/>
              </a:schemeClr>
            </a:solidFill>
            <a:ln>
              <a:noFill/>
            </a:ln>
          </c:spPr>
          <c:invertIfNegative val="0"/>
          <c:dLbls>
            <c:dLbl>
              <c:idx val="1"/>
              <c:layout>
                <c:manualLayout>
                  <c:x val="1.376246207195486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CB-4AC6-8BC7-B5A726085584}"/>
                </c:ext>
              </c:extLst>
            </c:dLbl>
            <c:dLbl>
              <c:idx val="2"/>
              <c:layout>
                <c:manualLayout>
                  <c:x val="2.140827433415204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CB-4AC6-8BC7-B5A726085584}"/>
                </c:ext>
              </c:extLst>
            </c:dLbl>
            <c:dLbl>
              <c:idx val="3"/>
              <c:layout>
                <c:manualLayout>
                  <c:x val="1.376246207195491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CF-4D36-9EAE-4C3FC5C7271F}"/>
                </c:ext>
              </c:extLst>
            </c:dLbl>
            <c:dLbl>
              <c:idx val="8"/>
              <c:layout>
                <c:manualLayout>
                  <c:x val="1.987911188171266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CB-4AC6-8BC7-B5A726085584}"/>
                </c:ext>
              </c:extLst>
            </c:dLbl>
            <c:dLbl>
              <c:idx val="10"/>
              <c:layout>
                <c:manualLayout>
                  <c:x val="-3.05832490487887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73-4597-8E98-75DEA223F779}"/>
                </c:ext>
              </c:extLst>
            </c:dLbl>
            <c:dLbl>
              <c:idx val="13"/>
              <c:layout>
                <c:manualLayout>
                  <c:x val="2.140827433415209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CB-4AC6-8BC7-B5A726085584}"/>
                </c:ext>
              </c:extLst>
            </c:dLbl>
            <c:dLbl>
              <c:idx val="17"/>
              <c:layout>
                <c:manualLayout>
                  <c:x val="-7.645812262197177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B8-4AA1-8D0D-80DA19BAAD6C}"/>
                </c:ext>
              </c:extLst>
            </c:dLbl>
            <c:dLbl>
              <c:idx val="24"/>
              <c:layout>
                <c:manualLayout>
                  <c:x val="-4.58748735731830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3B8-4AA1-8D0D-80DA19BAAD6C}"/>
                </c:ext>
              </c:extLst>
            </c:dLbl>
            <c:dLbl>
              <c:idx val="25"/>
              <c:layout>
                <c:manualLayout>
                  <c:x val="1.529162452439435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7CB-4AC6-8BC7-B5A726085584}"/>
                </c:ext>
              </c:extLst>
            </c:dLbl>
            <c:dLbl>
              <c:idx val="27"/>
              <c:layout>
                <c:manualLayout>
                  <c:x val="2.2937436786591534E-2"/>
                  <c:y val="-7.389337765523171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7CB-4AC6-8BC7-B5A726085584}"/>
                </c:ext>
              </c:extLst>
            </c:dLbl>
            <c:dLbl>
              <c:idx val="28"/>
              <c:layout>
                <c:manualLayout>
                  <c:x val="2.905408659634927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1C-4A39-B71B-53F4B5B96385}"/>
                </c:ext>
              </c:extLst>
            </c:dLbl>
            <c:dLbl>
              <c:idx val="30"/>
              <c:layout>
                <c:manualLayout>
                  <c:x val="3.975822376342532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B8-4AA1-8D0D-80DA19BAAD6C}"/>
                </c:ext>
              </c:extLst>
            </c:dLbl>
            <c:dLbl>
              <c:idx val="33"/>
              <c:layout>
                <c:manualLayout>
                  <c:x val="-1.52916245243943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73-4597-8E98-75DEA223F779}"/>
                </c:ext>
              </c:extLst>
            </c:dLbl>
            <c:dLbl>
              <c:idx val="35"/>
              <c:layout>
                <c:manualLayout>
                  <c:x val="3.05832490487881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73-4597-8E98-75DEA223F779}"/>
                </c:ext>
              </c:extLst>
            </c:dLbl>
            <c:dLbl>
              <c:idx val="36"/>
              <c:layout>
                <c:manualLayout>
                  <c:x val="3.05832490487887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4A-43C7-B523-AB104C4C7980}"/>
                </c:ext>
              </c:extLst>
            </c:dLbl>
            <c:dLbl>
              <c:idx val="37"/>
              <c:layout>
                <c:manualLayout>
                  <c:x val="3.2112411501228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C4A-43C7-B523-AB104C4C7980}"/>
                </c:ext>
              </c:extLst>
            </c:dLbl>
            <c:numFmt formatCode="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市区町村別_府内府外別健診受診率!$AQ$6:$AQ$48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市区町村別_府内府外別健診受診率!$AR$6:$AR$48</c:f>
              <c:numCache>
                <c:formatCode>0.0%</c:formatCode>
                <c:ptCount val="43"/>
                <c:pt idx="0">
                  <c:v>0.1445827964250522</c:v>
                </c:pt>
                <c:pt idx="1">
                  <c:v>0.20868456338080996</c:v>
                </c:pt>
                <c:pt idx="2">
                  <c:v>0.20089099841785327</c:v>
                </c:pt>
                <c:pt idx="3">
                  <c:v>0.20692185141707195</c:v>
                </c:pt>
                <c:pt idx="4">
                  <c:v>0.4454022988505747</c:v>
                </c:pt>
                <c:pt idx="5">
                  <c:v>0.35270108043217285</c:v>
                </c:pt>
                <c:pt idx="6">
                  <c:v>0.26122031587319622</c:v>
                </c:pt>
                <c:pt idx="7">
                  <c:v>0.323974820505601</c:v>
                </c:pt>
                <c:pt idx="8">
                  <c:v>0.20194322728138694</c:v>
                </c:pt>
                <c:pt idx="9">
                  <c:v>0.14783586284429454</c:v>
                </c:pt>
                <c:pt idx="10">
                  <c:v>0.2223264540337711</c:v>
                </c:pt>
                <c:pt idx="11">
                  <c:v>0.26109643959400552</c:v>
                </c:pt>
                <c:pt idx="12">
                  <c:v>0.26402354570637121</c:v>
                </c:pt>
                <c:pt idx="13">
                  <c:v>0.20052403176942601</c:v>
                </c:pt>
                <c:pt idx="14">
                  <c:v>0.2992902208201893</c:v>
                </c:pt>
                <c:pt idx="15">
                  <c:v>0.28181118522319137</c:v>
                </c:pt>
                <c:pt idx="16">
                  <c:v>0.31079555581961854</c:v>
                </c:pt>
                <c:pt idx="17">
                  <c:v>0.18164358049121174</c:v>
                </c:pt>
                <c:pt idx="18">
                  <c:v>0.23460756671693658</c:v>
                </c:pt>
                <c:pt idx="19">
                  <c:v>0.33969074679283939</c:v>
                </c:pt>
                <c:pt idx="20">
                  <c:v>0.29233479105928084</c:v>
                </c:pt>
                <c:pt idx="21">
                  <c:v>0.25101344143375293</c:v>
                </c:pt>
                <c:pt idx="22">
                  <c:v>0.31800262812089358</c:v>
                </c:pt>
                <c:pt idx="23">
                  <c:v>0.27902505581741505</c:v>
                </c:pt>
                <c:pt idx="24">
                  <c:v>0.1771434063821607</c:v>
                </c:pt>
                <c:pt idx="25">
                  <c:v>0.20588235294117646</c:v>
                </c:pt>
                <c:pt idx="26">
                  <c:v>0.3941830219910144</c:v>
                </c:pt>
                <c:pt idx="27">
                  <c:v>0.20049037794589711</c:v>
                </c:pt>
                <c:pt idx="28">
                  <c:v>0.19481003228209584</c:v>
                </c:pt>
                <c:pt idx="29">
                  <c:v>0.2283279459300617</c:v>
                </c:pt>
                <c:pt idx="30">
                  <c:v>0.18442545109211775</c:v>
                </c:pt>
                <c:pt idx="31">
                  <c:v>0.29546345927572232</c:v>
                </c:pt>
                <c:pt idx="32">
                  <c:v>0.13280853224987305</c:v>
                </c:pt>
                <c:pt idx="33">
                  <c:v>0.23302705461970394</c:v>
                </c:pt>
                <c:pt idx="34">
                  <c:v>0.52459016393442626</c:v>
                </c:pt>
                <c:pt idx="35">
                  <c:v>0.21826424870466321</c:v>
                </c:pt>
                <c:pt idx="36">
                  <c:v>0.21790393013100437</c:v>
                </c:pt>
                <c:pt idx="37">
                  <c:v>0.19194607060493171</c:v>
                </c:pt>
                <c:pt idx="38">
                  <c:v>0.24871531346351491</c:v>
                </c:pt>
                <c:pt idx="39">
                  <c:v>0.12927605409705648</c:v>
                </c:pt>
                <c:pt idx="40">
                  <c:v>0.27509495387954425</c:v>
                </c:pt>
                <c:pt idx="41">
                  <c:v>0.32429099876695439</c:v>
                </c:pt>
                <c:pt idx="42">
                  <c:v>0.34963099630996308</c:v>
                </c:pt>
              </c:numCache>
            </c:numRef>
          </c:val>
          <c:extLst>
            <c:ext xmlns:c16="http://schemas.microsoft.com/office/drawing/2014/chart" uri="{C3380CC4-5D6E-409C-BE32-E72D297353CC}">
              <c16:uniqueId val="{00000018-BC4A-43C7-B523-AB104C4C7980}"/>
            </c:ext>
          </c:extLst>
        </c:ser>
        <c:dLbls>
          <c:showLegendKey val="0"/>
          <c:showVal val="0"/>
          <c:showCatName val="0"/>
          <c:showSerName val="0"/>
          <c:showPercent val="0"/>
          <c:showBubbleSize val="0"/>
        </c:dLbls>
        <c:gapWidth val="150"/>
        <c:axId val="387894272"/>
        <c:axId val="388180224"/>
      </c:barChart>
      <c:scatterChart>
        <c:scatterStyle val="lineMarker"/>
        <c:varyColors val="0"/>
        <c:ser>
          <c:idx val="1"/>
          <c:order val="1"/>
          <c:tx>
            <c:strRef>
              <c:f>市区町村別_府内府外別健診受診率!$AU$4</c:f>
              <c:strCache>
                <c:ptCount val="1"/>
                <c:pt idx="0">
                  <c:v>広域連合全体</c:v>
                </c:pt>
              </c:strCache>
            </c:strRef>
          </c:tx>
          <c:spPr>
            <a:ln w="28575">
              <a:solidFill>
                <a:srgbClr val="BE4B48"/>
              </a:solidFill>
            </a:ln>
          </c:spPr>
          <c:marker>
            <c:symbol val="none"/>
          </c:marker>
          <c:dLbls>
            <c:dLbl>
              <c:idx val="0"/>
              <c:layout>
                <c:manualLayout>
                  <c:x val="8.3440615517988731E-2"/>
                  <c:y val="-0.8708884763083563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BC4A-43C7-B523-AB104C4C7980}"/>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C4A-43C7-B523-AB104C4C7980}"/>
                </c:ext>
              </c:extLst>
            </c:dLbl>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市区町村別_府内府外別健診受診率!$AU$6:$AU$48</c:f>
              <c:numCache>
                <c:formatCode>0.0%</c:formatCode>
                <c:ptCount val="43"/>
                <c:pt idx="0">
                  <c:v>0.22183159138145009</c:v>
                </c:pt>
                <c:pt idx="1">
                  <c:v>0.22183159138145009</c:v>
                </c:pt>
                <c:pt idx="2">
                  <c:v>0.22183159138145009</c:v>
                </c:pt>
                <c:pt idx="3">
                  <c:v>0.22183159138145009</c:v>
                </c:pt>
                <c:pt idx="4">
                  <c:v>0.22183159138145009</c:v>
                </c:pt>
                <c:pt idx="5">
                  <c:v>0.22183159138145009</c:v>
                </c:pt>
                <c:pt idx="6">
                  <c:v>0.22183159138145009</c:v>
                </c:pt>
                <c:pt idx="7">
                  <c:v>0.22183159138145009</c:v>
                </c:pt>
                <c:pt idx="8">
                  <c:v>0.22183159138145009</c:v>
                </c:pt>
                <c:pt idx="9">
                  <c:v>0.22183159138145009</c:v>
                </c:pt>
                <c:pt idx="10">
                  <c:v>0.22183159138145009</c:v>
                </c:pt>
                <c:pt idx="11">
                  <c:v>0.22183159138145009</c:v>
                </c:pt>
                <c:pt idx="12">
                  <c:v>0.22183159138145009</c:v>
                </c:pt>
                <c:pt idx="13">
                  <c:v>0.22183159138145009</c:v>
                </c:pt>
                <c:pt idx="14">
                  <c:v>0.22183159138145009</c:v>
                </c:pt>
                <c:pt idx="15">
                  <c:v>0.22183159138145009</c:v>
                </c:pt>
                <c:pt idx="16">
                  <c:v>0.22183159138145009</c:v>
                </c:pt>
                <c:pt idx="17">
                  <c:v>0.22183159138145009</c:v>
                </c:pt>
                <c:pt idx="18">
                  <c:v>0.22183159138145009</c:v>
                </c:pt>
                <c:pt idx="19">
                  <c:v>0.22183159138145009</c:v>
                </c:pt>
                <c:pt idx="20">
                  <c:v>0.22183159138145009</c:v>
                </c:pt>
                <c:pt idx="21">
                  <c:v>0.22183159138145009</c:v>
                </c:pt>
                <c:pt idx="22">
                  <c:v>0.22183159138145009</c:v>
                </c:pt>
                <c:pt idx="23">
                  <c:v>0.22183159138145009</c:v>
                </c:pt>
                <c:pt idx="24">
                  <c:v>0.22183159138145009</c:v>
                </c:pt>
                <c:pt idx="25">
                  <c:v>0.22183159138145009</c:v>
                </c:pt>
                <c:pt idx="26">
                  <c:v>0.22183159138145009</c:v>
                </c:pt>
                <c:pt idx="27">
                  <c:v>0.22183159138145009</c:v>
                </c:pt>
                <c:pt idx="28">
                  <c:v>0.22183159138145009</c:v>
                </c:pt>
                <c:pt idx="29">
                  <c:v>0.22183159138145009</c:v>
                </c:pt>
                <c:pt idx="30">
                  <c:v>0.22183159138145009</c:v>
                </c:pt>
                <c:pt idx="31">
                  <c:v>0.22183159138145009</c:v>
                </c:pt>
                <c:pt idx="32">
                  <c:v>0.22183159138145009</c:v>
                </c:pt>
                <c:pt idx="33">
                  <c:v>0.22183159138145009</c:v>
                </c:pt>
                <c:pt idx="34">
                  <c:v>0.22183159138145009</c:v>
                </c:pt>
                <c:pt idx="35">
                  <c:v>0.22183159138145009</c:v>
                </c:pt>
                <c:pt idx="36">
                  <c:v>0.22183159138145009</c:v>
                </c:pt>
                <c:pt idx="37">
                  <c:v>0.22183159138145009</c:v>
                </c:pt>
                <c:pt idx="38">
                  <c:v>0.22183159138145009</c:v>
                </c:pt>
                <c:pt idx="39">
                  <c:v>0.22183159138145009</c:v>
                </c:pt>
                <c:pt idx="40">
                  <c:v>0.22183159138145009</c:v>
                </c:pt>
                <c:pt idx="41">
                  <c:v>0.22183159138145009</c:v>
                </c:pt>
                <c:pt idx="42">
                  <c:v>0.22183159138145009</c:v>
                </c:pt>
              </c:numCache>
            </c:numRef>
          </c:xVal>
          <c:yVal>
            <c:numRef>
              <c:f>市区町村別_府内府外別健診受診率!$BD$6:$BD$48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B-BC4A-43C7-B523-AB104C4C7980}"/>
            </c:ext>
          </c:extLst>
        </c:ser>
        <c:dLbls>
          <c:showLegendKey val="0"/>
          <c:showVal val="0"/>
          <c:showCatName val="0"/>
          <c:showSerName val="0"/>
          <c:showPercent val="0"/>
          <c:showBubbleSize val="0"/>
        </c:dLbls>
        <c:axId val="388181376"/>
        <c:axId val="388180800"/>
      </c:scatterChart>
      <c:catAx>
        <c:axId val="387894272"/>
        <c:scaling>
          <c:orientation val="maxMin"/>
        </c:scaling>
        <c:delete val="0"/>
        <c:axPos val="l"/>
        <c:numFmt formatCode="General" sourceLinked="0"/>
        <c:majorTickMark val="none"/>
        <c:minorTickMark val="none"/>
        <c:tickLblPos val="nextTo"/>
        <c:spPr>
          <a:ln w="9525">
            <a:solidFill>
              <a:srgbClr val="7F7F7F"/>
            </a:solidFill>
            <a:prstDash val="solid"/>
          </a:ln>
        </c:spPr>
        <c:crossAx val="388180224"/>
        <c:crosses val="autoZero"/>
        <c:auto val="1"/>
        <c:lblAlgn val="ctr"/>
        <c:lblOffset val="100"/>
        <c:noMultiLvlLbl val="0"/>
      </c:catAx>
      <c:valAx>
        <c:axId val="388180224"/>
        <c:scaling>
          <c:orientation val="minMax"/>
          <c:max val="0.70000000000000007"/>
          <c:min val="0"/>
        </c:scaling>
        <c:delete val="0"/>
        <c:axPos val="t"/>
        <c:majorGridlines>
          <c:spPr>
            <a:ln w="9525">
              <a:solidFill>
                <a:srgbClr val="D9D9D9"/>
              </a:solidFill>
              <a:prstDash val="solid"/>
            </a:ln>
          </c:spPr>
        </c:majorGridlines>
        <c:title>
          <c:tx>
            <c:rich>
              <a:bodyPr/>
              <a:lstStyle/>
              <a:p>
                <a:pPr>
                  <a:defRPr/>
                </a:pPr>
                <a:r>
                  <a:rPr lang="en-US"/>
                  <a:t>(%)</a:t>
                </a:r>
                <a:endParaRPr lang="ja-JP"/>
              </a:p>
            </c:rich>
          </c:tx>
          <c:layout>
            <c:manualLayout>
              <c:xMode val="edge"/>
              <c:yMode val="edge"/>
              <c:x val="0.92923027349256859"/>
              <c:y val="4.3743811085390945E-2"/>
            </c:manualLayout>
          </c:layout>
          <c:overlay val="0"/>
        </c:title>
        <c:numFmt formatCode="0.0%" sourceLinked="0"/>
        <c:majorTickMark val="out"/>
        <c:minorTickMark val="none"/>
        <c:tickLblPos val="nextTo"/>
        <c:spPr>
          <a:ln w="9525">
            <a:solidFill>
              <a:srgbClr val="7F7F7F"/>
            </a:solidFill>
            <a:prstDash val="solid"/>
          </a:ln>
        </c:spPr>
        <c:crossAx val="387894272"/>
        <c:crosses val="autoZero"/>
        <c:crossBetween val="between"/>
      </c:valAx>
      <c:valAx>
        <c:axId val="388180800"/>
        <c:scaling>
          <c:orientation val="minMax"/>
          <c:max val="50"/>
          <c:min val="0"/>
        </c:scaling>
        <c:delete val="1"/>
        <c:axPos val="r"/>
        <c:numFmt formatCode="General" sourceLinked="1"/>
        <c:majorTickMark val="out"/>
        <c:minorTickMark val="none"/>
        <c:tickLblPos val="nextTo"/>
        <c:crossAx val="388181376"/>
        <c:crosses val="max"/>
        <c:crossBetween val="midCat"/>
      </c:valAx>
      <c:valAx>
        <c:axId val="388181376"/>
        <c:scaling>
          <c:orientation val="minMax"/>
        </c:scaling>
        <c:delete val="1"/>
        <c:axPos val="b"/>
        <c:numFmt formatCode="0.0%" sourceLinked="1"/>
        <c:majorTickMark val="out"/>
        <c:minorTickMark val="none"/>
        <c:tickLblPos val="nextTo"/>
        <c:crossAx val="388180800"/>
        <c:crosses val="autoZero"/>
        <c:crossBetween val="midCat"/>
      </c:valAx>
      <c:spPr>
        <a:ln>
          <a:solidFill>
            <a:srgbClr val="7F7F7F"/>
          </a:solidFill>
        </a:ln>
      </c:spPr>
    </c:plotArea>
    <c:legend>
      <c:legendPos val="r"/>
      <c:layout>
        <c:manualLayout>
          <c:xMode val="edge"/>
          <c:yMode val="edge"/>
          <c:x val="0.24898545489572801"/>
          <c:y val="1.2600679816983661E-2"/>
          <c:w val="0.53853055916775028"/>
          <c:h val="2.6521708083404743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市区町村別_府内府外別健診受診率!$AT$5</c:f>
              <c:strCache>
                <c:ptCount val="1"/>
                <c:pt idx="0">
                  <c:v>前年度との差分(医科健診受診率)</c:v>
                </c:pt>
              </c:strCache>
            </c:strRef>
          </c:tx>
          <c:spPr>
            <a:solidFill>
              <a:schemeClr val="accent1"/>
            </a:solidFill>
            <a:ln>
              <a:noFill/>
            </a:ln>
          </c:spPr>
          <c:invertIfNegative val="0"/>
          <c:dLbls>
            <c:dLbl>
              <c:idx val="0"/>
              <c:layout>
                <c:manualLayout>
                  <c:x val="-5.6068642213039929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03-4FC4-BF79-F637A2AEB9C5}"/>
                </c:ext>
              </c:extLst>
            </c:dLbl>
            <c:dLbl>
              <c:idx val="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03-4FC4-BF79-F637A2AEB9C5}"/>
                </c:ext>
              </c:extLst>
            </c:dLbl>
            <c:dLbl>
              <c:idx val="2"/>
              <c:layout>
                <c:manualLayout>
                  <c:x val="-1.1213728442607986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03-4FC4-BF79-F637A2AEB9C5}"/>
                </c:ext>
              </c:extLst>
            </c:dLbl>
            <c:dLbl>
              <c:idx val="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03-4FC4-BF79-F637A2AEB9C5}"/>
                </c:ext>
              </c:extLst>
            </c:dLbl>
            <c:dLbl>
              <c:idx val="4"/>
              <c:layout>
                <c:manualLayout>
                  <c:x val="-1.1213728442607986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403-4FC4-BF79-F637A2AEB9C5}"/>
                </c:ext>
              </c:extLst>
            </c:dLbl>
            <c:dLbl>
              <c:idx val="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403-4FC4-BF79-F637A2AEB9C5}"/>
                </c:ext>
              </c:extLst>
            </c:dLbl>
            <c:dLbl>
              <c:idx val="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403-4FC4-BF79-F637A2AEB9C5}"/>
                </c:ext>
              </c:extLst>
            </c:dLbl>
            <c:dLbl>
              <c:idx val="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403-4FC4-BF79-F637A2AEB9C5}"/>
                </c:ext>
              </c:extLst>
            </c:dLbl>
            <c:dLbl>
              <c:idx val="8"/>
              <c:layout>
                <c:manualLayout>
                  <c:x val="2.9054086596349275E-2"/>
                  <c:y val="7.934241010504934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03-4FC4-BF79-F637A2AEB9C5}"/>
                </c:ext>
              </c:extLst>
            </c:dLbl>
            <c:dLbl>
              <c:idx val="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03-4FC4-BF79-F637A2AEB9C5}"/>
                </c:ext>
              </c:extLst>
            </c:dLbl>
            <c:dLbl>
              <c:idx val="1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403-4FC4-BF79-F637A2AEB9C5}"/>
                </c:ext>
              </c:extLst>
            </c:dLbl>
            <c:dLbl>
              <c:idx val="11"/>
              <c:layout>
                <c:manualLayout>
                  <c:x val="1.376246207195491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0E6-43BD-AC64-475F8A46EAA7}"/>
                </c:ext>
              </c:extLst>
            </c:dLbl>
            <c:dLbl>
              <c:idx val="12"/>
              <c:layout>
                <c:manualLayout>
                  <c:x val="5.6068642213039929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03-4FC4-BF79-F637A2AEB9C5}"/>
                </c:ext>
              </c:extLst>
            </c:dLbl>
            <c:dLbl>
              <c:idx val="1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3FD-4A6A-B2B5-1D61DABD68D1}"/>
                </c:ext>
              </c:extLst>
            </c:dLbl>
            <c:dLbl>
              <c:idx val="14"/>
              <c:layout>
                <c:manualLayout>
                  <c:x val="-5.6068642213039929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403-4FC4-BF79-F637A2AEB9C5}"/>
                </c:ext>
              </c:extLst>
            </c:dLbl>
            <c:dLbl>
              <c:idx val="15"/>
              <c:layout>
                <c:manualLayout>
                  <c:x val="-1.1213728442607986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403-4FC4-BF79-F637A2AEB9C5}"/>
                </c:ext>
              </c:extLst>
            </c:dLbl>
            <c:dLbl>
              <c:idx val="1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03-4FC4-BF79-F637A2AEB9C5}"/>
                </c:ext>
              </c:extLst>
            </c:dLbl>
            <c:dLbl>
              <c:idx val="1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403-4FC4-BF79-F637A2AEB9C5}"/>
                </c:ext>
              </c:extLst>
            </c:dLbl>
            <c:dLbl>
              <c:idx val="18"/>
              <c:layout>
                <c:manualLayout>
                  <c:x val="-1.1213728442607986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E6-43BD-AC64-475F8A46EAA7}"/>
                </c:ext>
              </c:extLst>
            </c:dLbl>
            <c:dLbl>
              <c:idx val="1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403-4FC4-BF79-F637A2AEB9C5}"/>
                </c:ext>
              </c:extLst>
            </c:dLbl>
            <c:dLbl>
              <c:idx val="20"/>
              <c:layout>
                <c:manualLayout>
                  <c:x val="2.905408659634927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03-4FC4-BF79-F637A2AEB9C5}"/>
                </c:ext>
              </c:extLst>
            </c:dLbl>
            <c:dLbl>
              <c:idx val="21"/>
              <c:layout>
                <c:manualLayout>
                  <c:x val="-1.1213728442607986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403-4FC4-BF79-F637A2AEB9C5}"/>
                </c:ext>
              </c:extLst>
            </c:dLbl>
            <c:dLbl>
              <c:idx val="2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403-4FC4-BF79-F637A2AEB9C5}"/>
                </c:ext>
              </c:extLst>
            </c:dLbl>
            <c:dLbl>
              <c:idx val="2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403-4FC4-BF79-F637A2AEB9C5}"/>
                </c:ext>
              </c:extLst>
            </c:dLbl>
            <c:dLbl>
              <c:idx val="24"/>
              <c:layout>
                <c:manualLayout>
                  <c:x val="5.6068642213039929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403-4FC4-BF79-F637A2AEB9C5}"/>
                </c:ext>
              </c:extLst>
            </c:dLbl>
            <c:dLbl>
              <c:idx val="2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403-4FC4-BF79-F637A2AEB9C5}"/>
                </c:ext>
              </c:extLst>
            </c:dLbl>
            <c:dLbl>
              <c:idx val="2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403-4FC4-BF79-F637A2AEB9C5}"/>
                </c:ext>
              </c:extLst>
            </c:dLbl>
            <c:dLbl>
              <c:idx val="27"/>
              <c:layout>
                <c:manualLayout>
                  <c:x val="5.6068642213039929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403-4FC4-BF79-F637A2AEB9C5}"/>
                </c:ext>
              </c:extLst>
            </c:dLbl>
            <c:dLbl>
              <c:idx val="2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403-4FC4-BF79-F637A2AEB9C5}"/>
                </c:ext>
              </c:extLst>
            </c:dLbl>
            <c:dLbl>
              <c:idx val="29"/>
              <c:layout>
                <c:manualLayout>
                  <c:x val="-1.1213728442607986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403-4FC4-BF79-F637A2AEB9C5}"/>
                </c:ext>
              </c:extLst>
            </c:dLbl>
            <c:dLbl>
              <c:idx val="30"/>
              <c:layout>
                <c:manualLayout>
                  <c:x val="3.058324904878870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03-4FC4-BF79-F637A2AEB9C5}"/>
                </c:ext>
              </c:extLst>
            </c:dLbl>
            <c:dLbl>
              <c:idx val="3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403-4FC4-BF79-F637A2AEB9C5}"/>
                </c:ext>
              </c:extLst>
            </c:dLbl>
            <c:dLbl>
              <c:idx val="3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3FD-4A6A-B2B5-1D61DABD68D1}"/>
                </c:ext>
              </c:extLst>
            </c:dLbl>
            <c:dLbl>
              <c:idx val="33"/>
              <c:layout>
                <c:manualLayout>
                  <c:x val="-1.1213728442607986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403-4FC4-BF79-F637A2AEB9C5}"/>
                </c:ext>
              </c:extLst>
            </c:dLbl>
            <c:dLbl>
              <c:idx val="3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403-4FC4-BF79-F637A2AEB9C5}"/>
                </c:ext>
              </c:extLst>
            </c:dLbl>
            <c:dLbl>
              <c:idx val="3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403-4FC4-BF79-F637A2AEB9C5}"/>
                </c:ext>
              </c:extLst>
            </c:dLbl>
            <c:dLbl>
              <c:idx val="3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403-4FC4-BF79-F637A2AEB9C5}"/>
                </c:ext>
              </c:extLst>
            </c:dLbl>
            <c:dLbl>
              <c:idx val="3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403-4FC4-BF79-F637A2AEB9C5}"/>
                </c:ext>
              </c:extLst>
            </c:dLbl>
            <c:dLbl>
              <c:idx val="3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403-4FC4-BF79-F637A2AEB9C5}"/>
                </c:ext>
              </c:extLst>
            </c:dLbl>
            <c:dLbl>
              <c:idx val="3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3FD-4A6A-B2B5-1D61DABD68D1}"/>
                </c:ext>
              </c:extLst>
            </c:dLbl>
            <c:dLbl>
              <c:idx val="4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403-4FC4-BF79-F637A2AEB9C5}"/>
                </c:ext>
              </c:extLst>
            </c:dLbl>
            <c:dLbl>
              <c:idx val="4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403-4FC4-BF79-F637A2AEB9C5}"/>
                </c:ext>
              </c:extLst>
            </c:dLbl>
            <c:dLbl>
              <c:idx val="42"/>
              <c:layout>
                <c:manualLayout>
                  <c:x val="1.2040649231806578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403-4FC4-BF79-F637A2AEB9C5}"/>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市区町村別_府内府外別健診受診率!$AQ$6:$AQ$48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市区町村別_府内府外別健診受診率!$AT$6:$AT$48</c:f>
              <c:numCache>
                <c:formatCode>General</c:formatCode>
                <c:ptCount val="43"/>
                <c:pt idx="0">
                  <c:v>1.3999999999999986</c:v>
                </c:pt>
                <c:pt idx="1">
                  <c:v>2.5999999999999996</c:v>
                </c:pt>
                <c:pt idx="2">
                  <c:v>3.5000000000000004</c:v>
                </c:pt>
                <c:pt idx="3">
                  <c:v>2.1999999999999993</c:v>
                </c:pt>
                <c:pt idx="4">
                  <c:v>1.8000000000000016</c:v>
                </c:pt>
                <c:pt idx="5">
                  <c:v>2.0999999999999961</c:v>
                </c:pt>
                <c:pt idx="6">
                  <c:v>2.5000000000000022</c:v>
                </c:pt>
                <c:pt idx="7">
                  <c:v>2.6000000000000023</c:v>
                </c:pt>
                <c:pt idx="8">
                  <c:v>1.9000000000000017</c:v>
                </c:pt>
                <c:pt idx="9">
                  <c:v>2.3999999999999995</c:v>
                </c:pt>
                <c:pt idx="10">
                  <c:v>2.1999999999999993</c:v>
                </c:pt>
                <c:pt idx="11">
                  <c:v>2.0000000000000018</c:v>
                </c:pt>
                <c:pt idx="12">
                  <c:v>1.7000000000000015</c:v>
                </c:pt>
                <c:pt idx="13">
                  <c:v>2.7000000000000024</c:v>
                </c:pt>
                <c:pt idx="14">
                  <c:v>1.6000000000000014</c:v>
                </c:pt>
                <c:pt idx="15">
                  <c:v>1.799999999999996</c:v>
                </c:pt>
                <c:pt idx="16">
                  <c:v>3.6999999999999975</c:v>
                </c:pt>
                <c:pt idx="17">
                  <c:v>2.4999999999999996</c:v>
                </c:pt>
                <c:pt idx="18">
                  <c:v>1.7999999999999989</c:v>
                </c:pt>
                <c:pt idx="19">
                  <c:v>3.1000000000000028</c:v>
                </c:pt>
                <c:pt idx="20">
                  <c:v>1.8999999999999961</c:v>
                </c:pt>
                <c:pt idx="21">
                  <c:v>4.0000000000000009</c:v>
                </c:pt>
                <c:pt idx="22">
                  <c:v>2.200000000000002</c:v>
                </c:pt>
                <c:pt idx="23">
                  <c:v>2.9000000000000026</c:v>
                </c:pt>
                <c:pt idx="24">
                  <c:v>1.4999999999999987</c:v>
                </c:pt>
                <c:pt idx="25">
                  <c:v>2.4999999999999996</c:v>
                </c:pt>
                <c:pt idx="26">
                  <c:v>2.7000000000000024</c:v>
                </c:pt>
                <c:pt idx="27">
                  <c:v>1.5000000000000013</c:v>
                </c:pt>
                <c:pt idx="28">
                  <c:v>2.4999999999999996</c:v>
                </c:pt>
                <c:pt idx="29">
                  <c:v>1.8000000000000016</c:v>
                </c:pt>
                <c:pt idx="30">
                  <c:v>1.899999999999999</c:v>
                </c:pt>
                <c:pt idx="31">
                  <c:v>3.5999999999999979</c:v>
                </c:pt>
                <c:pt idx="32">
                  <c:v>1.2000000000000011</c:v>
                </c:pt>
                <c:pt idx="33">
                  <c:v>1.8000000000000016</c:v>
                </c:pt>
                <c:pt idx="34">
                  <c:v>1.0000000000000009</c:v>
                </c:pt>
                <c:pt idx="35">
                  <c:v>0.10000000000000009</c:v>
                </c:pt>
                <c:pt idx="36">
                  <c:v>2.6999999999999997</c:v>
                </c:pt>
                <c:pt idx="37">
                  <c:v>3.3000000000000003</c:v>
                </c:pt>
                <c:pt idx="38">
                  <c:v>2.9</c:v>
                </c:pt>
                <c:pt idx="39">
                  <c:v>2.600000000000001</c:v>
                </c:pt>
                <c:pt idx="40">
                  <c:v>3.6000000000000032</c:v>
                </c:pt>
                <c:pt idx="41">
                  <c:v>2.9000000000000026</c:v>
                </c:pt>
                <c:pt idx="42">
                  <c:v>-0.20000000000000018</c:v>
                </c:pt>
              </c:numCache>
            </c:numRef>
          </c:val>
          <c:extLst>
            <c:ext xmlns:c16="http://schemas.microsoft.com/office/drawing/2014/chart" uri="{C3380CC4-5D6E-409C-BE32-E72D297353CC}">
              <c16:uniqueId val="{00000023-E3FD-4A6A-B2B5-1D61DABD68D1}"/>
            </c:ext>
          </c:extLst>
        </c:ser>
        <c:dLbls>
          <c:dLblPos val="outEnd"/>
          <c:showLegendKey val="0"/>
          <c:showVal val="1"/>
          <c:showCatName val="0"/>
          <c:showSerName val="0"/>
          <c:showPercent val="0"/>
          <c:showBubbleSize val="0"/>
        </c:dLbls>
        <c:gapWidth val="150"/>
        <c:axId val="387894272"/>
        <c:axId val="388180224"/>
      </c:barChart>
      <c:scatterChart>
        <c:scatterStyle val="lineMarker"/>
        <c:varyColors val="0"/>
        <c:ser>
          <c:idx val="1"/>
          <c:order val="1"/>
          <c:tx>
            <c:strRef>
              <c:f>市区町村別_府内府外別健診受診率!$B$228</c:f>
              <c:strCache>
                <c:ptCount val="1"/>
                <c:pt idx="0">
                  <c:v>広域連合全体</c:v>
                </c:pt>
              </c:strCache>
            </c:strRef>
          </c:tx>
          <c:spPr>
            <a:ln w="28575">
              <a:solidFill>
                <a:srgbClr val="BE4B48"/>
              </a:solidFill>
            </a:ln>
          </c:spPr>
          <c:marker>
            <c:symbol val="none"/>
          </c:marker>
          <c:dLbls>
            <c:dLbl>
              <c:idx val="0"/>
              <c:layout>
                <c:manualLayout>
                  <c:x val="0.2073027741655829"/>
                  <c:y val="-0.8759267193500269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4-E3FD-4A6A-B2B5-1D61DABD68D1}"/>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3FD-4A6A-B2B5-1D61DABD68D1}"/>
                </c:ext>
              </c:extLst>
            </c:dLbl>
            <c:numFmt formatCode="#,##0.0_ ;[Red]\-#,##0.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市区町村別_府内府外別健診受診率!$AW$6:$AW$48</c:f>
              <c:numCache>
                <c:formatCode>General</c:formatCode>
                <c:ptCount val="43"/>
                <c:pt idx="0">
                  <c:v>2.0999999999999992</c:v>
                </c:pt>
                <c:pt idx="1">
                  <c:v>2.0999999999999992</c:v>
                </c:pt>
                <c:pt idx="2">
                  <c:v>2.0999999999999992</c:v>
                </c:pt>
                <c:pt idx="3">
                  <c:v>2.0999999999999992</c:v>
                </c:pt>
                <c:pt idx="4">
                  <c:v>2.0999999999999992</c:v>
                </c:pt>
                <c:pt idx="5">
                  <c:v>2.0999999999999992</c:v>
                </c:pt>
                <c:pt idx="6">
                  <c:v>2.0999999999999992</c:v>
                </c:pt>
                <c:pt idx="7">
                  <c:v>2.0999999999999992</c:v>
                </c:pt>
                <c:pt idx="8">
                  <c:v>2.0999999999999992</c:v>
                </c:pt>
                <c:pt idx="9">
                  <c:v>2.0999999999999992</c:v>
                </c:pt>
                <c:pt idx="10">
                  <c:v>2.0999999999999992</c:v>
                </c:pt>
                <c:pt idx="11">
                  <c:v>2.0999999999999992</c:v>
                </c:pt>
                <c:pt idx="12">
                  <c:v>2.0999999999999992</c:v>
                </c:pt>
                <c:pt idx="13">
                  <c:v>2.0999999999999992</c:v>
                </c:pt>
                <c:pt idx="14">
                  <c:v>2.0999999999999992</c:v>
                </c:pt>
                <c:pt idx="15">
                  <c:v>2.0999999999999992</c:v>
                </c:pt>
                <c:pt idx="16">
                  <c:v>2.0999999999999992</c:v>
                </c:pt>
                <c:pt idx="17">
                  <c:v>2.0999999999999992</c:v>
                </c:pt>
                <c:pt idx="18">
                  <c:v>2.0999999999999992</c:v>
                </c:pt>
                <c:pt idx="19">
                  <c:v>2.0999999999999992</c:v>
                </c:pt>
                <c:pt idx="20">
                  <c:v>2.0999999999999992</c:v>
                </c:pt>
                <c:pt idx="21">
                  <c:v>2.0999999999999992</c:v>
                </c:pt>
                <c:pt idx="22">
                  <c:v>2.0999999999999992</c:v>
                </c:pt>
                <c:pt idx="23">
                  <c:v>2.0999999999999992</c:v>
                </c:pt>
                <c:pt idx="24">
                  <c:v>2.0999999999999992</c:v>
                </c:pt>
                <c:pt idx="25">
                  <c:v>2.0999999999999992</c:v>
                </c:pt>
                <c:pt idx="26">
                  <c:v>2.0999999999999992</c:v>
                </c:pt>
                <c:pt idx="27">
                  <c:v>2.0999999999999992</c:v>
                </c:pt>
                <c:pt idx="28">
                  <c:v>2.0999999999999992</c:v>
                </c:pt>
                <c:pt idx="29">
                  <c:v>2.0999999999999992</c:v>
                </c:pt>
                <c:pt idx="30">
                  <c:v>2.0999999999999992</c:v>
                </c:pt>
                <c:pt idx="31">
                  <c:v>2.0999999999999992</c:v>
                </c:pt>
                <c:pt idx="32">
                  <c:v>2.0999999999999992</c:v>
                </c:pt>
                <c:pt idx="33">
                  <c:v>2.0999999999999992</c:v>
                </c:pt>
                <c:pt idx="34">
                  <c:v>2.0999999999999992</c:v>
                </c:pt>
                <c:pt idx="35">
                  <c:v>2.0999999999999992</c:v>
                </c:pt>
                <c:pt idx="36">
                  <c:v>2.0999999999999992</c:v>
                </c:pt>
                <c:pt idx="37">
                  <c:v>2.0999999999999992</c:v>
                </c:pt>
                <c:pt idx="38">
                  <c:v>2.0999999999999992</c:v>
                </c:pt>
                <c:pt idx="39">
                  <c:v>2.0999999999999992</c:v>
                </c:pt>
                <c:pt idx="40">
                  <c:v>2.0999999999999992</c:v>
                </c:pt>
                <c:pt idx="41">
                  <c:v>2.0999999999999992</c:v>
                </c:pt>
                <c:pt idx="42">
                  <c:v>2.0999999999999992</c:v>
                </c:pt>
              </c:numCache>
            </c:numRef>
          </c:xVal>
          <c:yVal>
            <c:numRef>
              <c:f>市区町村別_府内府外別健診受診率!$BD$6:$BD$48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26-E3FD-4A6A-B2B5-1D61DABD68D1}"/>
            </c:ext>
          </c:extLst>
        </c:ser>
        <c:dLbls>
          <c:showLegendKey val="0"/>
          <c:showVal val="1"/>
          <c:showCatName val="0"/>
          <c:showSerName val="0"/>
          <c:showPercent val="0"/>
          <c:showBubbleSize val="0"/>
        </c:dLbls>
        <c:axId val="388181376"/>
        <c:axId val="388180800"/>
      </c:scatterChart>
      <c:catAx>
        <c:axId val="387894272"/>
        <c:scaling>
          <c:orientation val="maxMin"/>
        </c:scaling>
        <c:delete val="0"/>
        <c:axPos val="l"/>
        <c:numFmt formatCode="General" sourceLinked="0"/>
        <c:majorTickMark val="none"/>
        <c:minorTickMark val="none"/>
        <c:tickLblPos val="low"/>
        <c:spPr>
          <a:ln w="9525">
            <a:solidFill>
              <a:srgbClr val="7F7F7F"/>
            </a:solidFill>
            <a:prstDash val="solid"/>
          </a:ln>
        </c:spPr>
        <c:crossAx val="388180224"/>
        <c:crosses val="autoZero"/>
        <c:auto val="1"/>
        <c:lblAlgn val="ctr"/>
        <c:lblOffset val="100"/>
        <c:noMultiLvlLbl val="0"/>
      </c:catAx>
      <c:valAx>
        <c:axId val="388180224"/>
        <c:scaling>
          <c:orientation val="minMax"/>
        </c:scaling>
        <c:delete val="0"/>
        <c:axPos val="t"/>
        <c:majorGridlines>
          <c:spPr>
            <a:ln w="9525">
              <a:solidFill>
                <a:srgbClr val="D9D9D9"/>
              </a:solidFill>
              <a:prstDash val="solid"/>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2923027349256859"/>
              <c:y val="4.3743811085390945E-2"/>
            </c:manualLayout>
          </c:layout>
          <c:overlay val="0"/>
        </c:title>
        <c:numFmt formatCode="#,##0.0_ ;[Red]\-#,##0.0\ " sourceLinked="0"/>
        <c:majorTickMark val="out"/>
        <c:minorTickMark val="none"/>
        <c:tickLblPos val="nextTo"/>
        <c:spPr>
          <a:ln w="9525">
            <a:solidFill>
              <a:srgbClr val="7F7F7F"/>
            </a:solidFill>
            <a:prstDash val="solid"/>
          </a:ln>
        </c:spPr>
        <c:crossAx val="387894272"/>
        <c:crosses val="autoZero"/>
        <c:crossBetween val="between"/>
      </c:valAx>
      <c:valAx>
        <c:axId val="388180800"/>
        <c:scaling>
          <c:orientation val="minMax"/>
          <c:max val="50"/>
          <c:min val="0"/>
        </c:scaling>
        <c:delete val="1"/>
        <c:axPos val="r"/>
        <c:numFmt formatCode="General" sourceLinked="1"/>
        <c:majorTickMark val="out"/>
        <c:minorTickMark val="none"/>
        <c:tickLblPos val="nextTo"/>
        <c:crossAx val="388181376"/>
        <c:crosses val="max"/>
        <c:crossBetween val="midCat"/>
      </c:valAx>
      <c:valAx>
        <c:axId val="388181376"/>
        <c:scaling>
          <c:orientation val="minMax"/>
        </c:scaling>
        <c:delete val="1"/>
        <c:axPos val="b"/>
        <c:numFmt formatCode="General" sourceLinked="1"/>
        <c:majorTickMark val="out"/>
        <c:minorTickMark val="none"/>
        <c:tickLblPos val="nextTo"/>
        <c:crossAx val="388180800"/>
        <c:crosses val="autoZero"/>
        <c:crossBetween val="midCat"/>
      </c:valAx>
      <c:spPr>
        <a:ln>
          <a:solidFill>
            <a:srgbClr val="7F7F7F"/>
          </a:solidFill>
        </a:ln>
      </c:spPr>
    </c:plotArea>
    <c:legend>
      <c:legendPos val="r"/>
      <c:layout>
        <c:manualLayout>
          <c:xMode val="edge"/>
          <c:yMode val="edge"/>
          <c:x val="0.24898545489572801"/>
          <c:y val="1.2600679816983661E-2"/>
          <c:w val="0.53853055916775028"/>
          <c:h val="2.6521708083404743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市区町村別_府内府外別健診受診率!$AX$4</c:f>
              <c:strCache>
                <c:ptCount val="1"/>
                <c:pt idx="0">
                  <c:v>医科健診受診率</c:v>
                </c:pt>
              </c:strCache>
            </c:strRef>
          </c:tx>
          <c:spPr>
            <a:solidFill>
              <a:srgbClr val="376092"/>
            </a:solidFill>
            <a:ln>
              <a:noFill/>
            </a:ln>
          </c:spPr>
          <c:invertIfNegative val="0"/>
          <c:dLbls>
            <c:dLbl>
              <c:idx val="0"/>
              <c:layout>
                <c:manualLayout>
                  <c:x val="3.21124115012281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40-49FE-B712-ED544FA89180}"/>
                </c:ext>
              </c:extLst>
            </c:dLbl>
            <c:dLbl>
              <c:idx val="1"/>
              <c:layout>
                <c:manualLayout>
                  <c:x val="2.905408659634927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40-49FE-B712-ED544FA89180}"/>
                </c:ext>
              </c:extLst>
            </c:dLbl>
            <c:dLbl>
              <c:idx val="2"/>
              <c:layout>
                <c:manualLayout>
                  <c:x val="-4.58748735731830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40-49FE-B712-ED544FA89180}"/>
                </c:ext>
              </c:extLst>
            </c:dLbl>
            <c:dLbl>
              <c:idx val="3"/>
              <c:layout>
                <c:manualLayout>
                  <c:x val="2.59957616914704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440-49FE-B712-ED544FA89180}"/>
                </c:ext>
              </c:extLst>
            </c:dLbl>
            <c:dLbl>
              <c:idx val="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440-49FE-B712-ED544FA89180}"/>
                </c:ext>
              </c:extLst>
            </c:dLbl>
            <c:dLbl>
              <c:idx val="5"/>
              <c:layout>
                <c:manualLayout>
                  <c:x val="1.529162452439435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440-49FE-B712-ED544FA89180}"/>
                </c:ext>
              </c:extLst>
            </c:dLbl>
            <c:dLbl>
              <c:idx val="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440-49FE-B712-ED544FA89180}"/>
                </c:ext>
              </c:extLst>
            </c:dLbl>
            <c:dLbl>
              <c:idx val="7"/>
              <c:layout>
                <c:manualLayout>
                  <c:x val="3.058324904878868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440-49FE-B712-ED544FA89180}"/>
                </c:ext>
              </c:extLst>
            </c:dLbl>
            <c:dLbl>
              <c:idx val="8"/>
              <c:layout>
                <c:manualLayout>
                  <c:x val="6.116649809757741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440-49FE-B712-ED544FA89180}"/>
                </c:ext>
              </c:extLst>
            </c:dLbl>
            <c:dLbl>
              <c:idx val="9"/>
              <c:layout>
                <c:manualLayout>
                  <c:x val="1.834994942927319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440-49FE-B712-ED544FA89180}"/>
                </c:ext>
              </c:extLst>
            </c:dLbl>
            <c:dLbl>
              <c:idx val="1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440-49FE-B712-ED544FA89180}"/>
                </c:ext>
              </c:extLst>
            </c:dLbl>
            <c:dLbl>
              <c:idx val="11"/>
              <c:layout>
                <c:manualLayout>
                  <c:x val="2.140827433415209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440-49FE-B712-ED544FA89180}"/>
                </c:ext>
              </c:extLst>
            </c:dLbl>
            <c:dLbl>
              <c:idx val="1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440-49FE-B712-ED544FA89180}"/>
                </c:ext>
              </c:extLst>
            </c:dLbl>
            <c:dLbl>
              <c:idx val="13"/>
              <c:layout>
                <c:manualLayout>
                  <c:x val="1.376246207195494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440-49FE-B712-ED544FA89180}"/>
                </c:ext>
              </c:extLst>
            </c:dLbl>
            <c:dLbl>
              <c:idx val="14"/>
              <c:layout>
                <c:manualLayout>
                  <c:x val="1.529162452439407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440-49FE-B712-ED544FA89180}"/>
                </c:ext>
              </c:extLst>
            </c:dLbl>
            <c:dLbl>
              <c:idx val="1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440-49FE-B712-ED544FA89180}"/>
                </c:ext>
              </c:extLst>
            </c:dLbl>
            <c:dLbl>
              <c:idx val="16"/>
              <c:layout>
                <c:manualLayout>
                  <c:x val="-2.8034321106519964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440-49FE-B712-ED544FA89180}"/>
                </c:ext>
              </c:extLst>
            </c:dLbl>
            <c:dLbl>
              <c:idx val="17"/>
              <c:layout>
                <c:manualLayout>
                  <c:x val="-1.52916245243946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440-49FE-B712-ED544FA89180}"/>
                </c:ext>
              </c:extLst>
            </c:dLbl>
            <c:dLbl>
              <c:idx val="18"/>
              <c:layout>
                <c:manualLayout>
                  <c:x val="-1.5291624524394636E-3"/>
                  <c:y val="-1.00748992351391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440-49FE-B712-ED544FA89180}"/>
                </c:ext>
              </c:extLst>
            </c:dLbl>
            <c:dLbl>
              <c:idx val="19"/>
              <c:layout>
                <c:manualLayout>
                  <c:x val="1.376246207195491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440-49FE-B712-ED544FA89180}"/>
                </c:ext>
              </c:extLst>
            </c:dLbl>
            <c:dLbl>
              <c:idx val="20"/>
              <c:layout>
                <c:manualLayout>
                  <c:x val="7.645812262197177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440-49FE-B712-ED544FA89180}"/>
                </c:ext>
              </c:extLst>
            </c:dLbl>
            <c:dLbl>
              <c:idx val="21"/>
              <c:layout>
                <c:manualLayout>
                  <c:x val="2.9054086596349248E-2"/>
                  <c:y val="7.934241010504934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440-49FE-B712-ED544FA89180}"/>
                </c:ext>
              </c:extLst>
            </c:dLbl>
            <c:dLbl>
              <c:idx val="22"/>
              <c:layout>
                <c:manualLayout>
                  <c:x val="1.987911188171260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440-49FE-B712-ED544FA89180}"/>
                </c:ext>
              </c:extLst>
            </c:dLbl>
            <c:dLbl>
              <c:idx val="23"/>
              <c:layout>
                <c:manualLayout>
                  <c:x val="9.1749747146365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440-49FE-B712-ED544FA89180}"/>
                </c:ext>
              </c:extLst>
            </c:dLbl>
            <c:dLbl>
              <c:idx val="24"/>
              <c:layout>
                <c:manualLayout>
                  <c:x val="6.116649809757741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440-49FE-B712-ED544FA89180}"/>
                </c:ext>
              </c:extLst>
            </c:dLbl>
            <c:dLbl>
              <c:idx val="25"/>
              <c:layout>
                <c:manualLayout>
                  <c:x val="-1.52916245243943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440-49FE-B712-ED544FA89180}"/>
                </c:ext>
              </c:extLst>
            </c:dLbl>
            <c:dLbl>
              <c:idx val="26"/>
              <c:layout>
                <c:manualLayout>
                  <c:x val="-5.6068642213039929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440-49FE-B712-ED544FA89180}"/>
                </c:ext>
              </c:extLst>
            </c:dLbl>
            <c:dLbl>
              <c:idx val="27"/>
              <c:layout>
                <c:manualLayout>
                  <c:x val="2.90540865963492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440-49FE-B712-ED544FA89180}"/>
                </c:ext>
              </c:extLst>
            </c:dLbl>
            <c:dLbl>
              <c:idx val="2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440-49FE-B712-ED544FA89180}"/>
                </c:ext>
              </c:extLst>
            </c:dLbl>
            <c:dLbl>
              <c:idx val="2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440-49FE-B712-ED544FA89180}"/>
                </c:ext>
              </c:extLst>
            </c:dLbl>
            <c:dLbl>
              <c:idx val="30"/>
              <c:layout>
                <c:manualLayout>
                  <c:x val="-2.8034321106519964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440-49FE-B712-ED544FA89180}"/>
                </c:ext>
              </c:extLst>
            </c:dLbl>
            <c:dLbl>
              <c:idx val="31"/>
              <c:layout>
                <c:manualLayout>
                  <c:x val="2.44665992390309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440-49FE-B712-ED544FA89180}"/>
                </c:ext>
              </c:extLst>
            </c:dLbl>
            <c:dLbl>
              <c:idx val="32"/>
              <c:layout>
                <c:manualLayout>
                  <c:x val="-5.6068642213039929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440-49FE-B712-ED544FA89180}"/>
                </c:ext>
              </c:extLst>
            </c:dLbl>
            <c:dLbl>
              <c:idx val="33"/>
              <c:layout>
                <c:manualLayout>
                  <c:x val="3.05832490487887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440-49FE-B712-ED544FA89180}"/>
                </c:ext>
              </c:extLst>
            </c:dLbl>
            <c:dLbl>
              <c:idx val="34"/>
              <c:layout>
                <c:manualLayout>
                  <c:x val="-5.6068642213039929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440-49FE-B712-ED544FA89180}"/>
                </c:ext>
              </c:extLst>
            </c:dLbl>
            <c:dLbl>
              <c:idx val="35"/>
              <c:layout>
                <c:manualLayout>
                  <c:x val="-5.6068642213039929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440-49FE-B712-ED544FA89180}"/>
                </c:ext>
              </c:extLst>
            </c:dLbl>
            <c:dLbl>
              <c:idx val="36"/>
              <c:layout>
                <c:manualLayout>
                  <c:x val="-2.8034321106519964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440-49FE-B712-ED544FA89180}"/>
                </c:ext>
              </c:extLst>
            </c:dLbl>
            <c:dLbl>
              <c:idx val="3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440-49FE-B712-ED544FA89180}"/>
                </c:ext>
              </c:extLst>
            </c:dLbl>
            <c:dLbl>
              <c:idx val="38"/>
              <c:layout>
                <c:manualLayout>
                  <c:x val="-1.8349949429273225E-2"/>
                  <c:y val="-1.309919388111318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440-49FE-B712-ED544FA89180}"/>
                </c:ext>
              </c:extLst>
            </c:dLbl>
            <c:dLbl>
              <c:idx val="39"/>
              <c:layout>
                <c:manualLayout>
                  <c:x val="9.174974714636612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440-49FE-B712-ED544FA89180}"/>
                </c:ext>
              </c:extLst>
            </c:dLbl>
            <c:dLbl>
              <c:idx val="40"/>
              <c:layout>
                <c:manualLayout>
                  <c:x val="-2.8034321106519964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E440-49FE-B712-ED544FA89180}"/>
                </c:ext>
              </c:extLst>
            </c:dLbl>
            <c:dLbl>
              <c:idx val="41"/>
              <c:layout>
                <c:manualLayout>
                  <c:x val="-2.8034321106519964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E440-49FE-B712-ED544FA89180}"/>
                </c:ext>
              </c:extLst>
            </c:dLbl>
            <c:dLbl>
              <c:idx val="42"/>
              <c:layout>
                <c:manualLayout>
                  <c:x val="-2.8034321106519964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E440-49FE-B712-ED544FA89180}"/>
                </c:ext>
              </c:extLst>
            </c:dLbl>
            <c:numFmt formatCode="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市区町村別_府内府外別健診受診率!$AQ$6:$AQ$48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市区町村別_府内府外別健診受診率!$AX$6:$AX$48</c:f>
              <c:numCache>
                <c:formatCode>0.0%</c:formatCode>
                <c:ptCount val="43"/>
                <c:pt idx="0">
                  <c:v>5.7193396226415096E-2</c:v>
                </c:pt>
                <c:pt idx="1">
                  <c:v>6.1764705882352944E-2</c:v>
                </c:pt>
                <c:pt idx="2">
                  <c:v>4.8387096774193547E-2</c:v>
                </c:pt>
                <c:pt idx="3">
                  <c:v>6.402439024390244E-2</c:v>
                </c:pt>
                <c:pt idx="4">
                  <c:v>0.1021021021021021</c:v>
                </c:pt>
                <c:pt idx="5">
                  <c:v>7.4433656957928807E-2</c:v>
                </c:pt>
                <c:pt idx="6">
                  <c:v>0.14285714285714285</c:v>
                </c:pt>
                <c:pt idx="7">
                  <c:v>5.7851239669421489E-2</c:v>
                </c:pt>
                <c:pt idx="8">
                  <c:v>8.3333333333333329E-2</c:v>
                </c:pt>
                <c:pt idx="9">
                  <c:v>7.0422535211267609E-2</c:v>
                </c:pt>
                <c:pt idx="10">
                  <c:v>0.11830985915492957</c:v>
                </c:pt>
                <c:pt idx="11">
                  <c:v>6.7924528301886791E-2</c:v>
                </c:pt>
                <c:pt idx="12">
                  <c:v>0.12751677852348994</c:v>
                </c:pt>
                <c:pt idx="13">
                  <c:v>7.407407407407407E-2</c:v>
                </c:pt>
                <c:pt idx="14">
                  <c:v>8.6206896551724144E-2</c:v>
                </c:pt>
                <c:pt idx="15">
                  <c:v>0.11904761904761904</c:v>
                </c:pt>
                <c:pt idx="16">
                  <c:v>9.2592592592592587E-2</c:v>
                </c:pt>
                <c:pt idx="17">
                  <c:v>4.0816326530612242E-2</c:v>
                </c:pt>
                <c:pt idx="18">
                  <c:v>3.2608695652173912E-2</c:v>
                </c:pt>
                <c:pt idx="19">
                  <c:v>7.4626865671641784E-2</c:v>
                </c:pt>
                <c:pt idx="20">
                  <c:v>8.2191780821917804E-2</c:v>
                </c:pt>
                <c:pt idx="21">
                  <c:v>5.8823529411764705E-2</c:v>
                </c:pt>
                <c:pt idx="22">
                  <c:v>6.7796610169491525E-2</c:v>
                </c:pt>
                <c:pt idx="23">
                  <c:v>8.1632653061224483E-2</c:v>
                </c:pt>
                <c:pt idx="24">
                  <c:v>8.6956521739130432E-2</c:v>
                </c:pt>
                <c:pt idx="25">
                  <c:v>4.3478260869565216E-2</c:v>
                </c:pt>
                <c:pt idx="26">
                  <c:v>0.13636363636363635</c:v>
                </c:pt>
                <c:pt idx="27">
                  <c:v>0.06</c:v>
                </c:pt>
                <c:pt idx="28">
                  <c:v>0.12222222222222222</c:v>
                </c:pt>
                <c:pt idx="29">
                  <c:v>0.11600000000000001</c:v>
                </c:pt>
                <c:pt idx="30">
                  <c:v>2.5316455696202531E-2</c:v>
                </c:pt>
                <c:pt idx="31">
                  <c:v>6.4516129032258063E-2</c:v>
                </c:pt>
                <c:pt idx="32">
                  <c:v>0.13043478260869565</c:v>
                </c:pt>
                <c:pt idx="33">
                  <c:v>8.7378640776699032E-2</c:v>
                </c:pt>
                <c:pt idx="34">
                  <c:v>0.25</c:v>
                </c:pt>
                <c:pt idx="35">
                  <c:v>0.13142857142857142</c:v>
                </c:pt>
                <c:pt idx="36">
                  <c:v>0</c:v>
                </c:pt>
                <c:pt idx="37">
                  <c:v>0.15789473684210525</c:v>
                </c:pt>
                <c:pt idx="38">
                  <c:v>0.66666666666666663</c:v>
                </c:pt>
                <c:pt idx="39">
                  <c:v>7.8212290502793297E-2</c:v>
                </c:pt>
                <c:pt idx="40">
                  <c:v>0</c:v>
                </c:pt>
                <c:pt idx="41">
                  <c:v>0</c:v>
                </c:pt>
                <c:pt idx="42">
                  <c:v>0</c:v>
                </c:pt>
              </c:numCache>
            </c:numRef>
          </c:val>
          <c:extLst>
            <c:ext xmlns:c16="http://schemas.microsoft.com/office/drawing/2014/chart" uri="{C3380CC4-5D6E-409C-BE32-E72D297353CC}">
              <c16:uniqueId val="{0000002B-E440-49FE-B712-ED544FA89180}"/>
            </c:ext>
          </c:extLst>
        </c:ser>
        <c:dLbls>
          <c:dLblPos val="outEnd"/>
          <c:showLegendKey val="0"/>
          <c:showVal val="1"/>
          <c:showCatName val="0"/>
          <c:showSerName val="0"/>
          <c:showPercent val="0"/>
          <c:showBubbleSize val="0"/>
        </c:dLbls>
        <c:gapWidth val="150"/>
        <c:axId val="387894272"/>
        <c:axId val="388180224"/>
      </c:barChart>
      <c:scatterChart>
        <c:scatterStyle val="lineMarker"/>
        <c:varyColors val="0"/>
        <c:ser>
          <c:idx val="1"/>
          <c:order val="1"/>
          <c:tx>
            <c:strRef>
              <c:f>市区町村別_府内府外別健診受診率!$BA$4</c:f>
              <c:strCache>
                <c:ptCount val="1"/>
                <c:pt idx="0">
                  <c:v>広域連合全体</c:v>
                </c:pt>
              </c:strCache>
            </c:strRef>
          </c:tx>
          <c:spPr>
            <a:ln w="28575">
              <a:solidFill>
                <a:srgbClr val="BE4B48"/>
              </a:solidFill>
            </a:ln>
          </c:spPr>
          <c:marker>
            <c:symbol val="none"/>
          </c:marker>
          <c:dLbls>
            <c:dLbl>
              <c:idx val="0"/>
              <c:layout>
                <c:manualLayout>
                  <c:x val="0.16274502721186732"/>
                  <c:y val="-0.8719092957567679"/>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C-E440-49FE-B712-ED544FA89180}"/>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E440-49FE-B712-ED544FA89180}"/>
                </c:ext>
              </c:extLst>
            </c:dLbl>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市区町村別_府内府外別健診受診率!$BA$6:$BA$48</c:f>
              <c:numCache>
                <c:formatCode>0.0%</c:formatCode>
                <c:ptCount val="43"/>
                <c:pt idx="0">
                  <c:v>8.6909742976688589E-2</c:v>
                </c:pt>
                <c:pt idx="1">
                  <c:v>8.6909742976688589E-2</c:v>
                </c:pt>
                <c:pt idx="2">
                  <c:v>8.6909742976688589E-2</c:v>
                </c:pt>
                <c:pt idx="3">
                  <c:v>8.6909742976688589E-2</c:v>
                </c:pt>
                <c:pt idx="4">
                  <c:v>8.6909742976688589E-2</c:v>
                </c:pt>
                <c:pt idx="5">
                  <c:v>8.6909742976688589E-2</c:v>
                </c:pt>
                <c:pt idx="6">
                  <c:v>8.6909742976688589E-2</c:v>
                </c:pt>
                <c:pt idx="7">
                  <c:v>8.6909742976688589E-2</c:v>
                </c:pt>
                <c:pt idx="8">
                  <c:v>8.6909742976688589E-2</c:v>
                </c:pt>
                <c:pt idx="9">
                  <c:v>8.6909742976688589E-2</c:v>
                </c:pt>
                <c:pt idx="10">
                  <c:v>8.6909742976688589E-2</c:v>
                </c:pt>
                <c:pt idx="11">
                  <c:v>8.6909742976688589E-2</c:v>
                </c:pt>
                <c:pt idx="12">
                  <c:v>8.6909742976688589E-2</c:v>
                </c:pt>
                <c:pt idx="13">
                  <c:v>8.6909742976688589E-2</c:v>
                </c:pt>
                <c:pt idx="14">
                  <c:v>8.6909742976688589E-2</c:v>
                </c:pt>
                <c:pt idx="15">
                  <c:v>8.6909742976688589E-2</c:v>
                </c:pt>
                <c:pt idx="16">
                  <c:v>8.6909742976688589E-2</c:v>
                </c:pt>
                <c:pt idx="17">
                  <c:v>8.6909742976688589E-2</c:v>
                </c:pt>
                <c:pt idx="18">
                  <c:v>8.6909742976688589E-2</c:v>
                </c:pt>
                <c:pt idx="19">
                  <c:v>8.6909742976688589E-2</c:v>
                </c:pt>
                <c:pt idx="20">
                  <c:v>8.6909742976688589E-2</c:v>
                </c:pt>
                <c:pt idx="21">
                  <c:v>8.6909742976688589E-2</c:v>
                </c:pt>
                <c:pt idx="22">
                  <c:v>8.6909742976688589E-2</c:v>
                </c:pt>
                <c:pt idx="23">
                  <c:v>8.6909742976688589E-2</c:v>
                </c:pt>
                <c:pt idx="24">
                  <c:v>8.6909742976688589E-2</c:v>
                </c:pt>
                <c:pt idx="25">
                  <c:v>8.6909742976688589E-2</c:v>
                </c:pt>
                <c:pt idx="26">
                  <c:v>8.6909742976688589E-2</c:v>
                </c:pt>
                <c:pt idx="27">
                  <c:v>8.6909742976688589E-2</c:v>
                </c:pt>
                <c:pt idx="28">
                  <c:v>8.6909742976688589E-2</c:v>
                </c:pt>
                <c:pt idx="29">
                  <c:v>8.6909742976688589E-2</c:v>
                </c:pt>
                <c:pt idx="30">
                  <c:v>8.6909742976688589E-2</c:v>
                </c:pt>
                <c:pt idx="31">
                  <c:v>8.6909742976688589E-2</c:v>
                </c:pt>
                <c:pt idx="32">
                  <c:v>8.6909742976688589E-2</c:v>
                </c:pt>
                <c:pt idx="33">
                  <c:v>8.6909742976688589E-2</c:v>
                </c:pt>
                <c:pt idx="34">
                  <c:v>8.6909742976688589E-2</c:v>
                </c:pt>
                <c:pt idx="35">
                  <c:v>8.6909742976688589E-2</c:v>
                </c:pt>
                <c:pt idx="36">
                  <c:v>8.6909742976688589E-2</c:v>
                </c:pt>
                <c:pt idx="37">
                  <c:v>8.6909742976688589E-2</c:v>
                </c:pt>
                <c:pt idx="38">
                  <c:v>8.6909742976688589E-2</c:v>
                </c:pt>
                <c:pt idx="39">
                  <c:v>8.6909742976688589E-2</c:v>
                </c:pt>
                <c:pt idx="40">
                  <c:v>8.6909742976688589E-2</c:v>
                </c:pt>
                <c:pt idx="41">
                  <c:v>8.6909742976688589E-2</c:v>
                </c:pt>
                <c:pt idx="42">
                  <c:v>8.6909742976688589E-2</c:v>
                </c:pt>
              </c:numCache>
            </c:numRef>
          </c:xVal>
          <c:yVal>
            <c:numRef>
              <c:f>市区町村別_府内府外別健診受診率!$BD$6:$BD$48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2E-E440-49FE-B712-ED544FA89180}"/>
            </c:ext>
          </c:extLst>
        </c:ser>
        <c:dLbls>
          <c:showLegendKey val="0"/>
          <c:showVal val="1"/>
          <c:showCatName val="0"/>
          <c:showSerName val="0"/>
          <c:showPercent val="0"/>
          <c:showBubbleSize val="0"/>
        </c:dLbls>
        <c:axId val="388181376"/>
        <c:axId val="388180800"/>
      </c:scatterChart>
      <c:catAx>
        <c:axId val="387894272"/>
        <c:scaling>
          <c:orientation val="maxMin"/>
        </c:scaling>
        <c:delete val="0"/>
        <c:axPos val="l"/>
        <c:numFmt formatCode="General" sourceLinked="0"/>
        <c:majorTickMark val="none"/>
        <c:minorTickMark val="none"/>
        <c:tickLblPos val="nextTo"/>
        <c:spPr>
          <a:ln w="9525">
            <a:solidFill>
              <a:srgbClr val="7F7F7F"/>
            </a:solidFill>
            <a:prstDash val="solid"/>
          </a:ln>
        </c:spPr>
        <c:crossAx val="388180224"/>
        <c:crosses val="autoZero"/>
        <c:auto val="1"/>
        <c:lblAlgn val="ctr"/>
        <c:lblOffset val="100"/>
        <c:noMultiLvlLbl val="0"/>
      </c:catAx>
      <c:valAx>
        <c:axId val="388180224"/>
        <c:scaling>
          <c:orientation val="minMax"/>
        </c:scaling>
        <c:delete val="0"/>
        <c:axPos val="t"/>
        <c:majorGridlines>
          <c:spPr>
            <a:ln w="9525">
              <a:solidFill>
                <a:srgbClr val="D9D9D9"/>
              </a:solidFill>
              <a:prstDash val="solid"/>
            </a:ln>
          </c:spPr>
        </c:majorGridlines>
        <c:title>
          <c:tx>
            <c:rich>
              <a:bodyPr/>
              <a:lstStyle/>
              <a:p>
                <a:pPr>
                  <a:defRPr/>
                </a:pPr>
                <a:r>
                  <a:rPr lang="en-US"/>
                  <a:t>(%)</a:t>
                </a:r>
                <a:endParaRPr lang="ja-JP"/>
              </a:p>
            </c:rich>
          </c:tx>
          <c:layout>
            <c:manualLayout>
              <c:xMode val="edge"/>
              <c:yMode val="edge"/>
              <c:x val="0.92923027349256859"/>
              <c:y val="4.3743811085390945E-2"/>
            </c:manualLayout>
          </c:layout>
          <c:overlay val="0"/>
        </c:title>
        <c:numFmt formatCode="0.0%" sourceLinked="0"/>
        <c:majorTickMark val="out"/>
        <c:minorTickMark val="none"/>
        <c:tickLblPos val="nextTo"/>
        <c:spPr>
          <a:ln w="9525">
            <a:solidFill>
              <a:srgbClr val="7F7F7F"/>
            </a:solidFill>
            <a:prstDash val="solid"/>
          </a:ln>
        </c:spPr>
        <c:crossAx val="387894272"/>
        <c:crosses val="autoZero"/>
        <c:crossBetween val="between"/>
      </c:valAx>
      <c:valAx>
        <c:axId val="388180800"/>
        <c:scaling>
          <c:orientation val="minMax"/>
          <c:max val="50"/>
          <c:min val="0"/>
        </c:scaling>
        <c:delete val="1"/>
        <c:axPos val="r"/>
        <c:numFmt formatCode="General" sourceLinked="1"/>
        <c:majorTickMark val="out"/>
        <c:minorTickMark val="none"/>
        <c:tickLblPos val="nextTo"/>
        <c:crossAx val="388181376"/>
        <c:crosses val="max"/>
        <c:crossBetween val="midCat"/>
      </c:valAx>
      <c:valAx>
        <c:axId val="388181376"/>
        <c:scaling>
          <c:orientation val="minMax"/>
        </c:scaling>
        <c:delete val="1"/>
        <c:axPos val="b"/>
        <c:numFmt formatCode="0.0%" sourceLinked="1"/>
        <c:majorTickMark val="out"/>
        <c:minorTickMark val="none"/>
        <c:tickLblPos val="nextTo"/>
        <c:crossAx val="388180800"/>
        <c:crosses val="autoZero"/>
        <c:crossBetween val="midCat"/>
      </c:valAx>
      <c:spPr>
        <a:ln>
          <a:solidFill>
            <a:srgbClr val="7F7F7F"/>
          </a:solidFill>
        </a:ln>
      </c:spPr>
    </c:plotArea>
    <c:legend>
      <c:legendPos val="r"/>
      <c:layout>
        <c:manualLayout>
          <c:xMode val="edge"/>
          <c:yMode val="edge"/>
          <c:x val="0.25357294225304627"/>
          <c:y val="1.2600679816983661E-2"/>
          <c:w val="0.53394307181043199"/>
          <c:h val="2.6521708083404743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市区町村別_府内府外別健診受診率!$AZ$5</c:f>
              <c:strCache>
                <c:ptCount val="1"/>
                <c:pt idx="0">
                  <c:v>前年度との差分(医科健診受診率)</c:v>
                </c:pt>
              </c:strCache>
            </c:strRef>
          </c:tx>
          <c:spPr>
            <a:solidFill>
              <a:schemeClr val="accent1"/>
            </a:solidFill>
            <a:ln>
              <a:noFill/>
            </a:ln>
          </c:spPr>
          <c:invertIfNegative val="0"/>
          <c:dLbls>
            <c:dLbl>
              <c:idx val="0"/>
              <c:layout>
                <c:manualLayout>
                  <c:x val="4.58748735731830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2F-4DDB-A9D1-5592D9CF7961}"/>
                </c:ext>
              </c:extLst>
            </c:dLbl>
            <c:dLbl>
              <c:idx val="5"/>
              <c:layout>
                <c:manualLayout>
                  <c:x val="4.58748735731830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2F-4DDB-A9D1-5592D9CF7961}"/>
                </c:ext>
              </c:extLst>
            </c:dLbl>
            <c:dLbl>
              <c:idx val="7"/>
              <c:layout>
                <c:manualLayout>
                  <c:x val="1.376246207195486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2F-4DDB-A9D1-5592D9CF7961}"/>
                </c:ext>
              </c:extLst>
            </c:dLbl>
            <c:dLbl>
              <c:idx val="10"/>
              <c:layout>
                <c:manualLayout>
                  <c:x val="6.116649809757686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2F-4DDB-A9D1-5592D9CF7961}"/>
                </c:ext>
              </c:extLst>
            </c:dLbl>
            <c:dLbl>
              <c:idx val="11"/>
              <c:layout>
                <c:manualLayout>
                  <c:x val="1.52916245243943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2F-4DDB-A9D1-5592D9CF7961}"/>
                </c:ext>
              </c:extLst>
            </c:dLbl>
            <c:dLbl>
              <c:idx val="23"/>
              <c:layout>
                <c:manualLayout>
                  <c:x val="4.587487357318250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2F-4DDB-A9D1-5592D9CF7961}"/>
                </c:ext>
              </c:extLst>
            </c:dLbl>
            <c:dLbl>
              <c:idx val="2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C2F-4DDB-A9D1-5592D9CF7961}"/>
                </c:ext>
              </c:extLst>
            </c:dLbl>
            <c:dLbl>
              <c:idx val="27"/>
              <c:layout>
                <c:manualLayout>
                  <c:x val="-5.6068642213039929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2F-4DDB-A9D1-5592D9CF7961}"/>
                </c:ext>
              </c:extLst>
            </c:dLbl>
            <c:dLbl>
              <c:idx val="29"/>
              <c:layout>
                <c:manualLayout>
                  <c:x val="1.834994942927322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C2F-4DDB-A9D1-5592D9CF7961}"/>
                </c:ext>
              </c:extLst>
            </c:dLbl>
            <c:dLbl>
              <c:idx val="34"/>
              <c:layout>
                <c:manualLayout>
                  <c:x val="3.05832490487887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C2F-4DDB-A9D1-5592D9CF7961}"/>
                </c:ext>
              </c:extLst>
            </c:dLbl>
            <c:dLbl>
              <c:idx val="35"/>
              <c:layout>
                <c:manualLayout>
                  <c:x val="1.52916245243943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C2F-4DDB-A9D1-5592D9CF7961}"/>
                </c:ext>
              </c:extLst>
            </c:dLbl>
            <c:dLbl>
              <c:idx val="36"/>
              <c:layout>
                <c:manualLayout>
                  <c:x val="1.834994942927322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C2F-4DDB-A9D1-5592D9CF7961}"/>
                </c:ext>
              </c:extLst>
            </c:dLbl>
            <c:dLbl>
              <c:idx val="41"/>
              <c:layout>
                <c:manualLayout>
                  <c:x val="1.834994942927322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C2F-4DDB-A9D1-5592D9CF7961}"/>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市区町村別_府内府外別健診受診率!$AQ$6:$AQ$48</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市区町村別_府内府外別健診受診率!$AZ$6:$AZ$48</c:f>
              <c:numCache>
                <c:formatCode>General</c:formatCode>
                <c:ptCount val="43"/>
                <c:pt idx="0">
                  <c:v>1.7000000000000002</c:v>
                </c:pt>
                <c:pt idx="1">
                  <c:v>2.5</c:v>
                </c:pt>
                <c:pt idx="2">
                  <c:v>4.8</c:v>
                </c:pt>
                <c:pt idx="3">
                  <c:v>2.5</c:v>
                </c:pt>
                <c:pt idx="4">
                  <c:v>2.2999999999999994</c:v>
                </c:pt>
                <c:pt idx="5">
                  <c:v>1.6999999999999995</c:v>
                </c:pt>
                <c:pt idx="6">
                  <c:v>14.299999999999999</c:v>
                </c:pt>
                <c:pt idx="7">
                  <c:v>0.50000000000000044</c:v>
                </c:pt>
                <c:pt idx="8">
                  <c:v>5.9</c:v>
                </c:pt>
                <c:pt idx="9">
                  <c:v>4.9000000000000004</c:v>
                </c:pt>
                <c:pt idx="10">
                  <c:v>1.5</c:v>
                </c:pt>
                <c:pt idx="11">
                  <c:v>2.1000000000000005</c:v>
                </c:pt>
                <c:pt idx="12">
                  <c:v>5.2</c:v>
                </c:pt>
                <c:pt idx="13">
                  <c:v>-2.1000000000000005</c:v>
                </c:pt>
                <c:pt idx="14">
                  <c:v>7.5</c:v>
                </c:pt>
                <c:pt idx="15">
                  <c:v>3.3000000000000003</c:v>
                </c:pt>
                <c:pt idx="16">
                  <c:v>4.2</c:v>
                </c:pt>
                <c:pt idx="17">
                  <c:v>4.1000000000000005</c:v>
                </c:pt>
                <c:pt idx="18">
                  <c:v>-1.8999999999999997</c:v>
                </c:pt>
                <c:pt idx="19">
                  <c:v>3.5999999999999996</c:v>
                </c:pt>
                <c:pt idx="20">
                  <c:v>3.2</c:v>
                </c:pt>
                <c:pt idx="21">
                  <c:v>4.0999999999999996</c:v>
                </c:pt>
                <c:pt idx="22">
                  <c:v>5.6000000000000005</c:v>
                </c:pt>
                <c:pt idx="23">
                  <c:v>1.4</c:v>
                </c:pt>
                <c:pt idx="24">
                  <c:v>3.3999999999999995</c:v>
                </c:pt>
                <c:pt idx="25">
                  <c:v>-5.7000000000000011</c:v>
                </c:pt>
                <c:pt idx="26">
                  <c:v>2.5000000000000009</c:v>
                </c:pt>
                <c:pt idx="27">
                  <c:v>2.9</c:v>
                </c:pt>
                <c:pt idx="28">
                  <c:v>4.5999999999999996</c:v>
                </c:pt>
                <c:pt idx="29">
                  <c:v>0</c:v>
                </c:pt>
                <c:pt idx="30">
                  <c:v>-0.19999999999999984</c:v>
                </c:pt>
                <c:pt idx="31">
                  <c:v>-0.50000000000000044</c:v>
                </c:pt>
                <c:pt idx="32">
                  <c:v>6.5</c:v>
                </c:pt>
                <c:pt idx="33">
                  <c:v>2.899999999999999</c:v>
                </c:pt>
                <c:pt idx="34">
                  <c:v>1.899999999999999</c:v>
                </c:pt>
                <c:pt idx="35">
                  <c:v>2.0000000000000004</c:v>
                </c:pt>
                <c:pt idx="36">
                  <c:v>0</c:v>
                </c:pt>
                <c:pt idx="37">
                  <c:v>4.3</c:v>
                </c:pt>
                <c:pt idx="38">
                  <c:v>66.7</c:v>
                </c:pt>
                <c:pt idx="39">
                  <c:v>2.8</c:v>
                </c:pt>
                <c:pt idx="40">
                  <c:v>-20</c:v>
                </c:pt>
                <c:pt idx="41">
                  <c:v>0</c:v>
                </c:pt>
                <c:pt idx="42">
                  <c:v>-12.5</c:v>
                </c:pt>
              </c:numCache>
            </c:numRef>
          </c:val>
          <c:extLst>
            <c:ext xmlns:c16="http://schemas.microsoft.com/office/drawing/2014/chart" uri="{C3380CC4-5D6E-409C-BE32-E72D297353CC}">
              <c16:uniqueId val="{0000000D-0C2F-4DDB-A9D1-5592D9CF7961}"/>
            </c:ext>
          </c:extLst>
        </c:ser>
        <c:dLbls>
          <c:dLblPos val="outEnd"/>
          <c:showLegendKey val="0"/>
          <c:showVal val="1"/>
          <c:showCatName val="0"/>
          <c:showSerName val="0"/>
          <c:showPercent val="0"/>
          <c:showBubbleSize val="0"/>
        </c:dLbls>
        <c:gapWidth val="150"/>
        <c:axId val="387894272"/>
        <c:axId val="388180224"/>
      </c:barChart>
      <c:scatterChart>
        <c:scatterStyle val="lineMarker"/>
        <c:varyColors val="0"/>
        <c:ser>
          <c:idx val="1"/>
          <c:order val="1"/>
          <c:tx>
            <c:strRef>
              <c:f>市区町村別_府内府外別健診受診率!$B$228</c:f>
              <c:strCache>
                <c:ptCount val="1"/>
                <c:pt idx="0">
                  <c:v>広域連合全体</c:v>
                </c:pt>
              </c:strCache>
            </c:strRef>
          </c:tx>
          <c:spPr>
            <a:ln w="28575">
              <a:solidFill>
                <a:srgbClr val="BE4B48"/>
              </a:solidFill>
            </a:ln>
          </c:spPr>
          <c:marker>
            <c:symbol val="none"/>
          </c:marker>
          <c:dLbls>
            <c:dLbl>
              <c:idx val="0"/>
              <c:layout>
                <c:manualLayout>
                  <c:x val="9.4144752685064725E-2"/>
                  <c:y val="-0.872903773525024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0C2F-4DDB-A9D1-5592D9CF7961}"/>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C2F-4DDB-A9D1-5592D9CF7961}"/>
                </c:ext>
              </c:extLst>
            </c:dLbl>
            <c:numFmt formatCode="#,##0.0_ ;[Red]\-#,##0.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市区町村別_府内府外別健診受診率!$BC$6:$BC$48</c:f>
              <c:numCache>
                <c:formatCode>General</c:formatCode>
                <c:ptCount val="43"/>
                <c:pt idx="0">
                  <c:v>2.5999999999999996</c:v>
                </c:pt>
                <c:pt idx="1">
                  <c:v>2.5999999999999996</c:v>
                </c:pt>
                <c:pt idx="2">
                  <c:v>2.5999999999999996</c:v>
                </c:pt>
                <c:pt idx="3">
                  <c:v>2.5999999999999996</c:v>
                </c:pt>
                <c:pt idx="4">
                  <c:v>2.5999999999999996</c:v>
                </c:pt>
                <c:pt idx="5">
                  <c:v>2.5999999999999996</c:v>
                </c:pt>
                <c:pt idx="6">
                  <c:v>2.5999999999999996</c:v>
                </c:pt>
                <c:pt idx="7">
                  <c:v>2.5999999999999996</c:v>
                </c:pt>
                <c:pt idx="8">
                  <c:v>2.5999999999999996</c:v>
                </c:pt>
                <c:pt idx="9">
                  <c:v>2.5999999999999996</c:v>
                </c:pt>
                <c:pt idx="10">
                  <c:v>2.5999999999999996</c:v>
                </c:pt>
                <c:pt idx="11">
                  <c:v>2.5999999999999996</c:v>
                </c:pt>
                <c:pt idx="12">
                  <c:v>2.5999999999999996</c:v>
                </c:pt>
                <c:pt idx="13">
                  <c:v>2.5999999999999996</c:v>
                </c:pt>
                <c:pt idx="14">
                  <c:v>2.5999999999999996</c:v>
                </c:pt>
                <c:pt idx="15">
                  <c:v>2.5999999999999996</c:v>
                </c:pt>
                <c:pt idx="16">
                  <c:v>2.5999999999999996</c:v>
                </c:pt>
                <c:pt idx="17">
                  <c:v>2.5999999999999996</c:v>
                </c:pt>
                <c:pt idx="18">
                  <c:v>2.5999999999999996</c:v>
                </c:pt>
                <c:pt idx="19">
                  <c:v>2.5999999999999996</c:v>
                </c:pt>
                <c:pt idx="20">
                  <c:v>2.5999999999999996</c:v>
                </c:pt>
                <c:pt idx="21">
                  <c:v>2.5999999999999996</c:v>
                </c:pt>
                <c:pt idx="22">
                  <c:v>2.5999999999999996</c:v>
                </c:pt>
                <c:pt idx="23">
                  <c:v>2.5999999999999996</c:v>
                </c:pt>
                <c:pt idx="24">
                  <c:v>2.5999999999999996</c:v>
                </c:pt>
                <c:pt idx="25">
                  <c:v>2.5999999999999996</c:v>
                </c:pt>
                <c:pt idx="26">
                  <c:v>2.5999999999999996</c:v>
                </c:pt>
                <c:pt idx="27">
                  <c:v>2.5999999999999996</c:v>
                </c:pt>
                <c:pt idx="28">
                  <c:v>2.5999999999999996</c:v>
                </c:pt>
                <c:pt idx="29">
                  <c:v>2.5999999999999996</c:v>
                </c:pt>
                <c:pt idx="30">
                  <c:v>2.5999999999999996</c:v>
                </c:pt>
                <c:pt idx="31">
                  <c:v>2.5999999999999996</c:v>
                </c:pt>
                <c:pt idx="32">
                  <c:v>2.5999999999999996</c:v>
                </c:pt>
                <c:pt idx="33">
                  <c:v>2.5999999999999996</c:v>
                </c:pt>
                <c:pt idx="34">
                  <c:v>2.5999999999999996</c:v>
                </c:pt>
                <c:pt idx="35">
                  <c:v>2.5999999999999996</c:v>
                </c:pt>
                <c:pt idx="36">
                  <c:v>2.5999999999999996</c:v>
                </c:pt>
                <c:pt idx="37">
                  <c:v>2.5999999999999996</c:v>
                </c:pt>
                <c:pt idx="38">
                  <c:v>2.5999999999999996</c:v>
                </c:pt>
                <c:pt idx="39">
                  <c:v>2.5999999999999996</c:v>
                </c:pt>
                <c:pt idx="40">
                  <c:v>2.5999999999999996</c:v>
                </c:pt>
                <c:pt idx="41">
                  <c:v>2.5999999999999996</c:v>
                </c:pt>
                <c:pt idx="42">
                  <c:v>2.5999999999999996</c:v>
                </c:pt>
              </c:numCache>
            </c:numRef>
          </c:xVal>
          <c:yVal>
            <c:numRef>
              <c:f>市区町村別_府内府外別健診受診率!$BD$6:$BD$48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0-0C2F-4DDB-A9D1-5592D9CF7961}"/>
            </c:ext>
          </c:extLst>
        </c:ser>
        <c:dLbls>
          <c:showLegendKey val="0"/>
          <c:showVal val="1"/>
          <c:showCatName val="0"/>
          <c:showSerName val="0"/>
          <c:showPercent val="0"/>
          <c:showBubbleSize val="0"/>
        </c:dLbls>
        <c:axId val="388181376"/>
        <c:axId val="388180800"/>
      </c:scatterChart>
      <c:catAx>
        <c:axId val="387894272"/>
        <c:scaling>
          <c:orientation val="maxMin"/>
        </c:scaling>
        <c:delete val="0"/>
        <c:axPos val="l"/>
        <c:numFmt formatCode="General" sourceLinked="0"/>
        <c:majorTickMark val="none"/>
        <c:minorTickMark val="none"/>
        <c:tickLblPos val="low"/>
        <c:spPr>
          <a:ln w="9525">
            <a:solidFill>
              <a:srgbClr val="7F7F7F"/>
            </a:solidFill>
            <a:prstDash val="solid"/>
          </a:ln>
        </c:spPr>
        <c:crossAx val="388180224"/>
        <c:crosses val="autoZero"/>
        <c:auto val="1"/>
        <c:lblAlgn val="ctr"/>
        <c:lblOffset val="100"/>
        <c:noMultiLvlLbl val="0"/>
      </c:catAx>
      <c:valAx>
        <c:axId val="388180224"/>
        <c:scaling>
          <c:orientation val="minMax"/>
        </c:scaling>
        <c:delete val="0"/>
        <c:axPos val="t"/>
        <c:majorGridlines>
          <c:spPr>
            <a:ln w="9525">
              <a:solidFill>
                <a:srgbClr val="D9D9D9"/>
              </a:solidFill>
              <a:prstDash val="solid"/>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2923027349256859"/>
              <c:y val="4.3743811085390945E-2"/>
            </c:manualLayout>
          </c:layout>
          <c:overlay val="0"/>
        </c:title>
        <c:numFmt formatCode="#,##0.0_ ;[Red]\-#,##0.0\ " sourceLinked="0"/>
        <c:majorTickMark val="out"/>
        <c:minorTickMark val="none"/>
        <c:tickLblPos val="nextTo"/>
        <c:spPr>
          <a:ln w="9525">
            <a:solidFill>
              <a:srgbClr val="7F7F7F"/>
            </a:solidFill>
            <a:prstDash val="solid"/>
          </a:ln>
        </c:spPr>
        <c:crossAx val="387894272"/>
        <c:crosses val="autoZero"/>
        <c:crossBetween val="between"/>
      </c:valAx>
      <c:valAx>
        <c:axId val="388180800"/>
        <c:scaling>
          <c:orientation val="minMax"/>
          <c:max val="50"/>
          <c:min val="0"/>
        </c:scaling>
        <c:delete val="1"/>
        <c:axPos val="r"/>
        <c:numFmt formatCode="General" sourceLinked="1"/>
        <c:majorTickMark val="out"/>
        <c:minorTickMark val="none"/>
        <c:tickLblPos val="nextTo"/>
        <c:crossAx val="388181376"/>
        <c:crosses val="max"/>
        <c:crossBetween val="midCat"/>
      </c:valAx>
      <c:valAx>
        <c:axId val="388181376"/>
        <c:scaling>
          <c:orientation val="minMax"/>
        </c:scaling>
        <c:delete val="1"/>
        <c:axPos val="b"/>
        <c:numFmt formatCode="General" sourceLinked="1"/>
        <c:majorTickMark val="out"/>
        <c:minorTickMark val="none"/>
        <c:tickLblPos val="nextTo"/>
        <c:crossAx val="388180800"/>
        <c:crosses val="autoZero"/>
        <c:crossBetween val="midCat"/>
      </c:valAx>
      <c:spPr>
        <a:ln>
          <a:solidFill>
            <a:srgbClr val="7F7F7F"/>
          </a:solidFill>
        </a:ln>
      </c:spPr>
    </c:plotArea>
    <c:legend>
      <c:legendPos val="r"/>
      <c:layout>
        <c:manualLayout>
          <c:xMode val="edge"/>
          <c:yMode val="edge"/>
          <c:x val="0.24898545489572801"/>
          <c:y val="1.2600679816983661E-2"/>
          <c:w val="0.53853055916775028"/>
          <c:h val="2.6521708083404743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28594372809498"/>
          <c:y val="5.4087777777777776E-2"/>
          <c:w val="0.79436877800102734"/>
          <c:h val="0.93980388888888888"/>
        </c:manualLayout>
      </c:layout>
      <c:barChart>
        <c:barDir val="bar"/>
        <c:grouping val="stacked"/>
        <c:varyColors val="0"/>
        <c:ser>
          <c:idx val="2"/>
          <c:order val="0"/>
          <c:tx>
            <c:strRef>
              <c:f>市区町村別_健診受診率!$CW$4:$CW$5</c:f>
              <c:strCache>
                <c:ptCount val="2"/>
                <c:pt idx="0">
                  <c:v>医科･歯科</c:v>
                </c:pt>
              </c:strCache>
            </c:strRef>
          </c:tx>
          <c:spPr>
            <a:solidFill>
              <a:schemeClr val="accent1">
                <a:lumMod val="60000"/>
                <a:lumOff val="40000"/>
              </a:schemeClr>
            </a:solidFill>
          </c:spPr>
          <c:invertIfNegative val="0"/>
          <c:cat>
            <c:strRef>
              <c:f>市区町村別_健診受診率!$CV$7:$CV$50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市区町村別_健診受診率!$CW$7:$CW$50</c:f>
              <c:numCache>
                <c:formatCode>0.0%</c:formatCode>
                <c:ptCount val="44"/>
                <c:pt idx="0">
                  <c:v>2.8899010054552886E-2</c:v>
                </c:pt>
                <c:pt idx="1">
                  <c:v>3.310138049351441E-2</c:v>
                </c:pt>
                <c:pt idx="2">
                  <c:v>3.3590508770652887E-2</c:v>
                </c:pt>
                <c:pt idx="3">
                  <c:v>3.8666902404526166E-2</c:v>
                </c:pt>
                <c:pt idx="4">
                  <c:v>6.6522375708192749E-2</c:v>
                </c:pt>
                <c:pt idx="5">
                  <c:v>9.6420940170940175E-2</c:v>
                </c:pt>
                <c:pt idx="6">
                  <c:v>5.3364036844213057E-2</c:v>
                </c:pt>
                <c:pt idx="7">
                  <c:v>5.9148319414728416E-2</c:v>
                </c:pt>
                <c:pt idx="8">
                  <c:v>4.7575782605104484E-2</c:v>
                </c:pt>
                <c:pt idx="9">
                  <c:v>3.8912246175865459E-2</c:v>
                </c:pt>
                <c:pt idx="10">
                  <c:v>3.3935907970419066E-2</c:v>
                </c:pt>
                <c:pt idx="11">
                  <c:v>8.8718156085725836E-2</c:v>
                </c:pt>
                <c:pt idx="12">
                  <c:v>7.3906785129299643E-2</c:v>
                </c:pt>
                <c:pt idx="13">
                  <c:v>5.0738274464389117E-2</c:v>
                </c:pt>
                <c:pt idx="14">
                  <c:v>6.7434025828186417E-2</c:v>
                </c:pt>
                <c:pt idx="15">
                  <c:v>6.9608350821727394E-2</c:v>
                </c:pt>
                <c:pt idx="16">
                  <c:v>8.4805653710247356E-2</c:v>
                </c:pt>
                <c:pt idx="17">
                  <c:v>3.0846122778675284E-2</c:v>
                </c:pt>
                <c:pt idx="18">
                  <c:v>5.3181333183579489E-2</c:v>
                </c:pt>
                <c:pt idx="19">
                  <c:v>9.774842140245929E-2</c:v>
                </c:pt>
                <c:pt idx="20">
                  <c:v>9.3573264781491E-2</c:v>
                </c:pt>
                <c:pt idx="21">
                  <c:v>5.9197201252071445E-2</c:v>
                </c:pt>
                <c:pt idx="22">
                  <c:v>7.2292529958561988E-2</c:v>
                </c:pt>
                <c:pt idx="23">
                  <c:v>4.550840155105558E-2</c:v>
                </c:pt>
                <c:pt idx="24">
                  <c:v>4.6941323345817729E-2</c:v>
                </c:pt>
                <c:pt idx="25">
                  <c:v>4.5081004930734914E-2</c:v>
                </c:pt>
                <c:pt idx="26">
                  <c:v>9.9062783432429705E-2</c:v>
                </c:pt>
                <c:pt idx="27">
                  <c:v>4.5350593909825501E-2</c:v>
                </c:pt>
                <c:pt idx="28">
                  <c:v>3.689567430025445E-2</c:v>
                </c:pt>
                <c:pt idx="29">
                  <c:v>5.3028460228654831E-2</c:v>
                </c:pt>
                <c:pt idx="30">
                  <c:v>3.0047400980155861E-2</c:v>
                </c:pt>
                <c:pt idx="31">
                  <c:v>5.0055865921787707E-2</c:v>
                </c:pt>
                <c:pt idx="32">
                  <c:v>2.3505420199635075E-2</c:v>
                </c:pt>
                <c:pt idx="33">
                  <c:v>5.6913996627318719E-2</c:v>
                </c:pt>
                <c:pt idx="34">
                  <c:v>0.13148148148148148</c:v>
                </c:pt>
                <c:pt idx="35">
                  <c:v>5.0905531081742533E-2</c:v>
                </c:pt>
                <c:pt idx="36">
                  <c:v>4.8761904761904763E-2</c:v>
                </c:pt>
                <c:pt idx="37">
                  <c:v>4.7554142056640922E-2</c:v>
                </c:pt>
                <c:pt idx="38">
                  <c:v>6.007393715341959E-2</c:v>
                </c:pt>
                <c:pt idx="39">
                  <c:v>1.3842913030394222E-2</c:v>
                </c:pt>
                <c:pt idx="40">
                  <c:v>4.748472026328162E-2</c:v>
                </c:pt>
                <c:pt idx="41">
                  <c:v>4.9133969600565569E-2</c:v>
                </c:pt>
                <c:pt idx="42">
                  <c:v>5.7559478127398311E-2</c:v>
                </c:pt>
                <c:pt idx="43">
                  <c:v>4.8041085134680403E-2</c:v>
                </c:pt>
              </c:numCache>
            </c:numRef>
          </c:val>
          <c:extLst>
            <c:ext xmlns:c16="http://schemas.microsoft.com/office/drawing/2014/chart" uri="{C3380CC4-5D6E-409C-BE32-E72D297353CC}">
              <c16:uniqueId val="{00000017-61FE-43FB-B725-5635AA08884D}"/>
            </c:ext>
          </c:extLst>
        </c:ser>
        <c:ser>
          <c:idx val="3"/>
          <c:order val="1"/>
          <c:tx>
            <c:strRef>
              <c:f>市区町村別_健診受診率!$CZ$4:$CZ$5</c:f>
              <c:strCache>
                <c:ptCount val="2"/>
                <c:pt idx="0">
                  <c:v>医科のみ</c:v>
                </c:pt>
              </c:strCache>
            </c:strRef>
          </c:tx>
          <c:spPr>
            <a:solidFill>
              <a:srgbClr val="FFC000"/>
            </a:solidFill>
          </c:spPr>
          <c:invertIfNegative val="0"/>
          <c:cat>
            <c:strRef>
              <c:f>市区町村別_健診受診率!$CV$7:$CV$50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市区町村別_健診受診率!$CZ$7:$CZ$50</c:f>
              <c:numCache>
                <c:formatCode>0.0%</c:formatCode>
                <c:ptCount val="44"/>
                <c:pt idx="0">
                  <c:v>0.11057920309242374</c:v>
                </c:pt>
                <c:pt idx="1">
                  <c:v>0.17034103480895957</c:v>
                </c:pt>
                <c:pt idx="2">
                  <c:v>0.16023728073367785</c:v>
                </c:pt>
                <c:pt idx="3">
                  <c:v>0.15777934936350779</c:v>
                </c:pt>
                <c:pt idx="4">
                  <c:v>0.34451588261506144</c:v>
                </c:pt>
                <c:pt idx="5">
                  <c:v>0.24178172255095332</c:v>
                </c:pt>
                <c:pt idx="6">
                  <c:v>0.1945334401281538</c:v>
                </c:pt>
                <c:pt idx="7">
                  <c:v>0.24553109255297123</c:v>
                </c:pt>
                <c:pt idx="8">
                  <c:v>0.14735277112414305</c:v>
                </c:pt>
                <c:pt idx="9">
                  <c:v>0.10676268002504696</c:v>
                </c:pt>
                <c:pt idx="10">
                  <c:v>0.18133114215283483</c:v>
                </c:pt>
                <c:pt idx="11">
                  <c:v>0.15923978972907399</c:v>
                </c:pt>
                <c:pt idx="12">
                  <c:v>0.18087060108204694</c:v>
                </c:pt>
                <c:pt idx="13">
                  <c:v>0.14193688477127966</c:v>
                </c:pt>
                <c:pt idx="14">
                  <c:v>0.21965188096574959</c:v>
                </c:pt>
                <c:pt idx="15">
                  <c:v>0.20323785124417432</c:v>
                </c:pt>
                <c:pt idx="16">
                  <c:v>0.21221605249873801</c:v>
                </c:pt>
                <c:pt idx="17">
                  <c:v>0.14640549273021003</c:v>
                </c:pt>
                <c:pt idx="18">
                  <c:v>0.17251642612455775</c:v>
                </c:pt>
                <c:pt idx="19">
                  <c:v>0.22274842140245929</c:v>
                </c:pt>
                <c:pt idx="20">
                  <c:v>0.18514138817480719</c:v>
                </c:pt>
                <c:pt idx="21">
                  <c:v>0.17970907751795248</c:v>
                </c:pt>
                <c:pt idx="22">
                  <c:v>0.23154888565348863</c:v>
                </c:pt>
                <c:pt idx="23">
                  <c:v>0.21580137871607066</c:v>
                </c:pt>
                <c:pt idx="24">
                  <c:v>0.12833957553058678</c:v>
                </c:pt>
                <c:pt idx="25">
                  <c:v>0.16118807231744542</c:v>
                </c:pt>
                <c:pt idx="26">
                  <c:v>0.27652927542073968</c:v>
                </c:pt>
                <c:pt idx="27">
                  <c:v>0.14641921578954664</c:v>
                </c:pt>
                <c:pt idx="28">
                  <c:v>0.15447413061916879</c:v>
                </c:pt>
                <c:pt idx="29">
                  <c:v>0.16577475066893699</c:v>
                </c:pt>
                <c:pt idx="30">
                  <c:v>0.15144211456575882</c:v>
                </c:pt>
                <c:pt idx="31">
                  <c:v>0.23340782122905027</c:v>
                </c:pt>
                <c:pt idx="32">
                  <c:v>0.11033594504668885</c:v>
                </c:pt>
                <c:pt idx="33">
                  <c:v>0.16694772344013492</c:v>
                </c:pt>
                <c:pt idx="34">
                  <c:v>0.35823045267489712</c:v>
                </c:pt>
                <c:pt idx="35">
                  <c:v>0.1443954968184043</c:v>
                </c:pt>
                <c:pt idx="36">
                  <c:v>0.16038095238095237</c:v>
                </c:pt>
                <c:pt idx="37">
                  <c:v>0.14235953354535816</c:v>
                </c:pt>
                <c:pt idx="38">
                  <c:v>0.18022181146025879</c:v>
                </c:pt>
                <c:pt idx="39">
                  <c:v>0.11284983448690943</c:v>
                </c:pt>
                <c:pt idx="40">
                  <c:v>0.22049835448989186</c:v>
                </c:pt>
                <c:pt idx="41">
                  <c:v>0.26511134676564158</c:v>
                </c:pt>
                <c:pt idx="42">
                  <c:v>0.28702993092862622</c:v>
                </c:pt>
                <c:pt idx="43">
                  <c:v>0.16533561940166969</c:v>
                </c:pt>
              </c:numCache>
            </c:numRef>
          </c:val>
          <c:extLst>
            <c:ext xmlns:c16="http://schemas.microsoft.com/office/drawing/2014/chart" uri="{C3380CC4-5D6E-409C-BE32-E72D297353CC}">
              <c16:uniqueId val="{00000018-61FE-43FB-B725-5635AA08884D}"/>
            </c:ext>
          </c:extLst>
        </c:ser>
        <c:ser>
          <c:idx val="1"/>
          <c:order val="2"/>
          <c:tx>
            <c:strRef>
              <c:f>市区町村別_健診受診率!$DC$4:$DC$5</c:f>
              <c:strCache>
                <c:ptCount val="2"/>
                <c:pt idx="0">
                  <c:v>歯科のみ</c:v>
                </c:pt>
              </c:strCache>
            </c:strRef>
          </c:tx>
          <c:spPr>
            <a:solidFill>
              <a:schemeClr val="accent3">
                <a:lumMod val="75000"/>
              </a:schemeClr>
            </a:solidFill>
          </c:spPr>
          <c:invertIfNegative val="0"/>
          <c:cat>
            <c:strRef>
              <c:f>市区町村別_健診受診率!$CV$7:$CV$50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市区町村別_健診受診率!$DC$7:$DC$50</c:f>
              <c:numCache>
                <c:formatCode>0.0%</c:formatCode>
                <c:ptCount val="44"/>
                <c:pt idx="0">
                  <c:v>7.7537275815683426E-2</c:v>
                </c:pt>
                <c:pt idx="1">
                  <c:v>5.0970834869887287E-2</c:v>
                </c:pt>
                <c:pt idx="2">
                  <c:v>5.7318582138438025E-2</c:v>
                </c:pt>
                <c:pt idx="3">
                  <c:v>7.0438472418670434E-2</c:v>
                </c:pt>
                <c:pt idx="4">
                  <c:v>3.723979884142848E-2</c:v>
                </c:pt>
                <c:pt idx="5">
                  <c:v>7.1252465483234717E-2</c:v>
                </c:pt>
                <c:pt idx="6">
                  <c:v>7.8394072887464958E-2</c:v>
                </c:pt>
                <c:pt idx="7">
                  <c:v>5.4989992408033678E-2</c:v>
                </c:pt>
                <c:pt idx="8">
                  <c:v>9.1930288262988352E-2</c:v>
                </c:pt>
                <c:pt idx="9">
                  <c:v>9.5804633688165317E-2</c:v>
                </c:pt>
                <c:pt idx="10">
                  <c:v>4.0986031224322102E-2</c:v>
                </c:pt>
                <c:pt idx="11">
                  <c:v>0.13557083164847014</c:v>
                </c:pt>
                <c:pt idx="12">
                  <c:v>0.1028440958951705</c:v>
                </c:pt>
                <c:pt idx="13">
                  <c:v>8.4033005211349154E-2</c:v>
                </c:pt>
                <c:pt idx="14">
                  <c:v>6.7770915216170693E-2</c:v>
                </c:pt>
                <c:pt idx="15">
                  <c:v>6.7237197132811857E-2</c:v>
                </c:pt>
                <c:pt idx="16">
                  <c:v>8.7077233720343261E-2</c:v>
                </c:pt>
                <c:pt idx="17">
                  <c:v>5.3867124394184167E-2</c:v>
                </c:pt>
                <c:pt idx="18">
                  <c:v>7.40158364688044E-2</c:v>
                </c:pt>
                <c:pt idx="19">
                  <c:v>9.326188102359588E-2</c:v>
                </c:pt>
                <c:pt idx="20">
                  <c:v>0.11537275064267352</c:v>
                </c:pt>
                <c:pt idx="21">
                  <c:v>7.8438593260909587E-2</c:v>
                </c:pt>
                <c:pt idx="22">
                  <c:v>6.2716989584499949E-2</c:v>
                </c:pt>
                <c:pt idx="23">
                  <c:v>5.2563550193881946E-2</c:v>
                </c:pt>
                <c:pt idx="24">
                  <c:v>7.9816895547232619E-2</c:v>
                </c:pt>
                <c:pt idx="25">
                  <c:v>8.4174688894106592E-2</c:v>
                </c:pt>
                <c:pt idx="26">
                  <c:v>6.7923007155094223E-2</c:v>
                </c:pt>
                <c:pt idx="27">
                  <c:v>8.9467629488974201E-2</c:v>
                </c:pt>
                <c:pt idx="28">
                  <c:v>5.7251908396946563E-2</c:v>
                </c:pt>
                <c:pt idx="29">
                  <c:v>6.5312576015567989E-2</c:v>
                </c:pt>
                <c:pt idx="30">
                  <c:v>5.2221418815778901E-2</c:v>
                </c:pt>
                <c:pt idx="31">
                  <c:v>5.0055865921787707E-2</c:v>
                </c:pt>
                <c:pt idx="32">
                  <c:v>4.0785660620371367E-2</c:v>
                </c:pt>
                <c:pt idx="33">
                  <c:v>8.326306913996627E-2</c:v>
                </c:pt>
                <c:pt idx="34">
                  <c:v>0.05</c:v>
                </c:pt>
                <c:pt idx="35">
                  <c:v>5.6289769946157614E-2</c:v>
                </c:pt>
                <c:pt idx="36">
                  <c:v>7.9238095238095232E-2</c:v>
                </c:pt>
                <c:pt idx="37">
                  <c:v>6.9816749962138422E-2</c:v>
                </c:pt>
                <c:pt idx="38">
                  <c:v>7.763401109057301E-2</c:v>
                </c:pt>
                <c:pt idx="39">
                  <c:v>2.2569966897381884E-2</c:v>
                </c:pt>
                <c:pt idx="40">
                  <c:v>2.3977433004231313E-2</c:v>
                </c:pt>
                <c:pt idx="41">
                  <c:v>5.0901378579003183E-2</c:v>
                </c:pt>
                <c:pt idx="42">
                  <c:v>5.7559478127398311E-2</c:v>
                </c:pt>
                <c:pt idx="43">
                  <c:v>7.246863332638967E-2</c:v>
                </c:pt>
              </c:numCache>
            </c:numRef>
          </c:val>
          <c:extLst>
            <c:ext xmlns:c16="http://schemas.microsoft.com/office/drawing/2014/chart" uri="{C3380CC4-5D6E-409C-BE32-E72D297353CC}">
              <c16:uniqueId val="{00000016-61FE-43FB-B725-5635AA08884D}"/>
            </c:ext>
          </c:extLst>
        </c:ser>
        <c:ser>
          <c:idx val="0"/>
          <c:order val="3"/>
          <c:tx>
            <c:strRef>
              <c:f>市区町村別_健診受診率!$DF$4:$DF$5</c:f>
              <c:strCache>
                <c:ptCount val="2"/>
                <c:pt idx="0">
                  <c:v>未受診</c:v>
                </c:pt>
              </c:strCache>
            </c:strRef>
          </c:tx>
          <c:spPr>
            <a:solidFill>
              <a:srgbClr val="E6B9B8"/>
            </a:solidFill>
            <a:ln>
              <a:noFill/>
            </a:ln>
          </c:spPr>
          <c:invertIfNegative val="0"/>
          <c:cat>
            <c:strRef>
              <c:f>市区町村別_健診受診率!$CV$7:$CV$50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市区町村別_健診受診率!$DF$7:$DF$50</c:f>
              <c:numCache>
                <c:formatCode>0.0%</c:formatCode>
                <c:ptCount val="44"/>
                <c:pt idx="0">
                  <c:v>0.7829845110373399</c:v>
                </c:pt>
                <c:pt idx="1">
                  <c:v>0.74558674982763873</c:v>
                </c:pt>
                <c:pt idx="2">
                  <c:v>0.74885362835723124</c:v>
                </c:pt>
                <c:pt idx="3">
                  <c:v>0.73311527581329561</c:v>
                </c:pt>
                <c:pt idx="4">
                  <c:v>0.55172194283531728</c:v>
                </c:pt>
                <c:pt idx="5">
                  <c:v>0.59054487179487181</c:v>
                </c:pt>
                <c:pt idx="6">
                  <c:v>0.67370845014016822</c:v>
                </c:pt>
                <c:pt idx="7">
                  <c:v>0.64033059562426664</c:v>
                </c:pt>
                <c:pt idx="8">
                  <c:v>0.71314115800776412</c:v>
                </c:pt>
                <c:pt idx="9">
                  <c:v>0.75852044011092223</c:v>
                </c:pt>
                <c:pt idx="10">
                  <c:v>0.74374691865242404</c:v>
                </c:pt>
                <c:pt idx="11">
                  <c:v>0.61647122253673003</c:v>
                </c:pt>
                <c:pt idx="12">
                  <c:v>0.64237851789348288</c:v>
                </c:pt>
                <c:pt idx="13">
                  <c:v>0.72329183555298204</c:v>
                </c:pt>
                <c:pt idx="14">
                  <c:v>0.64514317798989329</c:v>
                </c:pt>
                <c:pt idx="15">
                  <c:v>0.65991660080128645</c:v>
                </c:pt>
                <c:pt idx="16">
                  <c:v>0.61590106007067136</c:v>
                </c:pt>
                <c:pt idx="17">
                  <c:v>0.76888126009693059</c:v>
                </c:pt>
                <c:pt idx="18">
                  <c:v>0.70028640422305832</c:v>
                </c:pt>
                <c:pt idx="19">
                  <c:v>0.58624127617148558</c:v>
                </c:pt>
                <c:pt idx="20">
                  <c:v>0.60591259640102824</c:v>
                </c:pt>
                <c:pt idx="21">
                  <c:v>0.68265512796906647</c:v>
                </c:pt>
                <c:pt idx="22">
                  <c:v>0.63344159480344941</c:v>
                </c:pt>
                <c:pt idx="23">
                  <c:v>0.68612666953899182</c:v>
                </c:pt>
                <c:pt idx="24">
                  <c:v>0.74490220557636289</c:v>
                </c:pt>
                <c:pt idx="25">
                  <c:v>0.70955623385771305</c:v>
                </c:pt>
                <c:pt idx="26">
                  <c:v>0.55648493399173637</c:v>
                </c:pt>
                <c:pt idx="27">
                  <c:v>0.71876256081165368</c:v>
                </c:pt>
                <c:pt idx="28">
                  <c:v>0.75137828668363016</c:v>
                </c:pt>
                <c:pt idx="29">
                  <c:v>0.71588421308684014</c:v>
                </c:pt>
                <c:pt idx="30">
                  <c:v>0.76628906563830645</c:v>
                </c:pt>
                <c:pt idx="31">
                  <c:v>0.66648044692737429</c:v>
                </c:pt>
                <c:pt idx="32">
                  <c:v>0.82537297413330468</c:v>
                </c:pt>
                <c:pt idx="33">
                  <c:v>0.69287521079258008</c:v>
                </c:pt>
                <c:pt idx="34">
                  <c:v>0.46028806584362142</c:v>
                </c:pt>
                <c:pt idx="35">
                  <c:v>0.74840920215369555</c:v>
                </c:pt>
                <c:pt idx="36">
                  <c:v>0.7116190476190476</c:v>
                </c:pt>
                <c:pt idx="37">
                  <c:v>0.7402695744358625</c:v>
                </c:pt>
                <c:pt idx="38">
                  <c:v>0.68207024029574859</c:v>
                </c:pt>
                <c:pt idx="39">
                  <c:v>0.85073728558531447</c:v>
                </c:pt>
                <c:pt idx="40">
                  <c:v>0.70803949224259521</c:v>
                </c:pt>
                <c:pt idx="41">
                  <c:v>0.63485330505478965</c:v>
                </c:pt>
                <c:pt idx="42">
                  <c:v>0.5978511128165771</c:v>
                </c:pt>
                <c:pt idx="43">
                  <c:v>0.7141546621372602</c:v>
                </c:pt>
              </c:numCache>
            </c:numRef>
          </c:val>
          <c:extLst>
            <c:ext xmlns:c16="http://schemas.microsoft.com/office/drawing/2014/chart" uri="{C3380CC4-5D6E-409C-BE32-E72D297353CC}">
              <c16:uniqueId val="{00000015-61FE-43FB-B725-5635AA08884D}"/>
            </c:ext>
          </c:extLst>
        </c:ser>
        <c:dLbls>
          <c:showLegendKey val="0"/>
          <c:showVal val="0"/>
          <c:showCatName val="0"/>
          <c:showSerName val="0"/>
          <c:showPercent val="0"/>
          <c:showBubbleSize val="0"/>
        </c:dLbls>
        <c:gapWidth val="150"/>
        <c:overlap val="100"/>
        <c:axId val="449393664"/>
        <c:axId val="448519488"/>
      </c:barChart>
      <c:catAx>
        <c:axId val="449393664"/>
        <c:scaling>
          <c:orientation val="maxMin"/>
        </c:scaling>
        <c:delete val="0"/>
        <c:axPos val="l"/>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29262570437798013"/>
          <c:y val="6.0458916500047604E-3"/>
          <c:w val="0.45297765255502581"/>
          <c:h val="2.0052207305849119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市区町村別_健診受診率!$CY$6</c:f>
              <c:strCache>
                <c:ptCount val="1"/>
                <c:pt idx="0">
                  <c:v>前年度との差分(医科･歯科)</c:v>
                </c:pt>
              </c:strCache>
            </c:strRef>
          </c:tx>
          <c:spPr>
            <a:solidFill>
              <a:schemeClr val="accent1"/>
            </a:solidFill>
            <a:ln>
              <a:noFill/>
            </a:ln>
          </c:spPr>
          <c:invertIfNegative val="0"/>
          <c:dLbls>
            <c:dLbl>
              <c:idx val="7"/>
              <c:layout>
                <c:manualLayout>
                  <c:x val="1.9939613526570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57-442D-AAEA-14867A339DC9}"/>
                </c:ext>
              </c:extLst>
            </c:dLbl>
            <c:dLbl>
              <c:idx val="14"/>
              <c:layout>
                <c:manualLayout>
                  <c:x val="1.9939613526570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57-442D-AAEA-14867A339DC9}"/>
                </c:ext>
              </c:extLst>
            </c:dLbl>
            <c:dLbl>
              <c:idx val="27"/>
              <c:layout>
                <c:manualLayout>
                  <c:x val="1.9939613526570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D57-442D-AAEA-14867A339DC9}"/>
                </c:ext>
              </c:extLst>
            </c:dLbl>
            <c:dLbl>
              <c:idx val="31"/>
              <c:layout>
                <c:manualLayout>
                  <c:x val="1.9939613526570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D57-442D-AAEA-14867A339DC9}"/>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市区町村別_健診受診率!$CV$7:$CV$49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市区町村別_健診受診率!$CY$7:$CY$49</c:f>
              <c:numCache>
                <c:formatCode>General</c:formatCode>
                <c:ptCount val="43"/>
                <c:pt idx="0">
                  <c:v>0.4</c:v>
                </c:pt>
                <c:pt idx="1">
                  <c:v>0.70000000000000029</c:v>
                </c:pt>
                <c:pt idx="2">
                  <c:v>0.80000000000000038</c:v>
                </c:pt>
                <c:pt idx="3">
                  <c:v>0.90000000000000013</c:v>
                </c:pt>
                <c:pt idx="4">
                  <c:v>1.2000000000000004</c:v>
                </c:pt>
                <c:pt idx="5">
                  <c:v>1.0999999999999996</c:v>
                </c:pt>
                <c:pt idx="6">
                  <c:v>0.7</c:v>
                </c:pt>
                <c:pt idx="7">
                  <c:v>0.59999999999999987</c:v>
                </c:pt>
                <c:pt idx="8">
                  <c:v>1.2000000000000004</c:v>
                </c:pt>
                <c:pt idx="9">
                  <c:v>0.7</c:v>
                </c:pt>
                <c:pt idx="10">
                  <c:v>0.80000000000000038</c:v>
                </c:pt>
                <c:pt idx="11">
                  <c:v>0.89999999999999947</c:v>
                </c:pt>
                <c:pt idx="12">
                  <c:v>0.69999999999999929</c:v>
                </c:pt>
                <c:pt idx="13">
                  <c:v>0.39999999999999969</c:v>
                </c:pt>
                <c:pt idx="14">
                  <c:v>0.60000000000000053</c:v>
                </c:pt>
                <c:pt idx="15">
                  <c:v>0.9000000000000008</c:v>
                </c:pt>
                <c:pt idx="16">
                  <c:v>1.8000000000000003</c:v>
                </c:pt>
                <c:pt idx="17">
                  <c:v>0.29999999999999993</c:v>
                </c:pt>
                <c:pt idx="18">
                  <c:v>0.90000000000000013</c:v>
                </c:pt>
                <c:pt idx="19">
                  <c:v>1.2999999999999998</c:v>
                </c:pt>
                <c:pt idx="20">
                  <c:v>1.8000000000000003</c:v>
                </c:pt>
                <c:pt idx="21">
                  <c:v>1.0999999999999996</c:v>
                </c:pt>
                <c:pt idx="22">
                  <c:v>0.89999999999999947</c:v>
                </c:pt>
                <c:pt idx="23">
                  <c:v>0.39999999999999969</c:v>
                </c:pt>
                <c:pt idx="24">
                  <c:v>0.40000000000000036</c:v>
                </c:pt>
                <c:pt idx="25">
                  <c:v>0.10000000000000009</c:v>
                </c:pt>
                <c:pt idx="26">
                  <c:v>1.9000000000000004</c:v>
                </c:pt>
                <c:pt idx="27">
                  <c:v>0.59999999999999987</c:v>
                </c:pt>
                <c:pt idx="28">
                  <c:v>0.99999999999999989</c:v>
                </c:pt>
                <c:pt idx="29">
                  <c:v>1.2999999999999998</c:v>
                </c:pt>
                <c:pt idx="30">
                  <c:v>0.19999999999999984</c:v>
                </c:pt>
                <c:pt idx="31">
                  <c:v>0.60000000000000053</c:v>
                </c:pt>
                <c:pt idx="32">
                  <c:v>0.10000000000000009</c:v>
                </c:pt>
                <c:pt idx="33">
                  <c:v>1.1000000000000003</c:v>
                </c:pt>
                <c:pt idx="34">
                  <c:v>1.3000000000000012</c:v>
                </c:pt>
                <c:pt idx="35">
                  <c:v>-0.40000000000000036</c:v>
                </c:pt>
                <c:pt idx="36">
                  <c:v>1.2000000000000004</c:v>
                </c:pt>
                <c:pt idx="37">
                  <c:v>0.90000000000000013</c:v>
                </c:pt>
                <c:pt idx="38">
                  <c:v>0.99999999999999956</c:v>
                </c:pt>
                <c:pt idx="39">
                  <c:v>0.2</c:v>
                </c:pt>
                <c:pt idx="40">
                  <c:v>0.49999999999999978</c:v>
                </c:pt>
                <c:pt idx="41">
                  <c:v>1.0000000000000002</c:v>
                </c:pt>
                <c:pt idx="42">
                  <c:v>0.50000000000000044</c:v>
                </c:pt>
              </c:numCache>
            </c:numRef>
          </c:val>
          <c:extLst>
            <c:ext xmlns:c16="http://schemas.microsoft.com/office/drawing/2014/chart" uri="{C3380CC4-5D6E-409C-BE32-E72D297353CC}">
              <c16:uniqueId val="{0000001A-A54A-4C3D-B241-FA243A101E32}"/>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B-A54A-4C3D-B241-FA243A101E32}"/>
              </c:ext>
            </c:extLst>
          </c:dPt>
          <c:dLbls>
            <c:dLbl>
              <c:idx val="0"/>
              <c:layout>
                <c:manualLayout>
                  <c:x val="7.8224637681159309E-2"/>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A54A-4C3D-B241-FA243A101E32}"/>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市区町村別_健診受診率!$DX$7:$DX$49</c:f>
              <c:numCache>
                <c:formatCode>General</c:formatCode>
                <c:ptCount val="43"/>
                <c:pt idx="0">
                  <c:v>0.7</c:v>
                </c:pt>
                <c:pt idx="1">
                  <c:v>0.7</c:v>
                </c:pt>
                <c:pt idx="2">
                  <c:v>0.7</c:v>
                </c:pt>
                <c:pt idx="3">
                  <c:v>0.7</c:v>
                </c:pt>
                <c:pt idx="4">
                  <c:v>0.7</c:v>
                </c:pt>
                <c:pt idx="5">
                  <c:v>0.7</c:v>
                </c:pt>
                <c:pt idx="6">
                  <c:v>0.7</c:v>
                </c:pt>
                <c:pt idx="7">
                  <c:v>0.7</c:v>
                </c:pt>
                <c:pt idx="8">
                  <c:v>0.7</c:v>
                </c:pt>
                <c:pt idx="9">
                  <c:v>0.7</c:v>
                </c:pt>
                <c:pt idx="10">
                  <c:v>0.7</c:v>
                </c:pt>
                <c:pt idx="11">
                  <c:v>0.7</c:v>
                </c:pt>
                <c:pt idx="12">
                  <c:v>0.7</c:v>
                </c:pt>
                <c:pt idx="13">
                  <c:v>0.7</c:v>
                </c:pt>
                <c:pt idx="14">
                  <c:v>0.7</c:v>
                </c:pt>
                <c:pt idx="15">
                  <c:v>0.7</c:v>
                </c:pt>
                <c:pt idx="16">
                  <c:v>0.7</c:v>
                </c:pt>
                <c:pt idx="17">
                  <c:v>0.7</c:v>
                </c:pt>
                <c:pt idx="18">
                  <c:v>0.7</c:v>
                </c:pt>
                <c:pt idx="19">
                  <c:v>0.7</c:v>
                </c:pt>
                <c:pt idx="20">
                  <c:v>0.7</c:v>
                </c:pt>
                <c:pt idx="21">
                  <c:v>0.7</c:v>
                </c:pt>
                <c:pt idx="22">
                  <c:v>0.7</c:v>
                </c:pt>
                <c:pt idx="23">
                  <c:v>0.7</c:v>
                </c:pt>
                <c:pt idx="24">
                  <c:v>0.7</c:v>
                </c:pt>
                <c:pt idx="25">
                  <c:v>0.7</c:v>
                </c:pt>
                <c:pt idx="26">
                  <c:v>0.7</c:v>
                </c:pt>
                <c:pt idx="27">
                  <c:v>0.7</c:v>
                </c:pt>
                <c:pt idx="28">
                  <c:v>0.7</c:v>
                </c:pt>
                <c:pt idx="29">
                  <c:v>0.7</c:v>
                </c:pt>
                <c:pt idx="30">
                  <c:v>0.7</c:v>
                </c:pt>
                <c:pt idx="31">
                  <c:v>0.7</c:v>
                </c:pt>
                <c:pt idx="32">
                  <c:v>0.7</c:v>
                </c:pt>
                <c:pt idx="33">
                  <c:v>0.7</c:v>
                </c:pt>
                <c:pt idx="34">
                  <c:v>0.7</c:v>
                </c:pt>
                <c:pt idx="35">
                  <c:v>0.7</c:v>
                </c:pt>
                <c:pt idx="36">
                  <c:v>0.7</c:v>
                </c:pt>
                <c:pt idx="37">
                  <c:v>0.7</c:v>
                </c:pt>
                <c:pt idx="38">
                  <c:v>0.7</c:v>
                </c:pt>
                <c:pt idx="39">
                  <c:v>0.7</c:v>
                </c:pt>
                <c:pt idx="40">
                  <c:v>0.7</c:v>
                </c:pt>
                <c:pt idx="41">
                  <c:v>0.7</c:v>
                </c:pt>
                <c:pt idx="42">
                  <c:v>0.7</c:v>
                </c:pt>
              </c:numCache>
            </c:numRef>
          </c:xVal>
          <c:yVal>
            <c:numRef>
              <c:f>市区町村別_健診受診率!$EH$7:$EH$49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D-A54A-4C3D-B241-FA243A101E32}"/>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市区町村別_健診受診率!$DB$6</c:f>
              <c:strCache>
                <c:ptCount val="1"/>
                <c:pt idx="0">
                  <c:v>前年度との差分(医科のみ)</c:v>
                </c:pt>
              </c:strCache>
            </c:strRef>
          </c:tx>
          <c:spPr>
            <a:solidFill>
              <a:schemeClr val="accent1"/>
            </a:solidFill>
            <a:ln>
              <a:noFill/>
            </a:ln>
          </c:spPr>
          <c:invertIfNegative val="0"/>
          <c:dLbls>
            <c:dLbl>
              <c:idx val="12"/>
              <c:layout>
                <c:manualLayout>
                  <c:x val="2.45410628019323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FF-4E02-A7C7-CBC2715FF65F}"/>
                </c:ext>
              </c:extLst>
            </c:dLbl>
            <c:dLbl>
              <c:idx val="36"/>
              <c:layout>
                <c:manualLayout>
                  <c:x val="2.45410628019323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FF-4E02-A7C7-CBC2715FF65F}"/>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市区町村別_健診受診率!$CV$7:$CV$49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市区町村別_健診受診率!$DB$7:$DB$49</c:f>
              <c:numCache>
                <c:formatCode>General</c:formatCode>
                <c:ptCount val="43"/>
                <c:pt idx="0">
                  <c:v>0.9000000000000008</c:v>
                </c:pt>
                <c:pt idx="1">
                  <c:v>1.8000000000000016</c:v>
                </c:pt>
                <c:pt idx="2">
                  <c:v>2.4999999999999996</c:v>
                </c:pt>
                <c:pt idx="3">
                  <c:v>1.2000000000000011</c:v>
                </c:pt>
                <c:pt idx="4">
                  <c:v>0.99999999999999534</c:v>
                </c:pt>
                <c:pt idx="5">
                  <c:v>0.89999999999999802</c:v>
                </c:pt>
                <c:pt idx="6">
                  <c:v>1.5000000000000013</c:v>
                </c:pt>
                <c:pt idx="7">
                  <c:v>1.7999999999999989</c:v>
                </c:pt>
                <c:pt idx="8">
                  <c:v>0.69999999999999785</c:v>
                </c:pt>
                <c:pt idx="9">
                  <c:v>1.8000000000000003</c:v>
                </c:pt>
                <c:pt idx="10">
                  <c:v>1.1999999999999984</c:v>
                </c:pt>
                <c:pt idx="11">
                  <c:v>1.0000000000000009</c:v>
                </c:pt>
                <c:pt idx="12">
                  <c:v>1.0999999999999983</c:v>
                </c:pt>
                <c:pt idx="13">
                  <c:v>2.0999999999999992</c:v>
                </c:pt>
                <c:pt idx="14">
                  <c:v>1.0000000000000009</c:v>
                </c:pt>
                <c:pt idx="15">
                  <c:v>0.9000000000000008</c:v>
                </c:pt>
                <c:pt idx="16">
                  <c:v>1.2999999999999985</c:v>
                </c:pt>
                <c:pt idx="17">
                  <c:v>1.9999999999999991</c:v>
                </c:pt>
                <c:pt idx="18">
                  <c:v>0.89999999999999802</c:v>
                </c:pt>
                <c:pt idx="19">
                  <c:v>1.6000000000000014</c:v>
                </c:pt>
                <c:pt idx="20">
                  <c:v>0.20000000000000018</c:v>
                </c:pt>
                <c:pt idx="21">
                  <c:v>2.4999999999999996</c:v>
                </c:pt>
                <c:pt idx="22">
                  <c:v>1.2000000000000011</c:v>
                </c:pt>
                <c:pt idx="23">
                  <c:v>2.1999999999999993</c:v>
                </c:pt>
                <c:pt idx="24">
                  <c:v>1.1999999999999997</c:v>
                </c:pt>
                <c:pt idx="25">
                  <c:v>2.1999999999999993</c:v>
                </c:pt>
                <c:pt idx="26">
                  <c:v>0.60000000000000053</c:v>
                </c:pt>
                <c:pt idx="27">
                  <c:v>0.69999999999999785</c:v>
                </c:pt>
                <c:pt idx="28">
                  <c:v>1.5999999999999988</c:v>
                </c:pt>
                <c:pt idx="29">
                  <c:v>0.30000000000000027</c:v>
                </c:pt>
                <c:pt idx="30">
                  <c:v>1.5999999999999988</c:v>
                </c:pt>
                <c:pt idx="31">
                  <c:v>2.7000000000000024</c:v>
                </c:pt>
                <c:pt idx="32">
                  <c:v>0.89999999999999947</c:v>
                </c:pt>
                <c:pt idx="33">
                  <c:v>0.50000000000000044</c:v>
                </c:pt>
                <c:pt idx="34">
                  <c:v>0</c:v>
                </c:pt>
                <c:pt idx="35">
                  <c:v>0.39999999999999758</c:v>
                </c:pt>
                <c:pt idx="36">
                  <c:v>1.100000000000001</c:v>
                </c:pt>
                <c:pt idx="37">
                  <c:v>2.3999999999999995</c:v>
                </c:pt>
                <c:pt idx="38">
                  <c:v>1.4999999999999987</c:v>
                </c:pt>
                <c:pt idx="39">
                  <c:v>2.2000000000000006</c:v>
                </c:pt>
                <c:pt idx="40">
                  <c:v>2.5999999999999996</c:v>
                </c:pt>
                <c:pt idx="41">
                  <c:v>2.6000000000000023</c:v>
                </c:pt>
                <c:pt idx="42">
                  <c:v>0.40000000000000036</c:v>
                </c:pt>
              </c:numCache>
            </c:numRef>
          </c:val>
          <c:extLst>
            <c:ext xmlns:c16="http://schemas.microsoft.com/office/drawing/2014/chart" uri="{C3380CC4-5D6E-409C-BE32-E72D297353CC}">
              <c16:uniqueId val="{00000002-29FF-4E02-A7C7-CBC2715FF65F}"/>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3-29FF-4E02-A7C7-CBC2715FF65F}"/>
              </c:ext>
            </c:extLst>
          </c:dPt>
          <c:dLbls>
            <c:dLbl>
              <c:idx val="0"/>
              <c:layout>
                <c:manualLayout>
                  <c:x val="0.21473429951690809"/>
                  <c:y val="-0.8900990476190475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29FF-4E02-A7C7-CBC2715FF65F}"/>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市区町村別_健診受診率!$EA$7:$EA$49</c:f>
              <c:numCache>
                <c:formatCode>General</c:formatCode>
                <c:ptCount val="43"/>
                <c:pt idx="0">
                  <c:v>1.2000000000000011</c:v>
                </c:pt>
                <c:pt idx="1">
                  <c:v>1.2000000000000011</c:v>
                </c:pt>
                <c:pt idx="2">
                  <c:v>1.2000000000000011</c:v>
                </c:pt>
                <c:pt idx="3">
                  <c:v>1.2000000000000011</c:v>
                </c:pt>
                <c:pt idx="4">
                  <c:v>1.2000000000000011</c:v>
                </c:pt>
                <c:pt idx="5">
                  <c:v>1.2000000000000011</c:v>
                </c:pt>
                <c:pt idx="6">
                  <c:v>1.2000000000000011</c:v>
                </c:pt>
                <c:pt idx="7">
                  <c:v>1.2000000000000011</c:v>
                </c:pt>
                <c:pt idx="8">
                  <c:v>1.2000000000000011</c:v>
                </c:pt>
                <c:pt idx="9">
                  <c:v>1.2000000000000011</c:v>
                </c:pt>
                <c:pt idx="10">
                  <c:v>1.2000000000000011</c:v>
                </c:pt>
                <c:pt idx="11">
                  <c:v>1.2000000000000011</c:v>
                </c:pt>
                <c:pt idx="12">
                  <c:v>1.2000000000000011</c:v>
                </c:pt>
                <c:pt idx="13">
                  <c:v>1.2000000000000011</c:v>
                </c:pt>
                <c:pt idx="14">
                  <c:v>1.2000000000000011</c:v>
                </c:pt>
                <c:pt idx="15">
                  <c:v>1.2000000000000011</c:v>
                </c:pt>
                <c:pt idx="16">
                  <c:v>1.2000000000000011</c:v>
                </c:pt>
                <c:pt idx="17">
                  <c:v>1.2000000000000011</c:v>
                </c:pt>
                <c:pt idx="18">
                  <c:v>1.2000000000000011</c:v>
                </c:pt>
                <c:pt idx="19">
                  <c:v>1.2000000000000011</c:v>
                </c:pt>
                <c:pt idx="20">
                  <c:v>1.2000000000000011</c:v>
                </c:pt>
                <c:pt idx="21">
                  <c:v>1.2000000000000011</c:v>
                </c:pt>
                <c:pt idx="22">
                  <c:v>1.2000000000000011</c:v>
                </c:pt>
                <c:pt idx="23">
                  <c:v>1.2000000000000011</c:v>
                </c:pt>
                <c:pt idx="24">
                  <c:v>1.2000000000000011</c:v>
                </c:pt>
                <c:pt idx="25">
                  <c:v>1.2000000000000011</c:v>
                </c:pt>
                <c:pt idx="26">
                  <c:v>1.2000000000000011</c:v>
                </c:pt>
                <c:pt idx="27">
                  <c:v>1.2000000000000011</c:v>
                </c:pt>
                <c:pt idx="28">
                  <c:v>1.2000000000000011</c:v>
                </c:pt>
                <c:pt idx="29">
                  <c:v>1.2000000000000011</c:v>
                </c:pt>
                <c:pt idx="30">
                  <c:v>1.2000000000000011</c:v>
                </c:pt>
                <c:pt idx="31">
                  <c:v>1.2000000000000011</c:v>
                </c:pt>
                <c:pt idx="32">
                  <c:v>1.2000000000000011</c:v>
                </c:pt>
                <c:pt idx="33">
                  <c:v>1.2000000000000011</c:v>
                </c:pt>
                <c:pt idx="34">
                  <c:v>1.2000000000000011</c:v>
                </c:pt>
                <c:pt idx="35">
                  <c:v>1.2000000000000011</c:v>
                </c:pt>
                <c:pt idx="36">
                  <c:v>1.2000000000000011</c:v>
                </c:pt>
                <c:pt idx="37">
                  <c:v>1.2000000000000011</c:v>
                </c:pt>
                <c:pt idx="38">
                  <c:v>1.2000000000000011</c:v>
                </c:pt>
                <c:pt idx="39">
                  <c:v>1.2000000000000011</c:v>
                </c:pt>
                <c:pt idx="40">
                  <c:v>1.2000000000000011</c:v>
                </c:pt>
                <c:pt idx="41">
                  <c:v>1.2000000000000011</c:v>
                </c:pt>
                <c:pt idx="42">
                  <c:v>1.2000000000000011</c:v>
                </c:pt>
              </c:numCache>
            </c:numRef>
          </c:xVal>
          <c:yVal>
            <c:numRef>
              <c:f>市区町村別_健診受診率!$EH$7:$EH$49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5-29FF-4E02-A7C7-CBC2715FF65F}"/>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市区町村別_健診受診率!$DE$6</c:f>
              <c:strCache>
                <c:ptCount val="1"/>
                <c:pt idx="0">
                  <c:v>前年度との差分(歯科のみ)</c:v>
                </c:pt>
              </c:strCache>
            </c:strRef>
          </c:tx>
          <c:spPr>
            <a:solidFill>
              <a:schemeClr val="accent1"/>
            </a:solidFill>
            <a:ln>
              <a:noFill/>
            </a:ln>
          </c:spPr>
          <c:invertIfNegative val="0"/>
          <c:dLbls>
            <c:dLbl>
              <c:idx val="17"/>
              <c:layout>
                <c:manualLayout>
                  <c:x val="2.45410628019323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B4-407C-B5F7-4C7A491F9E66}"/>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市区町村別_健診受診率!$CV$7:$CV$49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市区町村別_健診受診率!$DE$7:$DE$49</c:f>
              <c:numCache>
                <c:formatCode>General</c:formatCode>
                <c:ptCount val="43"/>
                <c:pt idx="0">
                  <c:v>0.20000000000000018</c:v>
                </c:pt>
                <c:pt idx="1">
                  <c:v>0.2999999999999996</c:v>
                </c:pt>
                <c:pt idx="2">
                  <c:v>0.50000000000000044</c:v>
                </c:pt>
                <c:pt idx="3">
                  <c:v>0.50000000000000044</c:v>
                </c:pt>
                <c:pt idx="4">
                  <c:v>0.39999999999999969</c:v>
                </c:pt>
                <c:pt idx="5">
                  <c:v>0.39999999999999897</c:v>
                </c:pt>
                <c:pt idx="6">
                  <c:v>0.30000000000000027</c:v>
                </c:pt>
                <c:pt idx="7">
                  <c:v>-0.10000000000000009</c:v>
                </c:pt>
                <c:pt idx="8">
                  <c:v>0.69999999999999929</c:v>
                </c:pt>
                <c:pt idx="9">
                  <c:v>0</c:v>
                </c:pt>
                <c:pt idx="10">
                  <c:v>0.7</c:v>
                </c:pt>
                <c:pt idx="11">
                  <c:v>0.30000000000000027</c:v>
                </c:pt>
                <c:pt idx="12">
                  <c:v>0.39999999999999897</c:v>
                </c:pt>
                <c:pt idx="13">
                  <c:v>-0.69999999999999929</c:v>
                </c:pt>
                <c:pt idx="14">
                  <c:v>-0.10000000000000009</c:v>
                </c:pt>
                <c:pt idx="15">
                  <c:v>0</c:v>
                </c:pt>
                <c:pt idx="16">
                  <c:v>0.69999999999999929</c:v>
                </c:pt>
                <c:pt idx="17">
                  <c:v>0.10000000000000009</c:v>
                </c:pt>
                <c:pt idx="18">
                  <c:v>0.5999999999999992</c:v>
                </c:pt>
                <c:pt idx="19">
                  <c:v>-0.70000000000000062</c:v>
                </c:pt>
                <c:pt idx="20">
                  <c:v>1.2000000000000011</c:v>
                </c:pt>
                <c:pt idx="21">
                  <c:v>-0.20000000000000018</c:v>
                </c:pt>
                <c:pt idx="22">
                  <c:v>0</c:v>
                </c:pt>
                <c:pt idx="23">
                  <c:v>-0.20000000000000018</c:v>
                </c:pt>
                <c:pt idx="24">
                  <c:v>0.70000000000000062</c:v>
                </c:pt>
                <c:pt idx="25">
                  <c:v>-0.69999999999999929</c:v>
                </c:pt>
                <c:pt idx="26">
                  <c:v>0.40000000000000036</c:v>
                </c:pt>
                <c:pt idx="27">
                  <c:v>0.49999999999999906</c:v>
                </c:pt>
                <c:pt idx="28">
                  <c:v>0</c:v>
                </c:pt>
                <c:pt idx="29">
                  <c:v>1.0000000000000002</c:v>
                </c:pt>
                <c:pt idx="30">
                  <c:v>0</c:v>
                </c:pt>
                <c:pt idx="31">
                  <c:v>0.20000000000000018</c:v>
                </c:pt>
                <c:pt idx="32">
                  <c:v>0.7</c:v>
                </c:pt>
                <c:pt idx="33">
                  <c:v>1.7000000000000002</c:v>
                </c:pt>
                <c:pt idx="34">
                  <c:v>0.40000000000000036</c:v>
                </c:pt>
                <c:pt idx="35">
                  <c:v>-0.8</c:v>
                </c:pt>
                <c:pt idx="36">
                  <c:v>0</c:v>
                </c:pt>
                <c:pt idx="37">
                  <c:v>-0.79999999999999938</c:v>
                </c:pt>
                <c:pt idx="38">
                  <c:v>-0.40000000000000036</c:v>
                </c:pt>
                <c:pt idx="39">
                  <c:v>0.19999999999999984</c:v>
                </c:pt>
                <c:pt idx="40">
                  <c:v>0</c:v>
                </c:pt>
                <c:pt idx="41">
                  <c:v>0.2999999999999996</c:v>
                </c:pt>
                <c:pt idx="42">
                  <c:v>1.4000000000000006</c:v>
                </c:pt>
              </c:numCache>
            </c:numRef>
          </c:val>
          <c:extLst>
            <c:ext xmlns:c16="http://schemas.microsoft.com/office/drawing/2014/chart" uri="{C3380CC4-5D6E-409C-BE32-E72D297353CC}">
              <c16:uniqueId val="{00000001-11B4-407C-B5F7-4C7A491F9E66}"/>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2-11B4-407C-B5F7-4C7A491F9E66}"/>
              </c:ext>
            </c:extLst>
          </c:dPt>
          <c:dLbls>
            <c:dLbl>
              <c:idx val="0"/>
              <c:layout>
                <c:manualLayout>
                  <c:x val="0.15184782608695641"/>
                  <c:y val="-0.8911069841269840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11B4-407C-B5F7-4C7A491F9E66}"/>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市区町村別_健診受診率!$ED$7:$ED$49</c:f>
              <c:numCache>
                <c:formatCode>General</c:formatCode>
                <c:ptCount val="43"/>
                <c:pt idx="0">
                  <c:v>0.19999999999999879</c:v>
                </c:pt>
                <c:pt idx="1">
                  <c:v>0.19999999999999879</c:v>
                </c:pt>
                <c:pt idx="2">
                  <c:v>0.19999999999999879</c:v>
                </c:pt>
                <c:pt idx="3">
                  <c:v>0.19999999999999879</c:v>
                </c:pt>
                <c:pt idx="4">
                  <c:v>0.19999999999999879</c:v>
                </c:pt>
                <c:pt idx="5">
                  <c:v>0.19999999999999879</c:v>
                </c:pt>
                <c:pt idx="6">
                  <c:v>0.19999999999999879</c:v>
                </c:pt>
                <c:pt idx="7">
                  <c:v>0.19999999999999879</c:v>
                </c:pt>
                <c:pt idx="8">
                  <c:v>0.19999999999999879</c:v>
                </c:pt>
                <c:pt idx="9">
                  <c:v>0.19999999999999879</c:v>
                </c:pt>
                <c:pt idx="10">
                  <c:v>0.19999999999999879</c:v>
                </c:pt>
                <c:pt idx="11">
                  <c:v>0.19999999999999879</c:v>
                </c:pt>
                <c:pt idx="12">
                  <c:v>0.19999999999999879</c:v>
                </c:pt>
                <c:pt idx="13">
                  <c:v>0.19999999999999879</c:v>
                </c:pt>
                <c:pt idx="14">
                  <c:v>0.19999999999999879</c:v>
                </c:pt>
                <c:pt idx="15">
                  <c:v>0.19999999999999879</c:v>
                </c:pt>
                <c:pt idx="16">
                  <c:v>0.19999999999999879</c:v>
                </c:pt>
                <c:pt idx="17">
                  <c:v>0.19999999999999879</c:v>
                </c:pt>
                <c:pt idx="18">
                  <c:v>0.19999999999999879</c:v>
                </c:pt>
                <c:pt idx="19">
                  <c:v>0.19999999999999879</c:v>
                </c:pt>
                <c:pt idx="20">
                  <c:v>0.19999999999999879</c:v>
                </c:pt>
                <c:pt idx="21">
                  <c:v>0.19999999999999879</c:v>
                </c:pt>
                <c:pt idx="22">
                  <c:v>0.19999999999999879</c:v>
                </c:pt>
                <c:pt idx="23">
                  <c:v>0.19999999999999879</c:v>
                </c:pt>
                <c:pt idx="24">
                  <c:v>0.19999999999999879</c:v>
                </c:pt>
                <c:pt idx="25">
                  <c:v>0.19999999999999879</c:v>
                </c:pt>
                <c:pt idx="26">
                  <c:v>0.19999999999999879</c:v>
                </c:pt>
                <c:pt idx="27">
                  <c:v>0.19999999999999879</c:v>
                </c:pt>
                <c:pt idx="28">
                  <c:v>0.19999999999999879</c:v>
                </c:pt>
                <c:pt idx="29">
                  <c:v>0.19999999999999879</c:v>
                </c:pt>
                <c:pt idx="30">
                  <c:v>0.19999999999999879</c:v>
                </c:pt>
                <c:pt idx="31">
                  <c:v>0.19999999999999879</c:v>
                </c:pt>
                <c:pt idx="32">
                  <c:v>0.19999999999999879</c:v>
                </c:pt>
                <c:pt idx="33">
                  <c:v>0.19999999999999879</c:v>
                </c:pt>
                <c:pt idx="34">
                  <c:v>0.19999999999999879</c:v>
                </c:pt>
                <c:pt idx="35">
                  <c:v>0.19999999999999879</c:v>
                </c:pt>
                <c:pt idx="36">
                  <c:v>0.19999999999999879</c:v>
                </c:pt>
                <c:pt idx="37">
                  <c:v>0.19999999999999879</c:v>
                </c:pt>
                <c:pt idx="38">
                  <c:v>0.19999999999999879</c:v>
                </c:pt>
                <c:pt idx="39">
                  <c:v>0.19999999999999879</c:v>
                </c:pt>
                <c:pt idx="40">
                  <c:v>0.19999999999999879</c:v>
                </c:pt>
                <c:pt idx="41">
                  <c:v>0.19999999999999879</c:v>
                </c:pt>
                <c:pt idx="42">
                  <c:v>0.19999999999999879</c:v>
                </c:pt>
              </c:numCache>
            </c:numRef>
          </c:xVal>
          <c:yVal>
            <c:numRef>
              <c:f>市区町村別_健診受診率!$EH$7:$EH$49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4-11B4-407C-B5F7-4C7A491F9E66}"/>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市区町村別_健診受診率!$DH$6</c:f>
              <c:strCache>
                <c:ptCount val="1"/>
                <c:pt idx="0">
                  <c:v>前年度との差分(未受診)</c:v>
                </c:pt>
              </c:strCache>
            </c:strRef>
          </c:tx>
          <c:spPr>
            <a:solidFill>
              <a:schemeClr val="accent1"/>
            </a:solidFill>
            <a:ln>
              <a:noFill/>
            </a:ln>
          </c:spPr>
          <c:invertIfNegative val="0"/>
          <c:dLbls>
            <c:dLbl>
              <c:idx val="11"/>
              <c:layout>
                <c:manualLayout>
                  <c:x val="1.0737681159420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4A-4A3B-91DD-C49D587F2E29}"/>
                </c:ext>
              </c:extLst>
            </c:dLbl>
            <c:dLbl>
              <c:idx val="12"/>
              <c:layout>
                <c:manualLayout>
                  <c:x val="1.0737681159420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4A-4A3B-91DD-C49D587F2E29}"/>
                </c:ext>
              </c:extLst>
            </c:dLbl>
            <c:dLbl>
              <c:idx val="19"/>
              <c:layout>
                <c:manualLayout>
                  <c:x val="1.07374396135265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4A-4A3B-91DD-C49D587F2E29}"/>
                </c:ext>
              </c:extLst>
            </c:dLbl>
            <c:dLbl>
              <c:idx val="22"/>
              <c:layout>
                <c:manualLayout>
                  <c:x val="1.07374396135265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74A-4A3B-91DD-C49D587F2E29}"/>
                </c:ext>
              </c:extLst>
            </c:dLbl>
            <c:dLbl>
              <c:idx val="30"/>
              <c:layout>
                <c:manualLayout>
                  <c:x val="-6.1351449275362877E-3"/>
                  <c:y val="7.936507951290833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4B-4930-9014-972465F41A48}"/>
                </c:ext>
              </c:extLst>
            </c:dLbl>
            <c:dLbl>
              <c:idx val="38"/>
              <c:layout>
                <c:manualLayout>
                  <c:x val="2.454311594202898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74A-4A3B-91DD-C49D587F2E29}"/>
                </c:ext>
              </c:extLst>
            </c:dLbl>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市区町村別_健診受診率!$CV$7:$CV$49</c:f>
              <c:strCache>
                <c:ptCount val="43"/>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strCache>
            </c:strRef>
          </c:cat>
          <c:val>
            <c:numRef>
              <c:f>市区町村別_健診受診率!$DH$7:$DH$49</c:f>
              <c:numCache>
                <c:formatCode>General</c:formatCode>
                <c:ptCount val="43"/>
                <c:pt idx="0">
                  <c:v>-1.5000000000000013</c:v>
                </c:pt>
                <c:pt idx="1">
                  <c:v>-2.8000000000000025</c:v>
                </c:pt>
                <c:pt idx="2">
                  <c:v>-3.9000000000000035</c:v>
                </c:pt>
                <c:pt idx="3">
                  <c:v>-2.6000000000000023</c:v>
                </c:pt>
                <c:pt idx="4">
                  <c:v>-2.4999999999999911</c:v>
                </c:pt>
                <c:pt idx="5">
                  <c:v>-2.4000000000000021</c:v>
                </c:pt>
                <c:pt idx="6">
                  <c:v>-2.4999999999999911</c:v>
                </c:pt>
                <c:pt idx="7">
                  <c:v>-2.4000000000000021</c:v>
                </c:pt>
                <c:pt idx="8">
                  <c:v>-2.6000000000000023</c:v>
                </c:pt>
                <c:pt idx="9">
                  <c:v>-2.4000000000000021</c:v>
                </c:pt>
                <c:pt idx="10">
                  <c:v>-2.6000000000000023</c:v>
                </c:pt>
                <c:pt idx="11">
                  <c:v>-2.200000000000002</c:v>
                </c:pt>
                <c:pt idx="12">
                  <c:v>-2.200000000000002</c:v>
                </c:pt>
                <c:pt idx="13">
                  <c:v>-1.9000000000000017</c:v>
                </c:pt>
                <c:pt idx="14">
                  <c:v>-1.6000000000000014</c:v>
                </c:pt>
                <c:pt idx="15">
                  <c:v>-1.8000000000000016</c:v>
                </c:pt>
                <c:pt idx="16">
                  <c:v>-3.8000000000000034</c:v>
                </c:pt>
                <c:pt idx="17">
                  <c:v>-2.4000000000000021</c:v>
                </c:pt>
                <c:pt idx="18">
                  <c:v>-2.300000000000002</c:v>
                </c:pt>
                <c:pt idx="19">
                  <c:v>-2.200000000000002</c:v>
                </c:pt>
                <c:pt idx="20">
                  <c:v>-3.1000000000000028</c:v>
                </c:pt>
                <c:pt idx="21">
                  <c:v>-3.3999999999999919</c:v>
                </c:pt>
                <c:pt idx="22">
                  <c:v>-2.200000000000002</c:v>
                </c:pt>
                <c:pt idx="23">
                  <c:v>-2.2999999999999909</c:v>
                </c:pt>
                <c:pt idx="24">
                  <c:v>-2.300000000000002</c:v>
                </c:pt>
                <c:pt idx="25">
                  <c:v>-1.6000000000000014</c:v>
                </c:pt>
                <c:pt idx="26">
                  <c:v>-2.8999999999999915</c:v>
                </c:pt>
                <c:pt idx="27">
                  <c:v>-1.9000000000000017</c:v>
                </c:pt>
                <c:pt idx="28">
                  <c:v>-2.8000000000000025</c:v>
                </c:pt>
                <c:pt idx="29">
                  <c:v>-2.6000000000000023</c:v>
                </c:pt>
                <c:pt idx="30">
                  <c:v>-2.0000000000000018</c:v>
                </c:pt>
                <c:pt idx="31">
                  <c:v>-3.5999999999999921</c:v>
                </c:pt>
                <c:pt idx="32">
                  <c:v>-1.7000000000000015</c:v>
                </c:pt>
                <c:pt idx="33">
                  <c:v>-3.3000000000000029</c:v>
                </c:pt>
                <c:pt idx="34">
                  <c:v>-1.799999999999996</c:v>
                </c:pt>
                <c:pt idx="35">
                  <c:v>0.70000000000000062</c:v>
                </c:pt>
                <c:pt idx="36">
                  <c:v>-2.300000000000002</c:v>
                </c:pt>
                <c:pt idx="37">
                  <c:v>-2.5000000000000022</c:v>
                </c:pt>
                <c:pt idx="38">
                  <c:v>-2.0999999999999908</c:v>
                </c:pt>
                <c:pt idx="39">
                  <c:v>-2.5000000000000022</c:v>
                </c:pt>
                <c:pt idx="40">
                  <c:v>-3.1000000000000028</c:v>
                </c:pt>
                <c:pt idx="41">
                  <c:v>-3.8000000000000034</c:v>
                </c:pt>
                <c:pt idx="42">
                  <c:v>-2.300000000000002</c:v>
                </c:pt>
              </c:numCache>
            </c:numRef>
          </c:val>
          <c:extLst>
            <c:ext xmlns:c16="http://schemas.microsoft.com/office/drawing/2014/chart" uri="{C3380CC4-5D6E-409C-BE32-E72D297353CC}">
              <c16:uniqueId val="{00000005-C74A-4A3B-91DD-C49D587F2E29}"/>
            </c:ext>
          </c:extLst>
        </c:ser>
        <c:dLbls>
          <c:showLegendKey val="0"/>
          <c:showVal val="0"/>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市区町村別_健診受診率!$B$377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6-C74A-4A3B-91DD-C49D587F2E29}"/>
              </c:ext>
            </c:extLst>
          </c:dPt>
          <c:dLbls>
            <c:dLbl>
              <c:idx val="0"/>
              <c:layout>
                <c:manualLayout>
                  <c:x val="-0.22547101449275361"/>
                  <c:y val="-0.89009904761904757"/>
                </c:manualLayout>
              </c:layout>
              <c:tx>
                <c:rich>
                  <a:bodyPr/>
                  <a:lstStyle/>
                  <a:p>
                    <a:fld id="{A7E591C8-1615-4F34-9B55-C7268C2FB791}" type="SERIESNAME">
                      <a:rPr lang="ja-JP" altLang="en-US"/>
                      <a:pPr/>
                      <a:t>[系列名]</a:t>
                    </a:fld>
                    <a:r>
                      <a:rPr lang="ja-JP" altLang="en-US" baseline="0"/>
                      <a:t>
</a:t>
                    </a:r>
                    <a:fld id="{C07F381F-4299-48CC-A9E2-5003181F330A}"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C74A-4A3B-91DD-C49D587F2E29}"/>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市区町村別_健診受診率!$EG$7:$EG$49</c:f>
              <c:numCache>
                <c:formatCode>General</c:formatCode>
                <c:ptCount val="43"/>
                <c:pt idx="0">
                  <c:v>-2.300000000000002</c:v>
                </c:pt>
                <c:pt idx="1">
                  <c:v>-2.300000000000002</c:v>
                </c:pt>
                <c:pt idx="2">
                  <c:v>-2.300000000000002</c:v>
                </c:pt>
                <c:pt idx="3">
                  <c:v>-2.300000000000002</c:v>
                </c:pt>
                <c:pt idx="4">
                  <c:v>-2.300000000000002</c:v>
                </c:pt>
                <c:pt idx="5">
                  <c:v>-2.300000000000002</c:v>
                </c:pt>
                <c:pt idx="6">
                  <c:v>-2.300000000000002</c:v>
                </c:pt>
                <c:pt idx="7">
                  <c:v>-2.300000000000002</c:v>
                </c:pt>
                <c:pt idx="8">
                  <c:v>-2.300000000000002</c:v>
                </c:pt>
                <c:pt idx="9">
                  <c:v>-2.300000000000002</c:v>
                </c:pt>
                <c:pt idx="10">
                  <c:v>-2.300000000000002</c:v>
                </c:pt>
                <c:pt idx="11">
                  <c:v>-2.300000000000002</c:v>
                </c:pt>
                <c:pt idx="12">
                  <c:v>-2.300000000000002</c:v>
                </c:pt>
                <c:pt idx="13">
                  <c:v>-2.300000000000002</c:v>
                </c:pt>
                <c:pt idx="14">
                  <c:v>-2.300000000000002</c:v>
                </c:pt>
                <c:pt idx="15">
                  <c:v>-2.300000000000002</c:v>
                </c:pt>
                <c:pt idx="16">
                  <c:v>-2.300000000000002</c:v>
                </c:pt>
                <c:pt idx="17">
                  <c:v>-2.300000000000002</c:v>
                </c:pt>
                <c:pt idx="18">
                  <c:v>-2.300000000000002</c:v>
                </c:pt>
                <c:pt idx="19">
                  <c:v>-2.300000000000002</c:v>
                </c:pt>
                <c:pt idx="20">
                  <c:v>-2.300000000000002</c:v>
                </c:pt>
                <c:pt idx="21">
                  <c:v>-2.300000000000002</c:v>
                </c:pt>
                <c:pt idx="22">
                  <c:v>-2.300000000000002</c:v>
                </c:pt>
                <c:pt idx="23">
                  <c:v>-2.300000000000002</c:v>
                </c:pt>
                <c:pt idx="24">
                  <c:v>-2.300000000000002</c:v>
                </c:pt>
                <c:pt idx="25">
                  <c:v>-2.300000000000002</c:v>
                </c:pt>
                <c:pt idx="26">
                  <c:v>-2.300000000000002</c:v>
                </c:pt>
                <c:pt idx="27">
                  <c:v>-2.300000000000002</c:v>
                </c:pt>
                <c:pt idx="28">
                  <c:v>-2.300000000000002</c:v>
                </c:pt>
                <c:pt idx="29">
                  <c:v>-2.300000000000002</c:v>
                </c:pt>
                <c:pt idx="30">
                  <c:v>-2.300000000000002</c:v>
                </c:pt>
                <c:pt idx="31">
                  <c:v>-2.300000000000002</c:v>
                </c:pt>
                <c:pt idx="32">
                  <c:v>-2.300000000000002</c:v>
                </c:pt>
                <c:pt idx="33">
                  <c:v>-2.300000000000002</c:v>
                </c:pt>
                <c:pt idx="34">
                  <c:v>-2.300000000000002</c:v>
                </c:pt>
                <c:pt idx="35">
                  <c:v>-2.300000000000002</c:v>
                </c:pt>
                <c:pt idx="36">
                  <c:v>-2.300000000000002</c:v>
                </c:pt>
                <c:pt idx="37">
                  <c:v>-2.300000000000002</c:v>
                </c:pt>
                <c:pt idx="38">
                  <c:v>-2.300000000000002</c:v>
                </c:pt>
                <c:pt idx="39">
                  <c:v>-2.300000000000002</c:v>
                </c:pt>
                <c:pt idx="40">
                  <c:v>-2.300000000000002</c:v>
                </c:pt>
                <c:pt idx="41">
                  <c:v>-2.300000000000002</c:v>
                </c:pt>
                <c:pt idx="42">
                  <c:v>-2.300000000000002</c:v>
                </c:pt>
              </c:numCache>
            </c:numRef>
          </c:xVal>
          <c:yVal>
            <c:numRef>
              <c:f>市区町村別_健診受診率!$EH$7:$EH$49</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8-C74A-4A3B-91DD-C49D587F2E29}"/>
            </c:ext>
          </c:extLst>
        </c:ser>
        <c:dLbls>
          <c:showLegendKey val="0"/>
          <c:showVal val="0"/>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28594372809498"/>
          <c:y val="5.4087777777777776E-2"/>
          <c:w val="0.79436877800102734"/>
          <c:h val="0.93980388888888888"/>
        </c:manualLayout>
      </c:layout>
      <c:barChart>
        <c:barDir val="bar"/>
        <c:grouping val="stacked"/>
        <c:varyColors val="0"/>
        <c:ser>
          <c:idx val="2"/>
          <c:order val="0"/>
          <c:tx>
            <c:strRef>
              <c:f>市区町村別_健診受診率!$DI$4:$DI$5</c:f>
              <c:strCache>
                <c:ptCount val="2"/>
                <c:pt idx="0">
                  <c:v>医科･歯科</c:v>
                </c:pt>
              </c:strCache>
            </c:strRef>
          </c:tx>
          <c:spPr>
            <a:solidFill>
              <a:schemeClr val="accent1">
                <a:lumMod val="60000"/>
                <a:lumOff val="40000"/>
              </a:schemeClr>
            </a:solidFill>
          </c:spPr>
          <c:invertIfNegative val="0"/>
          <c:cat>
            <c:strRef>
              <c:f>市区町村別_健診受診率!$CV$7:$CV$50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市区町村別_健診受診率!$DI$7:$DI$50</c:f>
              <c:numCache>
                <c:formatCode>0.0%</c:formatCode>
                <c:ptCount val="44"/>
                <c:pt idx="0">
                  <c:v>2.781206286513618E-2</c:v>
                </c:pt>
                <c:pt idx="1">
                  <c:v>3.0642007040286082E-2</c:v>
                </c:pt>
                <c:pt idx="2">
                  <c:v>2.9831071184454643E-2</c:v>
                </c:pt>
                <c:pt idx="3">
                  <c:v>3.6906059719747933E-2</c:v>
                </c:pt>
                <c:pt idx="4">
                  <c:v>6.1714633157681394E-2</c:v>
                </c:pt>
                <c:pt idx="5">
                  <c:v>9.0462855165035716E-2</c:v>
                </c:pt>
                <c:pt idx="6">
                  <c:v>5.349359397701757E-2</c:v>
                </c:pt>
                <c:pt idx="7">
                  <c:v>5.4188767758616092E-2</c:v>
                </c:pt>
                <c:pt idx="8">
                  <c:v>4.5684164287283113E-2</c:v>
                </c:pt>
                <c:pt idx="9">
                  <c:v>3.8217295924258168E-2</c:v>
                </c:pt>
                <c:pt idx="10">
                  <c:v>3.0615780615780616E-2</c:v>
                </c:pt>
                <c:pt idx="11">
                  <c:v>8.0123854767560232E-2</c:v>
                </c:pt>
                <c:pt idx="12">
                  <c:v>7.2427151760148217E-2</c:v>
                </c:pt>
                <c:pt idx="13">
                  <c:v>4.8166650956734849E-2</c:v>
                </c:pt>
                <c:pt idx="14">
                  <c:v>6.1107523409751376E-2</c:v>
                </c:pt>
                <c:pt idx="15">
                  <c:v>6.545617574534858E-2</c:v>
                </c:pt>
                <c:pt idx="16">
                  <c:v>7.4822236586942467E-2</c:v>
                </c:pt>
                <c:pt idx="17">
                  <c:v>2.8455284552845527E-2</c:v>
                </c:pt>
                <c:pt idx="18">
                  <c:v>5.1401869158878503E-2</c:v>
                </c:pt>
                <c:pt idx="19">
                  <c:v>9.0094806025708143E-2</c:v>
                </c:pt>
                <c:pt idx="20">
                  <c:v>8.3827564840223065E-2</c:v>
                </c:pt>
                <c:pt idx="21">
                  <c:v>5.6483488461048066E-2</c:v>
                </c:pt>
                <c:pt idx="22">
                  <c:v>7.0472721513975767E-2</c:v>
                </c:pt>
                <c:pt idx="23">
                  <c:v>4.502482486567367E-2</c:v>
                </c:pt>
                <c:pt idx="24">
                  <c:v>4.4607500582343348E-2</c:v>
                </c:pt>
                <c:pt idx="25">
                  <c:v>4.1520760380190098E-2</c:v>
                </c:pt>
                <c:pt idx="26">
                  <c:v>9.2956534213168837E-2</c:v>
                </c:pt>
                <c:pt idx="27">
                  <c:v>4.4240552325581398E-2</c:v>
                </c:pt>
                <c:pt idx="28">
                  <c:v>3.2506415739948676E-2</c:v>
                </c:pt>
                <c:pt idx="29">
                  <c:v>4.8763853367433933E-2</c:v>
                </c:pt>
                <c:pt idx="30">
                  <c:v>2.3714891361950187E-2</c:v>
                </c:pt>
                <c:pt idx="31">
                  <c:v>4.3781942078364562E-2</c:v>
                </c:pt>
                <c:pt idx="32">
                  <c:v>2.0671455798270049E-2</c:v>
                </c:pt>
                <c:pt idx="33">
                  <c:v>5.145631067961165E-2</c:v>
                </c:pt>
                <c:pt idx="34">
                  <c:v>0.11978150604760048</c:v>
                </c:pt>
                <c:pt idx="35">
                  <c:v>0.05</c:v>
                </c:pt>
                <c:pt idx="36">
                  <c:v>4.9261083743842367E-2</c:v>
                </c:pt>
                <c:pt idx="37">
                  <c:v>4.0691066151398045E-2</c:v>
                </c:pt>
                <c:pt idx="38">
                  <c:v>5.6152927120669056E-2</c:v>
                </c:pt>
                <c:pt idx="39">
                  <c:v>1.2751953928424516E-2</c:v>
                </c:pt>
                <c:pt idx="40">
                  <c:v>3.6516853932584269E-2</c:v>
                </c:pt>
                <c:pt idx="41">
                  <c:v>4.0923399790136414E-2</c:v>
                </c:pt>
                <c:pt idx="42">
                  <c:v>4.4673539518900345E-2</c:v>
                </c:pt>
                <c:pt idx="43">
                  <c:v>4.4200488210520666E-2</c:v>
                </c:pt>
              </c:numCache>
            </c:numRef>
          </c:val>
          <c:extLst>
            <c:ext xmlns:c16="http://schemas.microsoft.com/office/drawing/2014/chart" uri="{C3380CC4-5D6E-409C-BE32-E72D297353CC}">
              <c16:uniqueId val="{00000017-7F6C-4546-B0A9-229C47C42853}"/>
            </c:ext>
          </c:extLst>
        </c:ser>
        <c:ser>
          <c:idx val="3"/>
          <c:order val="1"/>
          <c:tx>
            <c:strRef>
              <c:f>市区町村別_健診受診率!$DJ$4:$DJ$5</c:f>
              <c:strCache>
                <c:ptCount val="2"/>
                <c:pt idx="0">
                  <c:v>医科のみ</c:v>
                </c:pt>
              </c:strCache>
            </c:strRef>
          </c:tx>
          <c:spPr>
            <a:solidFill>
              <a:srgbClr val="FFC000"/>
            </a:solidFill>
          </c:spPr>
          <c:invertIfNegative val="0"/>
          <c:cat>
            <c:strRef>
              <c:f>市区町村別_健診受診率!$CV$7:$CV$50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市区町村別_健診受診率!$DJ$7:$DJ$50</c:f>
              <c:numCache>
                <c:formatCode>0.0%</c:formatCode>
                <c:ptCount val="44"/>
                <c:pt idx="0">
                  <c:v>0.11020598480484928</c:v>
                </c:pt>
                <c:pt idx="1">
                  <c:v>0.16558082360172097</c:v>
                </c:pt>
                <c:pt idx="2">
                  <c:v>0.15140123034859876</c:v>
                </c:pt>
                <c:pt idx="3">
                  <c:v>0.15222420165385944</c:v>
                </c:pt>
                <c:pt idx="4">
                  <c:v>0.33036076205918119</c:v>
                </c:pt>
                <c:pt idx="5">
                  <c:v>0.23834995752178975</c:v>
                </c:pt>
                <c:pt idx="6">
                  <c:v>0.19614317791573108</c:v>
                </c:pt>
                <c:pt idx="7">
                  <c:v>0.23258789348828532</c:v>
                </c:pt>
                <c:pt idx="8">
                  <c:v>0.14144520096639579</c:v>
                </c:pt>
                <c:pt idx="9">
                  <c:v>0.10472231843897933</c:v>
                </c:pt>
                <c:pt idx="10">
                  <c:v>0.16795366795366795</c:v>
                </c:pt>
                <c:pt idx="11">
                  <c:v>0.14951645741431965</c:v>
                </c:pt>
                <c:pt idx="12">
                  <c:v>0.18046151254842513</c:v>
                </c:pt>
                <c:pt idx="13">
                  <c:v>0.13535677255160714</c:v>
                </c:pt>
                <c:pt idx="14">
                  <c:v>0.21674200839522118</c:v>
                </c:pt>
                <c:pt idx="15">
                  <c:v>0.20286931181349474</c:v>
                </c:pt>
                <c:pt idx="16">
                  <c:v>0.19885261797026502</c:v>
                </c:pt>
                <c:pt idx="17">
                  <c:v>0.14207650273224043</c:v>
                </c:pt>
                <c:pt idx="18">
                  <c:v>0.1694110666073283</c:v>
                </c:pt>
                <c:pt idx="19">
                  <c:v>0.21549467806665504</c:v>
                </c:pt>
                <c:pt idx="20">
                  <c:v>0.16783216783216784</c:v>
                </c:pt>
                <c:pt idx="21">
                  <c:v>0.17684559479790896</c:v>
                </c:pt>
                <c:pt idx="22">
                  <c:v>0.22305804101670756</c:v>
                </c:pt>
                <c:pt idx="23">
                  <c:v>0.21866285792015236</c:v>
                </c:pt>
                <c:pt idx="24">
                  <c:v>0.12194269741439553</c:v>
                </c:pt>
                <c:pt idx="25">
                  <c:v>0.1569117892279473</c:v>
                </c:pt>
                <c:pt idx="26">
                  <c:v>0.27743508822263663</c:v>
                </c:pt>
                <c:pt idx="27">
                  <c:v>0.14453125</c:v>
                </c:pt>
                <c:pt idx="28">
                  <c:v>0.13915027088679782</c:v>
                </c:pt>
                <c:pt idx="29">
                  <c:v>0.15788576300085252</c:v>
                </c:pt>
                <c:pt idx="30">
                  <c:v>0.13235294117647059</c:v>
                </c:pt>
                <c:pt idx="31">
                  <c:v>0.22776831345826234</c:v>
                </c:pt>
                <c:pt idx="32">
                  <c:v>0.10350388506084152</c:v>
                </c:pt>
                <c:pt idx="33">
                  <c:v>0.14822006472491908</c:v>
                </c:pt>
                <c:pt idx="34">
                  <c:v>0.33086227077643388</c:v>
                </c:pt>
                <c:pt idx="35">
                  <c:v>0.12960526315789472</c:v>
                </c:pt>
                <c:pt idx="36">
                  <c:v>0.15763546798029557</c:v>
                </c:pt>
                <c:pt idx="37">
                  <c:v>0.11957263014321437</c:v>
                </c:pt>
                <c:pt idx="38">
                  <c:v>0.17562724014336917</c:v>
                </c:pt>
                <c:pt idx="39">
                  <c:v>9.9136157959687374E-2</c:v>
                </c:pt>
                <c:pt idx="40">
                  <c:v>0.18820224719101122</c:v>
                </c:pt>
                <c:pt idx="41">
                  <c:v>0.25288562434417627</c:v>
                </c:pt>
                <c:pt idx="42">
                  <c:v>0.28980526918671251</c:v>
                </c:pt>
                <c:pt idx="43">
                  <c:v>0.15825934172053971</c:v>
                </c:pt>
              </c:numCache>
            </c:numRef>
          </c:val>
          <c:extLst>
            <c:ext xmlns:c16="http://schemas.microsoft.com/office/drawing/2014/chart" uri="{C3380CC4-5D6E-409C-BE32-E72D297353CC}">
              <c16:uniqueId val="{00000018-7F6C-4546-B0A9-229C47C42853}"/>
            </c:ext>
          </c:extLst>
        </c:ser>
        <c:ser>
          <c:idx val="1"/>
          <c:order val="2"/>
          <c:tx>
            <c:strRef>
              <c:f>市区町村別_健診受診率!$DK$4:$DK$5</c:f>
              <c:strCache>
                <c:ptCount val="2"/>
                <c:pt idx="0">
                  <c:v>歯科のみ</c:v>
                </c:pt>
              </c:strCache>
            </c:strRef>
          </c:tx>
          <c:spPr>
            <a:solidFill>
              <a:schemeClr val="accent3">
                <a:lumMod val="75000"/>
              </a:schemeClr>
            </a:solidFill>
          </c:spPr>
          <c:invertIfNegative val="0"/>
          <c:cat>
            <c:strRef>
              <c:f>市区町村別_健診受診率!$CV$7:$CV$50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市区町村別_健診受診率!$DK$7:$DK$50</c:f>
              <c:numCache>
                <c:formatCode>0.0%</c:formatCode>
                <c:ptCount val="44"/>
                <c:pt idx="0">
                  <c:v>7.6931817736557301E-2</c:v>
                </c:pt>
                <c:pt idx="1">
                  <c:v>4.9349052913896185E-2</c:v>
                </c:pt>
                <c:pt idx="2">
                  <c:v>5.4389219802753637E-2</c:v>
                </c:pt>
                <c:pt idx="3">
                  <c:v>6.6207556701853285E-2</c:v>
                </c:pt>
                <c:pt idx="4">
                  <c:v>3.8305634373733279E-2</c:v>
                </c:pt>
                <c:pt idx="5">
                  <c:v>6.7870740379472008E-2</c:v>
                </c:pt>
                <c:pt idx="6">
                  <c:v>7.7268524633469823E-2</c:v>
                </c:pt>
                <c:pt idx="7">
                  <c:v>5.4002185675826958E-2</c:v>
                </c:pt>
                <c:pt idx="8">
                  <c:v>8.9062156819679328E-2</c:v>
                </c:pt>
                <c:pt idx="9">
                  <c:v>9.6928761113035444E-2</c:v>
                </c:pt>
                <c:pt idx="10">
                  <c:v>3.9847539847539845E-2</c:v>
                </c:pt>
                <c:pt idx="11">
                  <c:v>0.13488293179504582</c:v>
                </c:pt>
                <c:pt idx="12">
                  <c:v>0.10042108809162877</c:v>
                </c:pt>
                <c:pt idx="13">
                  <c:v>8.1911584503723253E-2</c:v>
                </c:pt>
                <c:pt idx="14">
                  <c:v>6.6273813367775269E-2</c:v>
                </c:pt>
                <c:pt idx="15">
                  <c:v>6.5194649929014414E-2</c:v>
                </c:pt>
                <c:pt idx="16">
                  <c:v>7.9427925016160306E-2</c:v>
                </c:pt>
                <c:pt idx="17">
                  <c:v>5.237904838064774E-2</c:v>
                </c:pt>
                <c:pt idx="18">
                  <c:v>7.3208722741433016E-2</c:v>
                </c:pt>
                <c:pt idx="19">
                  <c:v>9.0734601291223169E-2</c:v>
                </c:pt>
                <c:pt idx="20">
                  <c:v>0.11312737895016375</c:v>
                </c:pt>
                <c:pt idx="21">
                  <c:v>7.5608823154405203E-2</c:v>
                </c:pt>
                <c:pt idx="22">
                  <c:v>6.1366695700372162E-2</c:v>
                </c:pt>
                <c:pt idx="23">
                  <c:v>5.1894171257566485E-2</c:v>
                </c:pt>
                <c:pt idx="24">
                  <c:v>7.7917540181691128E-2</c:v>
                </c:pt>
                <c:pt idx="25">
                  <c:v>8.354177088544272E-2</c:v>
                </c:pt>
                <c:pt idx="26">
                  <c:v>6.8569789126380717E-2</c:v>
                </c:pt>
                <c:pt idx="27">
                  <c:v>8.7481831395348833E-2</c:v>
                </c:pt>
                <c:pt idx="28">
                  <c:v>5.9167379526660964E-2</c:v>
                </c:pt>
                <c:pt idx="29">
                  <c:v>6.0869565217391307E-2</c:v>
                </c:pt>
                <c:pt idx="30">
                  <c:v>5.0476947535771068E-2</c:v>
                </c:pt>
                <c:pt idx="31">
                  <c:v>5.0766609880749575E-2</c:v>
                </c:pt>
                <c:pt idx="32">
                  <c:v>3.6211699164345405E-2</c:v>
                </c:pt>
                <c:pt idx="33">
                  <c:v>8.3495145631067955E-2</c:v>
                </c:pt>
                <c:pt idx="34">
                  <c:v>4.9941474834178698E-2</c:v>
                </c:pt>
                <c:pt idx="35">
                  <c:v>5.6578947368421055E-2</c:v>
                </c:pt>
                <c:pt idx="36">
                  <c:v>7.586206896551724E-2</c:v>
                </c:pt>
                <c:pt idx="37">
                  <c:v>6.4332802909752212E-2</c:v>
                </c:pt>
                <c:pt idx="38">
                  <c:v>7.765830346475508E-2</c:v>
                </c:pt>
                <c:pt idx="39">
                  <c:v>1.8099547511312219E-2</c:v>
                </c:pt>
                <c:pt idx="40">
                  <c:v>2.3174157303370788E-2</c:v>
                </c:pt>
                <c:pt idx="41">
                  <c:v>4.8268625393494226E-2</c:v>
                </c:pt>
                <c:pt idx="42">
                  <c:v>5.6128293241695305E-2</c:v>
                </c:pt>
                <c:pt idx="43">
                  <c:v>7.1056537639600487E-2</c:v>
                </c:pt>
              </c:numCache>
            </c:numRef>
          </c:val>
          <c:extLst>
            <c:ext xmlns:c16="http://schemas.microsoft.com/office/drawing/2014/chart" uri="{C3380CC4-5D6E-409C-BE32-E72D297353CC}">
              <c16:uniqueId val="{00000016-7F6C-4546-B0A9-229C47C42853}"/>
            </c:ext>
          </c:extLst>
        </c:ser>
        <c:ser>
          <c:idx val="0"/>
          <c:order val="3"/>
          <c:tx>
            <c:strRef>
              <c:f>市区町村別_健診受診率!$DL$4:$DL$5</c:f>
              <c:strCache>
                <c:ptCount val="2"/>
                <c:pt idx="0">
                  <c:v>未受診</c:v>
                </c:pt>
              </c:strCache>
            </c:strRef>
          </c:tx>
          <c:spPr>
            <a:solidFill>
              <a:srgbClr val="E6B9B8"/>
            </a:solidFill>
            <a:ln>
              <a:noFill/>
            </a:ln>
          </c:spPr>
          <c:invertIfNegative val="0"/>
          <c:cat>
            <c:strRef>
              <c:f>市区町村別_健診受診率!$CV$7:$CV$50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市区町村別_健診受診率!$DL$7:$DL$50</c:f>
              <c:numCache>
                <c:formatCode>0.0%</c:formatCode>
                <c:ptCount val="44"/>
                <c:pt idx="0">
                  <c:v>0.78505013459345718</c:v>
                </c:pt>
                <c:pt idx="1">
                  <c:v>0.7544281164440968</c:v>
                </c:pt>
                <c:pt idx="2">
                  <c:v>0.76437847866419295</c:v>
                </c:pt>
                <c:pt idx="3">
                  <c:v>0.74466218192453937</c:v>
                </c:pt>
                <c:pt idx="4">
                  <c:v>0.56961897040940412</c:v>
                </c:pt>
                <c:pt idx="5">
                  <c:v>0.60331644693370257</c:v>
                </c:pt>
                <c:pt idx="6">
                  <c:v>0.67309470347378153</c:v>
                </c:pt>
                <c:pt idx="7">
                  <c:v>0.65922115307727158</c:v>
                </c:pt>
                <c:pt idx="8">
                  <c:v>0.72380847792664182</c:v>
                </c:pt>
                <c:pt idx="9">
                  <c:v>0.76013162452372707</c:v>
                </c:pt>
                <c:pt idx="10">
                  <c:v>0.76158301158301156</c:v>
                </c:pt>
                <c:pt idx="11">
                  <c:v>0.6354767560230743</c:v>
                </c:pt>
                <c:pt idx="12">
                  <c:v>0.64669024759979787</c:v>
                </c:pt>
                <c:pt idx="13">
                  <c:v>0.73456499198793479</c:v>
                </c:pt>
                <c:pt idx="14">
                  <c:v>0.65587665482725221</c:v>
                </c:pt>
                <c:pt idx="15">
                  <c:v>0.66647986251214231</c:v>
                </c:pt>
                <c:pt idx="16">
                  <c:v>0.64689722042663222</c:v>
                </c:pt>
                <c:pt idx="17">
                  <c:v>0.77708916433426634</c:v>
                </c:pt>
                <c:pt idx="18">
                  <c:v>0.70597834149236016</c:v>
                </c:pt>
                <c:pt idx="19">
                  <c:v>0.60367591461641368</c:v>
                </c:pt>
                <c:pt idx="20">
                  <c:v>0.63521288837744538</c:v>
                </c:pt>
                <c:pt idx="21">
                  <c:v>0.69106209358663773</c:v>
                </c:pt>
                <c:pt idx="22">
                  <c:v>0.64510254176894444</c:v>
                </c:pt>
                <c:pt idx="23">
                  <c:v>0.68441814595660755</c:v>
                </c:pt>
                <c:pt idx="24">
                  <c:v>0.75553226182156996</c:v>
                </c:pt>
                <c:pt idx="25">
                  <c:v>0.71802567950641982</c:v>
                </c:pt>
                <c:pt idx="26">
                  <c:v>0.56103858843781385</c:v>
                </c:pt>
                <c:pt idx="27">
                  <c:v>0.72374636627906974</c:v>
                </c:pt>
                <c:pt idx="28">
                  <c:v>0.76917593384659255</c:v>
                </c:pt>
                <c:pt idx="29">
                  <c:v>0.73248081841432222</c:v>
                </c:pt>
                <c:pt idx="30">
                  <c:v>0.79345521992580814</c:v>
                </c:pt>
                <c:pt idx="31">
                  <c:v>0.67768313458262353</c:v>
                </c:pt>
                <c:pt idx="32">
                  <c:v>0.83961295997654306</c:v>
                </c:pt>
                <c:pt idx="33">
                  <c:v>0.71682847896440127</c:v>
                </c:pt>
                <c:pt idx="34">
                  <c:v>0.49941474834178695</c:v>
                </c:pt>
                <c:pt idx="35">
                  <c:v>0.76381578947368423</c:v>
                </c:pt>
                <c:pt idx="36">
                  <c:v>0.71724137931034482</c:v>
                </c:pt>
                <c:pt idx="37">
                  <c:v>0.77540350079563536</c:v>
                </c:pt>
                <c:pt idx="38">
                  <c:v>0.69056152927120673</c:v>
                </c:pt>
                <c:pt idx="39">
                  <c:v>0.87001234060057586</c:v>
                </c:pt>
                <c:pt idx="40">
                  <c:v>0.7521067415730337</c:v>
                </c:pt>
                <c:pt idx="41">
                  <c:v>0.65792235047219305</c:v>
                </c:pt>
                <c:pt idx="42">
                  <c:v>0.60939289805269192</c:v>
                </c:pt>
                <c:pt idx="43">
                  <c:v>0.72648363242933911</c:v>
                </c:pt>
              </c:numCache>
            </c:numRef>
          </c:val>
          <c:extLst>
            <c:ext xmlns:c16="http://schemas.microsoft.com/office/drawing/2014/chart" uri="{C3380CC4-5D6E-409C-BE32-E72D297353CC}">
              <c16:uniqueId val="{00000015-7F6C-4546-B0A9-229C47C42853}"/>
            </c:ext>
          </c:extLst>
        </c:ser>
        <c:dLbls>
          <c:showLegendKey val="0"/>
          <c:showVal val="0"/>
          <c:showCatName val="0"/>
          <c:showSerName val="0"/>
          <c:showPercent val="0"/>
          <c:showBubbleSize val="0"/>
        </c:dLbls>
        <c:gapWidth val="150"/>
        <c:overlap val="100"/>
        <c:axId val="449393664"/>
        <c:axId val="448519488"/>
      </c:barChart>
      <c:catAx>
        <c:axId val="449393664"/>
        <c:scaling>
          <c:orientation val="maxMin"/>
        </c:scaling>
        <c:delete val="0"/>
        <c:axPos val="l"/>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28956737947310118"/>
          <c:y val="6.0458916500047604E-3"/>
          <c:w val="0.4545068150074652"/>
          <c:h val="2.206750452251737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28594372809498"/>
          <c:y val="5.4087777777777776E-2"/>
          <c:w val="0.79436877800102734"/>
          <c:h val="0.93980388888888888"/>
        </c:manualLayout>
      </c:layout>
      <c:barChart>
        <c:barDir val="bar"/>
        <c:grouping val="stacked"/>
        <c:varyColors val="0"/>
        <c:ser>
          <c:idx val="2"/>
          <c:order val="0"/>
          <c:tx>
            <c:strRef>
              <c:f>市区町村別_健診受診率!$DQ$4:$DQ$5</c:f>
              <c:strCache>
                <c:ptCount val="2"/>
                <c:pt idx="0">
                  <c:v>医科･歯科</c:v>
                </c:pt>
              </c:strCache>
            </c:strRef>
          </c:tx>
          <c:spPr>
            <a:solidFill>
              <a:schemeClr val="accent1">
                <a:lumMod val="60000"/>
                <a:lumOff val="40000"/>
              </a:schemeClr>
            </a:solidFill>
          </c:spPr>
          <c:invertIfNegative val="0"/>
          <c:cat>
            <c:strRef>
              <c:f>市区町村別_健診受診率!$CV$7:$CV$50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市区町村別_健診受診率!$DQ$7:$DQ$50</c:f>
              <c:numCache>
                <c:formatCode>0.0%</c:formatCode>
                <c:ptCount val="44"/>
                <c:pt idx="0">
                  <c:v>3.0076437354602858E-2</c:v>
                </c:pt>
                <c:pt idx="1">
                  <c:v>3.7621497998856487E-2</c:v>
                </c:pt>
                <c:pt idx="2">
                  <c:v>3.3373063170441003E-2</c:v>
                </c:pt>
                <c:pt idx="3">
                  <c:v>3.8829879853734983E-2</c:v>
                </c:pt>
                <c:pt idx="4">
                  <c:v>6.8292682926829273E-2</c:v>
                </c:pt>
                <c:pt idx="5">
                  <c:v>9.4508860205644279E-2</c:v>
                </c:pt>
                <c:pt idx="6">
                  <c:v>4.9733570159857902E-2</c:v>
                </c:pt>
                <c:pt idx="7">
                  <c:v>6.7100977198697065E-2</c:v>
                </c:pt>
                <c:pt idx="8">
                  <c:v>3.5825545171339561E-2</c:v>
                </c:pt>
                <c:pt idx="9">
                  <c:v>4.91307634164777E-2</c:v>
                </c:pt>
                <c:pt idx="10">
                  <c:v>4.3988853503184711E-2</c:v>
                </c:pt>
                <c:pt idx="11">
                  <c:v>9.2659782305330729E-2</c:v>
                </c:pt>
                <c:pt idx="12">
                  <c:v>7.0759289176090465E-2</c:v>
                </c:pt>
                <c:pt idx="13">
                  <c:v>6.3257065948855995E-2</c:v>
                </c:pt>
                <c:pt idx="14">
                  <c:v>7.567567567567568E-2</c:v>
                </c:pt>
                <c:pt idx="15">
                  <c:v>6.3461538461538458E-2</c:v>
                </c:pt>
                <c:pt idx="16">
                  <c:v>9.7783572359843543E-2</c:v>
                </c:pt>
                <c:pt idx="17">
                  <c:v>3.4591194968553458E-2</c:v>
                </c:pt>
                <c:pt idx="18">
                  <c:v>5.0047214353163359E-2</c:v>
                </c:pt>
                <c:pt idx="19">
                  <c:v>9.1856677524429969E-2</c:v>
                </c:pt>
                <c:pt idx="20">
                  <c:v>0.10742430526752385</c:v>
                </c:pt>
                <c:pt idx="21">
                  <c:v>3.7302725968436153E-2</c:v>
                </c:pt>
                <c:pt idx="22">
                  <c:v>6.3643595863166272E-2</c:v>
                </c:pt>
                <c:pt idx="23">
                  <c:v>4.278523489932886E-2</c:v>
                </c:pt>
                <c:pt idx="24">
                  <c:v>4.4680851063829789E-2</c:v>
                </c:pt>
                <c:pt idx="25">
                  <c:v>4.8013245033112585E-2</c:v>
                </c:pt>
                <c:pt idx="26">
                  <c:v>0.11019283746556474</c:v>
                </c:pt>
                <c:pt idx="27">
                  <c:v>4.4060234244283326E-2</c:v>
                </c:pt>
                <c:pt idx="28">
                  <c:v>3.9603960396039604E-2</c:v>
                </c:pt>
                <c:pt idx="29">
                  <c:v>4.8494983277591976E-2</c:v>
                </c:pt>
                <c:pt idx="30">
                  <c:v>4.0160642570281124E-2</c:v>
                </c:pt>
                <c:pt idx="31">
                  <c:v>6.0426540284360189E-2</c:v>
                </c:pt>
                <c:pt idx="32">
                  <c:v>2.8037383177570093E-2</c:v>
                </c:pt>
                <c:pt idx="33">
                  <c:v>5.0666666666666665E-2</c:v>
                </c:pt>
                <c:pt idx="34">
                  <c:v>0.12616822429906541</c:v>
                </c:pt>
                <c:pt idx="35">
                  <c:v>8.2191780821917804E-2</c:v>
                </c:pt>
                <c:pt idx="36">
                  <c:v>2.8985507246376812E-2</c:v>
                </c:pt>
                <c:pt idx="37">
                  <c:v>5.1344743276283619E-2</c:v>
                </c:pt>
                <c:pt idx="38">
                  <c:v>4.6153846153846156E-2</c:v>
                </c:pt>
                <c:pt idx="39">
                  <c:v>1.5748031496062992E-2</c:v>
                </c:pt>
                <c:pt idx="40">
                  <c:v>5.7803468208092484E-2</c:v>
                </c:pt>
                <c:pt idx="41">
                  <c:v>0.08</c:v>
                </c:pt>
                <c:pt idx="42">
                  <c:v>0.140625</c:v>
                </c:pt>
                <c:pt idx="43">
                  <c:v>5.1786853860880666E-2</c:v>
                </c:pt>
              </c:numCache>
            </c:numRef>
          </c:val>
          <c:extLst>
            <c:ext xmlns:c16="http://schemas.microsoft.com/office/drawing/2014/chart" uri="{C3380CC4-5D6E-409C-BE32-E72D297353CC}">
              <c16:uniqueId val="{00000017-D9AF-4D00-AA81-6826A33755F1}"/>
            </c:ext>
          </c:extLst>
        </c:ser>
        <c:ser>
          <c:idx val="3"/>
          <c:order val="1"/>
          <c:tx>
            <c:strRef>
              <c:f>市区町村別_健診受診率!$DR$4:$DR$5</c:f>
              <c:strCache>
                <c:ptCount val="2"/>
                <c:pt idx="0">
                  <c:v>医科のみ</c:v>
                </c:pt>
              </c:strCache>
            </c:strRef>
          </c:tx>
          <c:spPr>
            <a:solidFill>
              <a:srgbClr val="FFC000"/>
            </a:solidFill>
          </c:spPr>
          <c:invertIfNegative val="0"/>
          <c:cat>
            <c:strRef>
              <c:f>市区町村別_健診受診率!$CV$7:$CV$50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市区町村別_健診受診率!$DR$7:$DR$50</c:f>
              <c:numCache>
                <c:formatCode>0.0%</c:formatCode>
                <c:ptCount val="44"/>
                <c:pt idx="0">
                  <c:v>0.11548687271518777</c:v>
                </c:pt>
                <c:pt idx="1">
                  <c:v>0.17918810748999428</c:v>
                </c:pt>
                <c:pt idx="2">
                  <c:v>0.16865315852205007</c:v>
                </c:pt>
                <c:pt idx="3">
                  <c:v>0.15653839456729932</c:v>
                </c:pt>
                <c:pt idx="4">
                  <c:v>0.32752613240418116</c:v>
                </c:pt>
                <c:pt idx="5">
                  <c:v>0.23102165828046378</c:v>
                </c:pt>
                <c:pt idx="6">
                  <c:v>0.1847246891651865</c:v>
                </c:pt>
                <c:pt idx="7">
                  <c:v>0.25038002171552659</c:v>
                </c:pt>
                <c:pt idx="8">
                  <c:v>0.15264797507788161</c:v>
                </c:pt>
                <c:pt idx="9">
                  <c:v>0.12169312169312169</c:v>
                </c:pt>
                <c:pt idx="10">
                  <c:v>0.20421974522292993</c:v>
                </c:pt>
                <c:pt idx="11">
                  <c:v>0.1691320122802121</c:v>
                </c:pt>
                <c:pt idx="12">
                  <c:v>0.16219709208400646</c:v>
                </c:pt>
                <c:pt idx="13">
                  <c:v>0.17631224764468373</c:v>
                </c:pt>
                <c:pt idx="14">
                  <c:v>0.19691119691119691</c:v>
                </c:pt>
                <c:pt idx="15">
                  <c:v>0.18692307692307691</c:v>
                </c:pt>
                <c:pt idx="16">
                  <c:v>0.21447196870925683</c:v>
                </c:pt>
                <c:pt idx="17">
                  <c:v>0.1761006289308176</c:v>
                </c:pt>
                <c:pt idx="18">
                  <c:v>0.17091595845136923</c:v>
                </c:pt>
                <c:pt idx="19">
                  <c:v>0.2260586319218241</c:v>
                </c:pt>
                <c:pt idx="20">
                  <c:v>0.19825798423890501</c:v>
                </c:pt>
                <c:pt idx="21">
                  <c:v>0.19225251076040173</c:v>
                </c:pt>
                <c:pt idx="22">
                  <c:v>0.25139220365950676</c:v>
                </c:pt>
                <c:pt idx="23">
                  <c:v>0.18959731543624161</c:v>
                </c:pt>
                <c:pt idx="24">
                  <c:v>0.15212765957446808</c:v>
                </c:pt>
                <c:pt idx="25">
                  <c:v>0.19701986754966888</c:v>
                </c:pt>
                <c:pt idx="26">
                  <c:v>0.2975206611570248</c:v>
                </c:pt>
                <c:pt idx="27">
                  <c:v>0.14909834541736383</c:v>
                </c:pt>
                <c:pt idx="28">
                  <c:v>0.20990099009900989</c:v>
                </c:pt>
                <c:pt idx="29">
                  <c:v>0.1705685618729097</c:v>
                </c:pt>
                <c:pt idx="30">
                  <c:v>0.17991967871485945</c:v>
                </c:pt>
                <c:pt idx="31">
                  <c:v>0.21682464454976302</c:v>
                </c:pt>
                <c:pt idx="32">
                  <c:v>0.12149532710280374</c:v>
                </c:pt>
                <c:pt idx="33">
                  <c:v>0.20799999999999999</c:v>
                </c:pt>
                <c:pt idx="34">
                  <c:v>0.38785046728971961</c:v>
                </c:pt>
                <c:pt idx="35">
                  <c:v>0.19178082191780821</c:v>
                </c:pt>
                <c:pt idx="36">
                  <c:v>0.15942028985507245</c:v>
                </c:pt>
                <c:pt idx="37">
                  <c:v>0.15892420537897312</c:v>
                </c:pt>
                <c:pt idx="38">
                  <c:v>0.2153846153846154</c:v>
                </c:pt>
                <c:pt idx="39">
                  <c:v>0.19685039370078741</c:v>
                </c:pt>
                <c:pt idx="40">
                  <c:v>0.26011560693641617</c:v>
                </c:pt>
                <c:pt idx="41">
                  <c:v>0.33333333333333331</c:v>
                </c:pt>
                <c:pt idx="42">
                  <c:v>0.3125</c:v>
                </c:pt>
                <c:pt idx="43">
                  <c:v>0.17318655605190386</c:v>
                </c:pt>
              </c:numCache>
            </c:numRef>
          </c:val>
          <c:extLst>
            <c:ext xmlns:c16="http://schemas.microsoft.com/office/drawing/2014/chart" uri="{C3380CC4-5D6E-409C-BE32-E72D297353CC}">
              <c16:uniqueId val="{00000018-D9AF-4D00-AA81-6826A33755F1}"/>
            </c:ext>
          </c:extLst>
        </c:ser>
        <c:ser>
          <c:idx val="1"/>
          <c:order val="2"/>
          <c:tx>
            <c:strRef>
              <c:f>市区町村別_健診受診率!$DS$4:$DS$5</c:f>
              <c:strCache>
                <c:ptCount val="2"/>
                <c:pt idx="0">
                  <c:v>歯科のみ</c:v>
                </c:pt>
              </c:strCache>
            </c:strRef>
          </c:tx>
          <c:spPr>
            <a:solidFill>
              <a:schemeClr val="accent3">
                <a:lumMod val="75000"/>
              </a:schemeClr>
            </a:solidFill>
          </c:spPr>
          <c:invertIfNegative val="0"/>
          <c:cat>
            <c:strRef>
              <c:f>市区町村別_健診受診率!$CV$7:$CV$50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市区町村別_健診受診率!$DS$7:$DS$50</c:f>
              <c:numCache>
                <c:formatCode>0.0%</c:formatCode>
                <c:ptCount val="44"/>
                <c:pt idx="0">
                  <c:v>8.4039548022598873E-2</c:v>
                </c:pt>
                <c:pt idx="1">
                  <c:v>5.9576901086335052E-2</c:v>
                </c:pt>
                <c:pt idx="2">
                  <c:v>6.8533969010727058E-2</c:v>
                </c:pt>
                <c:pt idx="3">
                  <c:v>8.0794010099251259E-2</c:v>
                </c:pt>
                <c:pt idx="4">
                  <c:v>4.3902439024390241E-2</c:v>
                </c:pt>
                <c:pt idx="5">
                  <c:v>8.2257711660468164E-2</c:v>
                </c:pt>
                <c:pt idx="6">
                  <c:v>0.10301953818827708</c:v>
                </c:pt>
                <c:pt idx="7">
                  <c:v>5.6243213897937024E-2</c:v>
                </c:pt>
                <c:pt idx="8">
                  <c:v>0.12616822429906541</c:v>
                </c:pt>
                <c:pt idx="9">
                  <c:v>9.5993953136810278E-2</c:v>
                </c:pt>
                <c:pt idx="10">
                  <c:v>4.9164012738853506E-2</c:v>
                </c:pt>
                <c:pt idx="11">
                  <c:v>0.13703600334914876</c:v>
                </c:pt>
                <c:pt idx="12">
                  <c:v>0.12019386106623586</c:v>
                </c:pt>
                <c:pt idx="13">
                  <c:v>8.47913862718708E-2</c:v>
                </c:pt>
                <c:pt idx="14">
                  <c:v>7.0270270270270274E-2</c:v>
                </c:pt>
                <c:pt idx="15">
                  <c:v>7.2307692307692309E-2</c:v>
                </c:pt>
                <c:pt idx="16">
                  <c:v>0.11016949152542373</c:v>
                </c:pt>
                <c:pt idx="17">
                  <c:v>5.8962264150943397E-2</c:v>
                </c:pt>
                <c:pt idx="18">
                  <c:v>8.2152974504249299E-2</c:v>
                </c:pt>
                <c:pt idx="19">
                  <c:v>9.4462540716612378E-2</c:v>
                </c:pt>
                <c:pt idx="20">
                  <c:v>0.11820821236001659</c:v>
                </c:pt>
                <c:pt idx="21">
                  <c:v>7.8909612625538014E-2</c:v>
                </c:pt>
                <c:pt idx="22">
                  <c:v>6.9212410501193311E-2</c:v>
                </c:pt>
                <c:pt idx="23">
                  <c:v>5.5369127516778527E-2</c:v>
                </c:pt>
                <c:pt idx="24">
                  <c:v>7.6595744680851063E-2</c:v>
                </c:pt>
                <c:pt idx="25">
                  <c:v>8.1125827814569534E-2</c:v>
                </c:pt>
                <c:pt idx="26">
                  <c:v>6.4738292011019286E-2</c:v>
                </c:pt>
                <c:pt idx="27">
                  <c:v>9.6672243911507721E-2</c:v>
                </c:pt>
                <c:pt idx="28">
                  <c:v>3.9603960396039604E-2</c:v>
                </c:pt>
                <c:pt idx="29">
                  <c:v>8.3612040133779264E-2</c:v>
                </c:pt>
                <c:pt idx="30">
                  <c:v>4.4176706827309238E-2</c:v>
                </c:pt>
                <c:pt idx="31">
                  <c:v>5.8056872037914695E-2</c:v>
                </c:pt>
                <c:pt idx="32">
                  <c:v>4.6728971962616821E-2</c:v>
                </c:pt>
                <c:pt idx="33">
                  <c:v>7.7333333333333337E-2</c:v>
                </c:pt>
                <c:pt idx="34">
                  <c:v>4.9065420560747662E-2</c:v>
                </c:pt>
                <c:pt idx="35">
                  <c:v>4.1095890410958902E-2</c:v>
                </c:pt>
                <c:pt idx="36">
                  <c:v>0.11594202898550725</c:v>
                </c:pt>
                <c:pt idx="37">
                  <c:v>8.557457212713937E-2</c:v>
                </c:pt>
                <c:pt idx="38">
                  <c:v>9.2307692307692313E-2</c:v>
                </c:pt>
                <c:pt idx="39">
                  <c:v>2.3622047244094488E-2</c:v>
                </c:pt>
                <c:pt idx="40">
                  <c:v>2.3121387283236993E-2</c:v>
                </c:pt>
                <c:pt idx="41">
                  <c:v>4.4444444444444446E-2</c:v>
                </c:pt>
                <c:pt idx="42">
                  <c:v>4.6875E-2</c:v>
                </c:pt>
                <c:pt idx="43">
                  <c:v>7.9982982344182094E-2</c:v>
                </c:pt>
              </c:numCache>
            </c:numRef>
          </c:val>
          <c:extLst>
            <c:ext xmlns:c16="http://schemas.microsoft.com/office/drawing/2014/chart" uri="{C3380CC4-5D6E-409C-BE32-E72D297353CC}">
              <c16:uniqueId val="{00000016-D9AF-4D00-AA81-6826A33755F1}"/>
            </c:ext>
          </c:extLst>
        </c:ser>
        <c:ser>
          <c:idx val="0"/>
          <c:order val="3"/>
          <c:tx>
            <c:strRef>
              <c:f>市区町村別_健診受診率!$DT$4:$DT$5</c:f>
              <c:strCache>
                <c:ptCount val="2"/>
                <c:pt idx="0">
                  <c:v>未受診</c:v>
                </c:pt>
              </c:strCache>
            </c:strRef>
          </c:tx>
          <c:spPr>
            <a:solidFill>
              <a:srgbClr val="E6B9B8"/>
            </a:solidFill>
            <a:ln>
              <a:noFill/>
            </a:ln>
          </c:spPr>
          <c:invertIfNegative val="0"/>
          <c:cat>
            <c:strRef>
              <c:f>市区町村別_健診受診率!$CV$7:$CV$50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市区町村別_健診受診率!$DT$7:$DT$50</c:f>
              <c:numCache>
                <c:formatCode>0.0%</c:formatCode>
                <c:ptCount val="44"/>
                <c:pt idx="0">
                  <c:v>0.77039714190761055</c:v>
                </c:pt>
                <c:pt idx="1">
                  <c:v>0.72361349342481418</c:v>
                </c:pt>
                <c:pt idx="2">
                  <c:v>0.72943980929678187</c:v>
                </c:pt>
                <c:pt idx="3">
                  <c:v>0.72383771547971443</c:v>
                </c:pt>
                <c:pt idx="4">
                  <c:v>0.56027874564459934</c:v>
                </c:pt>
                <c:pt idx="5">
                  <c:v>0.59221176985342372</c:v>
                </c:pt>
                <c:pt idx="6">
                  <c:v>0.66252220248667848</c:v>
                </c:pt>
                <c:pt idx="7">
                  <c:v>0.62627578718783927</c:v>
                </c:pt>
                <c:pt idx="8">
                  <c:v>0.68535825545171336</c:v>
                </c:pt>
                <c:pt idx="9">
                  <c:v>0.7331821617535903</c:v>
                </c:pt>
                <c:pt idx="10">
                  <c:v>0.70262738853503182</c:v>
                </c:pt>
                <c:pt idx="11">
                  <c:v>0.60117220206530841</c:v>
                </c:pt>
                <c:pt idx="12">
                  <c:v>0.64684975767366726</c:v>
                </c:pt>
                <c:pt idx="13">
                  <c:v>0.6756393001345895</c:v>
                </c:pt>
                <c:pt idx="14">
                  <c:v>0.65714285714285714</c:v>
                </c:pt>
                <c:pt idx="15">
                  <c:v>0.67730769230769228</c:v>
                </c:pt>
                <c:pt idx="16">
                  <c:v>0.57757496740547587</c:v>
                </c:pt>
                <c:pt idx="17">
                  <c:v>0.73034591194968557</c:v>
                </c:pt>
                <c:pt idx="18">
                  <c:v>0.69688385269121811</c:v>
                </c:pt>
                <c:pt idx="19">
                  <c:v>0.58762214983713357</c:v>
                </c:pt>
                <c:pt idx="20">
                  <c:v>0.5761094981335545</c:v>
                </c:pt>
                <c:pt idx="21">
                  <c:v>0.6915351506456241</c:v>
                </c:pt>
                <c:pt idx="22">
                  <c:v>0.61575178997613367</c:v>
                </c:pt>
                <c:pt idx="23">
                  <c:v>0.71224832214765099</c:v>
                </c:pt>
                <c:pt idx="24">
                  <c:v>0.72659574468085109</c:v>
                </c:pt>
                <c:pt idx="25">
                  <c:v>0.67384105960264906</c:v>
                </c:pt>
                <c:pt idx="26">
                  <c:v>0.52754820936639113</c:v>
                </c:pt>
                <c:pt idx="27">
                  <c:v>0.71016917642684518</c:v>
                </c:pt>
                <c:pt idx="28">
                  <c:v>0.71089108910891086</c:v>
                </c:pt>
                <c:pt idx="29">
                  <c:v>0.69732441471571904</c:v>
                </c:pt>
                <c:pt idx="30">
                  <c:v>0.73574297188755022</c:v>
                </c:pt>
                <c:pt idx="31">
                  <c:v>0.66469194312796209</c:v>
                </c:pt>
                <c:pt idx="32">
                  <c:v>0.80373831775700932</c:v>
                </c:pt>
                <c:pt idx="33">
                  <c:v>0.66400000000000003</c:v>
                </c:pt>
                <c:pt idx="34">
                  <c:v>0.43691588785046731</c:v>
                </c:pt>
                <c:pt idx="35">
                  <c:v>0.68493150684931503</c:v>
                </c:pt>
                <c:pt idx="36">
                  <c:v>0.69565217391304346</c:v>
                </c:pt>
                <c:pt idx="37">
                  <c:v>0.70415647921760394</c:v>
                </c:pt>
                <c:pt idx="38">
                  <c:v>0.64615384615384619</c:v>
                </c:pt>
                <c:pt idx="39">
                  <c:v>0.76377952755905509</c:v>
                </c:pt>
                <c:pt idx="40">
                  <c:v>0.65895953757225434</c:v>
                </c:pt>
                <c:pt idx="41">
                  <c:v>0.54222222222222227</c:v>
                </c:pt>
                <c:pt idx="42">
                  <c:v>0.5</c:v>
                </c:pt>
                <c:pt idx="43">
                  <c:v>0.69504360774303342</c:v>
                </c:pt>
              </c:numCache>
            </c:numRef>
          </c:val>
          <c:extLst>
            <c:ext xmlns:c16="http://schemas.microsoft.com/office/drawing/2014/chart" uri="{C3380CC4-5D6E-409C-BE32-E72D297353CC}">
              <c16:uniqueId val="{00000015-D9AF-4D00-AA81-6826A33755F1}"/>
            </c:ext>
          </c:extLst>
        </c:ser>
        <c:dLbls>
          <c:showLegendKey val="0"/>
          <c:showVal val="0"/>
          <c:showCatName val="0"/>
          <c:showSerName val="0"/>
          <c:showPercent val="0"/>
          <c:showBubbleSize val="0"/>
        </c:dLbls>
        <c:gapWidth val="150"/>
        <c:overlap val="100"/>
        <c:axId val="449393664"/>
        <c:axId val="448519488"/>
      </c:barChart>
      <c:catAx>
        <c:axId val="449393664"/>
        <c:scaling>
          <c:orientation val="maxMin"/>
        </c:scaling>
        <c:delete val="0"/>
        <c:axPos val="l"/>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ax val="1"/>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legend>
      <c:legendPos val="t"/>
      <c:layout>
        <c:manualLayout>
          <c:xMode val="edge"/>
          <c:yMode val="edge"/>
          <c:x val="0.28956737947310118"/>
          <c:y val="6.0458916500047604E-3"/>
          <c:w val="0.46215262726966239"/>
          <c:h val="2.206750452251737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132950</xdr:colOff>
      <xdr:row>75</xdr:row>
      <xdr:rowOff>87325</xdr:rowOff>
    </xdr:to>
    <xdr:graphicFrame macro="">
      <xdr:nvGraphicFramePr>
        <xdr:cNvPr id="2" name="グラフ 1">
          <a:extLst>
            <a:ext uri="{FF2B5EF4-FFF2-40B4-BE49-F238E27FC236}">
              <a16:creationId xmlns:a16="http://schemas.microsoft.com/office/drawing/2014/main" id="{EC0F9754-ECB2-4F44-B989-75C7F4A6E0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1323375</xdr:colOff>
      <xdr:row>76</xdr:row>
      <xdr:rowOff>87750</xdr:rowOff>
    </xdr:to>
    <xdr:graphicFrame macro="">
      <xdr:nvGraphicFramePr>
        <xdr:cNvPr id="2" name="グラフ 1">
          <a:extLst>
            <a:ext uri="{FF2B5EF4-FFF2-40B4-BE49-F238E27FC236}">
              <a16:creationId xmlns:a16="http://schemas.microsoft.com/office/drawing/2014/main" id="{3BDC7ADB-FF3F-4AB8-85CA-9F1E883563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0</xdr:colOff>
      <xdr:row>3</xdr:row>
      <xdr:rowOff>0</xdr:rowOff>
    </xdr:from>
    <xdr:to>
      <xdr:col>22</xdr:col>
      <xdr:colOff>132750</xdr:colOff>
      <xdr:row>76</xdr:row>
      <xdr:rowOff>87750</xdr:rowOff>
    </xdr:to>
    <xdr:graphicFrame macro="">
      <xdr:nvGraphicFramePr>
        <xdr:cNvPr id="4" name="グラフ 3">
          <a:extLst>
            <a:ext uri="{FF2B5EF4-FFF2-40B4-BE49-F238E27FC236}">
              <a16:creationId xmlns:a16="http://schemas.microsoft.com/office/drawing/2014/main" id="{0CCF8CD6-8EE4-4DD3-9D61-E1698E2A8E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78975</xdr:colOff>
      <xdr:row>76</xdr:row>
      <xdr:rowOff>84150</xdr:rowOff>
    </xdr:to>
    <xdr:graphicFrame macro="">
      <xdr:nvGraphicFramePr>
        <xdr:cNvPr id="5" name="グラフ 4">
          <a:extLst>
            <a:ext uri="{FF2B5EF4-FFF2-40B4-BE49-F238E27FC236}">
              <a16:creationId xmlns:a16="http://schemas.microsoft.com/office/drawing/2014/main" id="{9768FCFD-5BD4-4F38-879F-7DE0914535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82</xdr:row>
      <xdr:rowOff>0</xdr:rowOff>
    </xdr:from>
    <xdr:to>
      <xdr:col>8</xdr:col>
      <xdr:colOff>78975</xdr:colOff>
      <xdr:row>155</xdr:row>
      <xdr:rowOff>84150</xdr:rowOff>
    </xdr:to>
    <xdr:graphicFrame macro="">
      <xdr:nvGraphicFramePr>
        <xdr:cNvPr id="7" name="グラフ 6">
          <a:extLst>
            <a:ext uri="{FF2B5EF4-FFF2-40B4-BE49-F238E27FC236}">
              <a16:creationId xmlns:a16="http://schemas.microsoft.com/office/drawing/2014/main" id="{153481D6-DDD8-488B-B77B-8AB161987B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0</xdr:colOff>
      <xdr:row>3</xdr:row>
      <xdr:rowOff>0</xdr:rowOff>
    </xdr:from>
    <xdr:to>
      <xdr:col>19</xdr:col>
      <xdr:colOff>98025</xdr:colOff>
      <xdr:row>76</xdr:row>
      <xdr:rowOff>84150</xdr:rowOff>
    </xdr:to>
    <xdr:graphicFrame macro="">
      <xdr:nvGraphicFramePr>
        <xdr:cNvPr id="9" name="グラフ 8">
          <a:extLst>
            <a:ext uri="{FF2B5EF4-FFF2-40B4-BE49-F238E27FC236}">
              <a16:creationId xmlns:a16="http://schemas.microsoft.com/office/drawing/2014/main" id="{5BB74358-BA39-4EE5-8972-4FDB6830E8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82</xdr:row>
      <xdr:rowOff>0</xdr:rowOff>
    </xdr:from>
    <xdr:to>
      <xdr:col>19</xdr:col>
      <xdr:colOff>98025</xdr:colOff>
      <xdr:row>155</xdr:row>
      <xdr:rowOff>84150</xdr:rowOff>
    </xdr:to>
    <xdr:graphicFrame macro="">
      <xdr:nvGraphicFramePr>
        <xdr:cNvPr id="10" name="グラフ 9">
          <a:extLst>
            <a:ext uri="{FF2B5EF4-FFF2-40B4-BE49-F238E27FC236}">
              <a16:creationId xmlns:a16="http://schemas.microsoft.com/office/drawing/2014/main" id="{9920DE32-B1EA-4BE2-A565-E9E2DCB03A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7</xdr:col>
      <xdr:colOff>295275</xdr:colOff>
      <xdr:row>43</xdr:row>
      <xdr:rowOff>193675</xdr:rowOff>
    </xdr:to>
    <xdr:graphicFrame macro="">
      <xdr:nvGraphicFramePr>
        <xdr:cNvPr id="2" name="グラフ1">
          <a:extLst>
            <a:ext uri="{FF2B5EF4-FFF2-40B4-BE49-F238E27FC236}">
              <a16:creationId xmlns:a16="http://schemas.microsoft.com/office/drawing/2014/main" id="{A4D7EA5F-83D2-4EBC-9839-EB1AC2A2FC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104175</xdr:colOff>
      <xdr:row>76</xdr:row>
      <xdr:rowOff>87750</xdr:rowOff>
    </xdr:to>
    <xdr:graphicFrame macro="">
      <xdr:nvGraphicFramePr>
        <xdr:cNvPr id="2" name="グラフ 1">
          <a:extLst>
            <a:ext uri="{FF2B5EF4-FFF2-40B4-BE49-F238E27FC236}">
              <a16:creationId xmlns:a16="http://schemas.microsoft.com/office/drawing/2014/main" id="{14F8DFB6-726D-454A-B76C-A7DD117EAE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3</xdr:row>
      <xdr:rowOff>0</xdr:rowOff>
    </xdr:from>
    <xdr:to>
      <xdr:col>19</xdr:col>
      <xdr:colOff>123225</xdr:colOff>
      <xdr:row>76</xdr:row>
      <xdr:rowOff>87750</xdr:rowOff>
    </xdr:to>
    <xdr:graphicFrame macro="">
      <xdr:nvGraphicFramePr>
        <xdr:cNvPr id="5" name="グラフ 4">
          <a:extLst>
            <a:ext uri="{FF2B5EF4-FFF2-40B4-BE49-F238E27FC236}">
              <a16:creationId xmlns:a16="http://schemas.microsoft.com/office/drawing/2014/main" id="{F8B3D5EC-AC05-455A-BF59-F908C1D2E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78975</xdr:colOff>
      <xdr:row>76</xdr:row>
      <xdr:rowOff>84150</xdr:rowOff>
    </xdr:to>
    <xdr:graphicFrame macro="">
      <xdr:nvGraphicFramePr>
        <xdr:cNvPr id="5" name="グラフ 4">
          <a:extLst>
            <a:ext uri="{FF2B5EF4-FFF2-40B4-BE49-F238E27FC236}">
              <a16:creationId xmlns:a16="http://schemas.microsoft.com/office/drawing/2014/main" id="{75FDD8B0-C735-4738-B5F5-B0A3A5E68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82</xdr:row>
      <xdr:rowOff>0</xdr:rowOff>
    </xdr:from>
    <xdr:to>
      <xdr:col>8</xdr:col>
      <xdr:colOff>78975</xdr:colOff>
      <xdr:row>155</xdr:row>
      <xdr:rowOff>84150</xdr:rowOff>
    </xdr:to>
    <xdr:graphicFrame macro="">
      <xdr:nvGraphicFramePr>
        <xdr:cNvPr id="7" name="グラフ 6">
          <a:extLst>
            <a:ext uri="{FF2B5EF4-FFF2-40B4-BE49-F238E27FC236}">
              <a16:creationId xmlns:a16="http://schemas.microsoft.com/office/drawing/2014/main" id="{52D9F059-44E3-4239-88C4-3ABF37F246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0</xdr:colOff>
      <xdr:row>3</xdr:row>
      <xdr:rowOff>0</xdr:rowOff>
    </xdr:from>
    <xdr:to>
      <xdr:col>19</xdr:col>
      <xdr:colOff>98025</xdr:colOff>
      <xdr:row>76</xdr:row>
      <xdr:rowOff>84150</xdr:rowOff>
    </xdr:to>
    <xdr:graphicFrame macro="">
      <xdr:nvGraphicFramePr>
        <xdr:cNvPr id="9" name="グラフ 8">
          <a:extLst>
            <a:ext uri="{FF2B5EF4-FFF2-40B4-BE49-F238E27FC236}">
              <a16:creationId xmlns:a16="http://schemas.microsoft.com/office/drawing/2014/main" id="{76717F07-1497-4C8C-B793-107DEA7F0C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82</xdr:row>
      <xdr:rowOff>0</xdr:rowOff>
    </xdr:from>
    <xdr:to>
      <xdr:col>19</xdr:col>
      <xdr:colOff>98025</xdr:colOff>
      <xdr:row>155</xdr:row>
      <xdr:rowOff>84150</xdr:rowOff>
    </xdr:to>
    <xdr:graphicFrame macro="">
      <xdr:nvGraphicFramePr>
        <xdr:cNvPr id="10" name="グラフ 9">
          <a:extLst>
            <a:ext uri="{FF2B5EF4-FFF2-40B4-BE49-F238E27FC236}">
              <a16:creationId xmlns:a16="http://schemas.microsoft.com/office/drawing/2014/main" id="{F1210074-02B5-4C14-A7FA-D8ABFC9638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7</xdr:col>
      <xdr:colOff>256650</xdr:colOff>
      <xdr:row>46</xdr:row>
      <xdr:rowOff>193950</xdr:rowOff>
    </xdr:to>
    <xdr:graphicFrame macro="">
      <xdr:nvGraphicFramePr>
        <xdr:cNvPr id="2" name="グラフ1">
          <a:extLst>
            <a:ext uri="{FF2B5EF4-FFF2-40B4-BE49-F238E27FC236}">
              <a16:creationId xmlns:a16="http://schemas.microsoft.com/office/drawing/2014/main" id="{1A9946FF-EF52-49D1-BE78-82229EB2E6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104175</xdr:colOff>
      <xdr:row>76</xdr:row>
      <xdr:rowOff>87750</xdr:rowOff>
    </xdr:to>
    <xdr:graphicFrame macro="">
      <xdr:nvGraphicFramePr>
        <xdr:cNvPr id="3" name="グラフ 2">
          <a:extLst>
            <a:ext uri="{FF2B5EF4-FFF2-40B4-BE49-F238E27FC236}">
              <a16:creationId xmlns:a16="http://schemas.microsoft.com/office/drawing/2014/main" id="{CFA9A45C-4206-44F3-95DA-D8A570D919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82</xdr:row>
      <xdr:rowOff>0</xdr:rowOff>
    </xdr:from>
    <xdr:to>
      <xdr:col>8</xdr:col>
      <xdr:colOff>104175</xdr:colOff>
      <xdr:row>155</xdr:row>
      <xdr:rowOff>87750</xdr:rowOff>
    </xdr:to>
    <xdr:graphicFrame macro="">
      <xdr:nvGraphicFramePr>
        <xdr:cNvPr id="5" name="グラフ 4">
          <a:extLst>
            <a:ext uri="{FF2B5EF4-FFF2-40B4-BE49-F238E27FC236}">
              <a16:creationId xmlns:a16="http://schemas.microsoft.com/office/drawing/2014/main" id="{BB7AEDA3-4505-41F4-B81F-5A2E5B25EA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0</xdr:colOff>
      <xdr:row>3</xdr:row>
      <xdr:rowOff>0</xdr:rowOff>
    </xdr:from>
    <xdr:to>
      <xdr:col>19</xdr:col>
      <xdr:colOff>123225</xdr:colOff>
      <xdr:row>76</xdr:row>
      <xdr:rowOff>87750</xdr:rowOff>
    </xdr:to>
    <xdr:graphicFrame macro="">
      <xdr:nvGraphicFramePr>
        <xdr:cNvPr id="7" name="グラフ 6">
          <a:extLst>
            <a:ext uri="{FF2B5EF4-FFF2-40B4-BE49-F238E27FC236}">
              <a16:creationId xmlns:a16="http://schemas.microsoft.com/office/drawing/2014/main" id="{84BB7398-981F-422A-BCF4-DDFD70B8B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82</xdr:row>
      <xdr:rowOff>0</xdr:rowOff>
    </xdr:from>
    <xdr:to>
      <xdr:col>19</xdr:col>
      <xdr:colOff>123225</xdr:colOff>
      <xdr:row>155</xdr:row>
      <xdr:rowOff>87750</xdr:rowOff>
    </xdr:to>
    <xdr:graphicFrame macro="">
      <xdr:nvGraphicFramePr>
        <xdr:cNvPr id="8" name="グラフ 7">
          <a:extLst>
            <a:ext uri="{FF2B5EF4-FFF2-40B4-BE49-F238E27FC236}">
              <a16:creationId xmlns:a16="http://schemas.microsoft.com/office/drawing/2014/main" id="{EACC94DD-B688-4EE1-B69C-02289D2169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132750</xdr:colOff>
      <xdr:row>75</xdr:row>
      <xdr:rowOff>87325</xdr:rowOff>
    </xdr:to>
    <xdr:graphicFrame macro="">
      <xdr:nvGraphicFramePr>
        <xdr:cNvPr id="3" name="グラフ 2">
          <a:extLst>
            <a:ext uri="{FF2B5EF4-FFF2-40B4-BE49-F238E27FC236}">
              <a16:creationId xmlns:a16="http://schemas.microsoft.com/office/drawing/2014/main" id="{F20C4448-86D6-4BC3-AC57-339C661B30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1323375</xdr:colOff>
      <xdr:row>75</xdr:row>
      <xdr:rowOff>87750</xdr:rowOff>
    </xdr:to>
    <xdr:graphicFrame macro="">
      <xdr:nvGraphicFramePr>
        <xdr:cNvPr id="2" name="グラフ 1">
          <a:extLst>
            <a:ext uri="{FF2B5EF4-FFF2-40B4-BE49-F238E27FC236}">
              <a16:creationId xmlns:a16="http://schemas.microsoft.com/office/drawing/2014/main" id="{DB331E51-B33A-4FC2-AB86-1294DA406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4" name="グラフ 3">
          <a:extLst>
            <a:ext uri="{FF2B5EF4-FFF2-40B4-BE49-F238E27FC236}">
              <a16:creationId xmlns:a16="http://schemas.microsoft.com/office/drawing/2014/main" id="{D12064B4-48E3-4334-AF28-3DBECCEABD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9525</xdr:rowOff>
    </xdr:from>
    <xdr:to>
      <xdr:col>17</xdr:col>
      <xdr:colOff>393300</xdr:colOff>
      <xdr:row>75</xdr:row>
      <xdr:rowOff>93675</xdr:rowOff>
    </xdr:to>
    <xdr:graphicFrame macro="">
      <xdr:nvGraphicFramePr>
        <xdr:cNvPr id="7" name="グラフ 6">
          <a:extLst>
            <a:ext uri="{FF2B5EF4-FFF2-40B4-BE49-F238E27FC236}">
              <a16:creationId xmlns:a16="http://schemas.microsoft.com/office/drawing/2014/main" id="{FEA0215F-F355-4087-A485-B1E31E588D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80</xdr:row>
      <xdr:rowOff>0</xdr:rowOff>
    </xdr:from>
    <xdr:to>
      <xdr:col>8</xdr:col>
      <xdr:colOff>78975</xdr:colOff>
      <xdr:row>153</xdr:row>
      <xdr:rowOff>84150</xdr:rowOff>
    </xdr:to>
    <xdr:graphicFrame macro="">
      <xdr:nvGraphicFramePr>
        <xdr:cNvPr id="8" name="グラフ 7">
          <a:extLst>
            <a:ext uri="{FF2B5EF4-FFF2-40B4-BE49-F238E27FC236}">
              <a16:creationId xmlns:a16="http://schemas.microsoft.com/office/drawing/2014/main" id="{AD109ECF-8118-49CD-A58C-0F3F179D45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80</xdr:row>
      <xdr:rowOff>0</xdr:rowOff>
    </xdr:from>
    <xdr:to>
      <xdr:col>17</xdr:col>
      <xdr:colOff>393300</xdr:colOff>
      <xdr:row>153</xdr:row>
      <xdr:rowOff>84150</xdr:rowOff>
    </xdr:to>
    <xdr:graphicFrame macro="">
      <xdr:nvGraphicFramePr>
        <xdr:cNvPr id="9" name="グラフ 8">
          <a:extLst>
            <a:ext uri="{FF2B5EF4-FFF2-40B4-BE49-F238E27FC236}">
              <a16:creationId xmlns:a16="http://schemas.microsoft.com/office/drawing/2014/main" id="{9DF71866-5F65-4825-8397-D6C2FF2679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318300</xdr:colOff>
      <xdr:row>76</xdr:row>
      <xdr:rowOff>87750</xdr:rowOff>
    </xdr:to>
    <xdr:graphicFrame macro="">
      <xdr:nvGraphicFramePr>
        <xdr:cNvPr id="2" name="グラフ 1">
          <a:extLst>
            <a:ext uri="{FF2B5EF4-FFF2-40B4-BE49-F238E27FC236}">
              <a16:creationId xmlns:a16="http://schemas.microsoft.com/office/drawing/2014/main" id="{4CD0042D-B2C8-4319-BF44-FFF0141B27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20</xdr:col>
      <xdr:colOff>0</xdr:colOff>
      <xdr:row>3</xdr:row>
      <xdr:rowOff>0</xdr:rowOff>
    </xdr:from>
    <xdr:to>
      <xdr:col>29</xdr:col>
      <xdr:colOff>127800</xdr:colOff>
      <xdr:row>76</xdr:row>
      <xdr:rowOff>87750</xdr:rowOff>
    </xdr:to>
    <xdr:graphicFrame macro="">
      <xdr:nvGraphicFramePr>
        <xdr:cNvPr id="3" name="グラフ 2">
          <a:extLst>
            <a:ext uri="{FF2B5EF4-FFF2-40B4-BE49-F238E27FC236}">
              <a16:creationId xmlns:a16="http://schemas.microsoft.com/office/drawing/2014/main" id="{3A47E537-94A9-4592-AF19-7891B6BB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0</xdr:colOff>
      <xdr:row>3</xdr:row>
      <xdr:rowOff>0</xdr:rowOff>
    </xdr:from>
    <xdr:to>
      <xdr:col>18</xdr:col>
      <xdr:colOff>813600</xdr:colOff>
      <xdr:row>76</xdr:row>
      <xdr:rowOff>87750</xdr:rowOff>
    </xdr:to>
    <xdr:graphicFrame macro="">
      <xdr:nvGraphicFramePr>
        <xdr:cNvPr id="4" name="グラフ 3">
          <a:extLst>
            <a:ext uri="{FF2B5EF4-FFF2-40B4-BE49-F238E27FC236}">
              <a16:creationId xmlns:a16="http://schemas.microsoft.com/office/drawing/2014/main" id="{28D6F908-7261-43E5-B6CD-880B7CBBDA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19050</xdr:colOff>
      <xdr:row>18</xdr:row>
      <xdr:rowOff>0</xdr:rowOff>
    </xdr:from>
    <xdr:to>
      <xdr:col>13</xdr:col>
      <xdr:colOff>573150</xdr:colOff>
      <xdr:row>81</xdr:row>
      <xdr:rowOff>1</xdr:rowOff>
    </xdr:to>
    <xdr:pic>
      <xdr:nvPicPr>
        <xdr:cNvPr id="4" name="図 3">
          <a:extLst>
            <a:ext uri="{FF2B5EF4-FFF2-40B4-BE49-F238E27FC236}">
              <a16:creationId xmlns:a16="http://schemas.microsoft.com/office/drawing/2014/main" id="{3FA6F5A9-8B93-4716-9CE7-6AB68590859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390"/>
        <a:stretch/>
      </xdr:blipFill>
      <xdr:spPr>
        <a:xfrm>
          <a:off x="1171575" y="3162300"/>
          <a:ext cx="7221600" cy="108013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19050</xdr:colOff>
      <xdr:row>18</xdr:row>
      <xdr:rowOff>0</xdr:rowOff>
    </xdr:from>
    <xdr:to>
      <xdr:col>13</xdr:col>
      <xdr:colOff>573150</xdr:colOff>
      <xdr:row>81</xdr:row>
      <xdr:rowOff>2</xdr:rowOff>
    </xdr:to>
    <xdr:pic>
      <xdr:nvPicPr>
        <xdr:cNvPr id="4" name="図 3">
          <a:extLst>
            <a:ext uri="{FF2B5EF4-FFF2-40B4-BE49-F238E27FC236}">
              <a16:creationId xmlns:a16="http://schemas.microsoft.com/office/drawing/2014/main" id="{EA5B1F58-2716-4CCE-A061-8FDD0C2494A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 b="71389"/>
        <a:stretch/>
      </xdr:blipFill>
      <xdr:spPr>
        <a:xfrm>
          <a:off x="1171575" y="3162300"/>
          <a:ext cx="7221600" cy="1080135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19050</xdr:colOff>
      <xdr:row>18</xdr:row>
      <xdr:rowOff>0</xdr:rowOff>
    </xdr:from>
    <xdr:to>
      <xdr:col>13</xdr:col>
      <xdr:colOff>573150</xdr:colOff>
      <xdr:row>81</xdr:row>
      <xdr:rowOff>0</xdr:rowOff>
    </xdr:to>
    <xdr:pic>
      <xdr:nvPicPr>
        <xdr:cNvPr id="4" name="図 3">
          <a:extLst>
            <a:ext uri="{FF2B5EF4-FFF2-40B4-BE49-F238E27FC236}">
              <a16:creationId xmlns:a16="http://schemas.microsoft.com/office/drawing/2014/main" id="{53CFA92C-71A6-41A1-8C72-9B763E9684E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389"/>
        <a:stretch/>
      </xdr:blipFill>
      <xdr:spPr>
        <a:xfrm>
          <a:off x="1171575" y="3162300"/>
          <a:ext cx="7221600" cy="108013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7</xdr:col>
      <xdr:colOff>295275</xdr:colOff>
      <xdr:row>46</xdr:row>
      <xdr:rowOff>193950</xdr:rowOff>
    </xdr:to>
    <xdr:graphicFrame macro="">
      <xdr:nvGraphicFramePr>
        <xdr:cNvPr id="2" name="グラフ1">
          <a:extLst>
            <a:ext uri="{FF2B5EF4-FFF2-40B4-BE49-F238E27FC236}">
              <a16:creationId xmlns:a16="http://schemas.microsoft.com/office/drawing/2014/main" id="{67FFB364-815F-4DEC-ACA1-BA822F23BB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BC275"/>
  <sheetViews>
    <sheetView showGridLines="0" tabSelected="1" zoomScaleNormal="100" zoomScaleSheetLayoutView="100" workbookViewId="0"/>
  </sheetViews>
  <sheetFormatPr defaultColWidth="9" defaultRowHeight="13.5"/>
  <cols>
    <col min="1" max="1" width="4.625" style="12" customWidth="1"/>
    <col min="2" max="3" width="16.625" style="12" customWidth="1"/>
    <col min="4" max="11" width="11.625" style="12" customWidth="1"/>
    <col min="12" max="12" width="10.625" style="12" customWidth="1"/>
    <col min="13" max="13" width="16.75" style="12" customWidth="1"/>
    <col min="14" max="17" width="13.125" style="12" customWidth="1"/>
    <col min="18" max="18" width="9" style="12"/>
    <col min="19" max="21" width="11.625" style="12" customWidth="1"/>
    <col min="22" max="22" width="8.625" style="12" customWidth="1"/>
    <col min="23" max="23" width="10.625" style="12" customWidth="1"/>
    <col min="24" max="24" width="10.25" style="12" bestFit="1" customWidth="1"/>
    <col min="25" max="28" width="9" style="12"/>
    <col min="29" max="29" width="14.875" style="12" customWidth="1"/>
    <col min="30" max="30" width="13.875" style="12" customWidth="1"/>
    <col min="31" max="37" width="11.625" style="12" customWidth="1"/>
    <col min="38" max="38" width="5.75" style="12" customWidth="1"/>
    <col min="39" max="39" width="11.125" style="12" bestFit="1" customWidth="1"/>
    <col min="40" max="40" width="12.375" style="12" customWidth="1"/>
    <col min="41" max="41" width="8.875" style="12" customWidth="1"/>
    <col min="42" max="42" width="6" style="12" customWidth="1"/>
    <col min="43" max="43" width="10.75" style="12" customWidth="1"/>
    <col min="44" max="55" width="11.375" style="12" customWidth="1"/>
    <col min="56" max="16384" width="9" style="12"/>
  </cols>
  <sheetData>
    <row r="1" spans="2:55" s="3" customFormat="1" ht="16.5" customHeight="1">
      <c r="B1" s="3" t="s">
        <v>246</v>
      </c>
    </row>
    <row r="2" spans="2:55" s="3" customFormat="1" ht="16.5" customHeight="1">
      <c r="B2" s="3" t="s">
        <v>255</v>
      </c>
      <c r="C2" s="6"/>
      <c r="D2" s="6"/>
      <c r="L2" s="6" t="s">
        <v>194</v>
      </c>
      <c r="S2" s="6" t="s">
        <v>202</v>
      </c>
      <c r="W2" s="6" t="s">
        <v>126</v>
      </c>
      <c r="AC2" s="6" t="s">
        <v>202</v>
      </c>
      <c r="AD2" s="6"/>
      <c r="AE2" s="6"/>
      <c r="AM2" s="6" t="s">
        <v>202</v>
      </c>
      <c r="AQ2" s="6" t="s">
        <v>202</v>
      </c>
    </row>
    <row r="3" spans="2:55" s="3" customFormat="1" ht="16.5" customHeight="1">
      <c r="B3" s="267" t="s">
        <v>241</v>
      </c>
      <c r="C3" s="242" t="s">
        <v>164</v>
      </c>
      <c r="D3" s="242" t="s">
        <v>66</v>
      </c>
      <c r="E3" s="267" t="s">
        <v>122</v>
      </c>
      <c r="F3" s="267"/>
      <c r="G3" s="267" t="s">
        <v>120</v>
      </c>
      <c r="H3" s="267"/>
      <c r="I3" s="267" t="s">
        <v>121</v>
      </c>
      <c r="J3" s="267"/>
      <c r="K3" s="104"/>
      <c r="L3" s="268" t="s">
        <v>241</v>
      </c>
      <c r="M3" s="245" t="s">
        <v>164</v>
      </c>
      <c r="N3" s="246" t="s">
        <v>66</v>
      </c>
      <c r="O3" s="238" t="s">
        <v>122</v>
      </c>
      <c r="P3" s="238" t="s">
        <v>120</v>
      </c>
      <c r="Q3" s="238" t="s">
        <v>121</v>
      </c>
      <c r="S3" s="246" t="s">
        <v>254</v>
      </c>
      <c r="T3" s="250" t="s">
        <v>123</v>
      </c>
      <c r="U3" s="251"/>
      <c r="W3" s="241" t="s">
        <v>254</v>
      </c>
      <c r="X3" s="241" t="s">
        <v>67</v>
      </c>
      <c r="Y3" s="241"/>
      <c r="Z3" s="241"/>
      <c r="AA3" s="241"/>
      <c r="AC3" s="246" t="s">
        <v>253</v>
      </c>
      <c r="AD3" s="259" t="s">
        <v>164</v>
      </c>
      <c r="AE3" s="259" t="s">
        <v>66</v>
      </c>
      <c r="AF3" s="262" t="s">
        <v>122</v>
      </c>
      <c r="AG3" s="263"/>
      <c r="AH3" s="262" t="s">
        <v>120</v>
      </c>
      <c r="AI3" s="263"/>
      <c r="AJ3" s="262" t="s">
        <v>121</v>
      </c>
      <c r="AK3" s="263"/>
      <c r="AM3" s="238" t="s">
        <v>253</v>
      </c>
      <c r="AN3" s="256" t="s">
        <v>164</v>
      </c>
      <c r="AO3" s="238" t="s">
        <v>123</v>
      </c>
      <c r="AQ3" s="238" t="s">
        <v>253</v>
      </c>
      <c r="AR3" s="247" t="s">
        <v>166</v>
      </c>
      <c r="AS3" s="248"/>
      <c r="AT3" s="249"/>
      <c r="AU3" s="247" t="s">
        <v>159</v>
      </c>
      <c r="AV3" s="248"/>
      <c r="AW3" s="249"/>
      <c r="AX3" s="247" t="s">
        <v>167</v>
      </c>
      <c r="AY3" s="248"/>
      <c r="AZ3" s="249"/>
      <c r="BA3" s="247" t="s">
        <v>123</v>
      </c>
      <c r="BB3" s="248"/>
      <c r="BC3" s="249"/>
    </row>
    <row r="4" spans="2:55" s="3" customFormat="1" ht="16.5" customHeight="1">
      <c r="B4" s="267"/>
      <c r="C4" s="243"/>
      <c r="D4" s="243"/>
      <c r="E4" s="267"/>
      <c r="F4" s="267"/>
      <c r="G4" s="267"/>
      <c r="H4" s="267"/>
      <c r="I4" s="267"/>
      <c r="J4" s="267"/>
      <c r="K4" s="104"/>
      <c r="L4" s="268"/>
      <c r="M4" s="245"/>
      <c r="N4" s="246"/>
      <c r="O4" s="240"/>
      <c r="P4" s="240"/>
      <c r="Q4" s="240"/>
      <c r="S4" s="246"/>
      <c r="T4" s="252"/>
      <c r="U4" s="253"/>
      <c r="W4" s="241"/>
      <c r="X4" s="241" t="s">
        <v>122</v>
      </c>
      <c r="Y4" s="241" t="s">
        <v>120</v>
      </c>
      <c r="Z4" s="241" t="s">
        <v>121</v>
      </c>
      <c r="AA4" s="241" t="s">
        <v>123</v>
      </c>
      <c r="AC4" s="246"/>
      <c r="AD4" s="260"/>
      <c r="AE4" s="260"/>
      <c r="AF4" s="264"/>
      <c r="AG4" s="265"/>
      <c r="AH4" s="264"/>
      <c r="AI4" s="265"/>
      <c r="AJ4" s="264"/>
      <c r="AK4" s="265"/>
      <c r="AM4" s="239"/>
      <c r="AN4" s="257"/>
      <c r="AO4" s="239"/>
      <c r="AQ4" s="239"/>
      <c r="AR4" s="115" t="s">
        <v>140</v>
      </c>
      <c r="AS4" s="215" t="s">
        <v>301</v>
      </c>
      <c r="AT4" s="115" t="s">
        <v>141</v>
      </c>
      <c r="AU4" s="115" t="s">
        <v>140</v>
      </c>
      <c r="AV4" s="215" t="s">
        <v>299</v>
      </c>
      <c r="AW4" s="115" t="s">
        <v>160</v>
      </c>
      <c r="AX4" s="115" t="s">
        <v>140</v>
      </c>
      <c r="AY4" s="215" t="s">
        <v>299</v>
      </c>
      <c r="AZ4" s="115" t="s">
        <v>160</v>
      </c>
      <c r="BA4" s="115" t="s">
        <v>140</v>
      </c>
      <c r="BB4" s="215" t="s">
        <v>299</v>
      </c>
      <c r="BC4" s="115" t="s">
        <v>160</v>
      </c>
    </row>
    <row r="5" spans="2:55" s="3" customFormat="1" ht="27" customHeight="1">
      <c r="B5" s="267"/>
      <c r="C5" s="244"/>
      <c r="D5" s="244"/>
      <c r="E5" s="79" t="s">
        <v>65</v>
      </c>
      <c r="F5" s="111" t="s">
        <v>117</v>
      </c>
      <c r="G5" s="79" t="s">
        <v>65</v>
      </c>
      <c r="H5" s="111" t="s">
        <v>117</v>
      </c>
      <c r="I5" s="79" t="s">
        <v>65</v>
      </c>
      <c r="J5" s="111" t="s">
        <v>117</v>
      </c>
      <c r="K5" s="114"/>
      <c r="L5" s="268"/>
      <c r="M5" s="245"/>
      <c r="N5" s="246"/>
      <c r="O5" s="113" t="s">
        <v>65</v>
      </c>
      <c r="P5" s="113" t="s">
        <v>65</v>
      </c>
      <c r="Q5" s="113" t="s">
        <v>65</v>
      </c>
      <c r="S5" s="246"/>
      <c r="T5" s="254"/>
      <c r="U5" s="255"/>
      <c r="W5" s="241"/>
      <c r="X5" s="241"/>
      <c r="Y5" s="241"/>
      <c r="Z5" s="241"/>
      <c r="AA5" s="241"/>
      <c r="AC5" s="246"/>
      <c r="AD5" s="261"/>
      <c r="AE5" s="261"/>
      <c r="AF5" s="112" t="s">
        <v>65</v>
      </c>
      <c r="AG5" s="112" t="s">
        <v>117</v>
      </c>
      <c r="AH5" s="112" t="s">
        <v>65</v>
      </c>
      <c r="AI5" s="112" t="s">
        <v>117</v>
      </c>
      <c r="AJ5" s="112" t="s">
        <v>65</v>
      </c>
      <c r="AK5" s="112" t="s">
        <v>117</v>
      </c>
      <c r="AM5" s="240"/>
      <c r="AN5" s="258"/>
      <c r="AO5" s="240"/>
      <c r="AQ5" s="240"/>
      <c r="AR5" s="115" t="s">
        <v>117</v>
      </c>
      <c r="AS5" s="215" t="s">
        <v>117</v>
      </c>
      <c r="AT5" s="115" t="s">
        <v>117</v>
      </c>
      <c r="AU5" s="115" t="s">
        <v>117</v>
      </c>
      <c r="AV5" s="215" t="s">
        <v>117</v>
      </c>
      <c r="AW5" s="115" t="s">
        <v>117</v>
      </c>
      <c r="AX5" s="115" t="s">
        <v>117</v>
      </c>
      <c r="AY5" s="215" t="s">
        <v>117</v>
      </c>
      <c r="AZ5" s="115" t="s">
        <v>117</v>
      </c>
      <c r="BA5" s="115" t="s">
        <v>117</v>
      </c>
      <c r="BB5" s="215" t="s">
        <v>117</v>
      </c>
      <c r="BC5" s="115" t="s">
        <v>117</v>
      </c>
    </row>
    <row r="6" spans="2:55" ht="14.25" customHeight="1">
      <c r="B6" s="238" t="s">
        <v>116</v>
      </c>
      <c r="C6" s="124" t="s">
        <v>140</v>
      </c>
      <c r="D6" s="120">
        <f>SUMIF($M$6:$M$55,"自己負担割合1割",$N$6:$N$55)</f>
        <v>6720</v>
      </c>
      <c r="E6" s="83">
        <f>SUMIF($M$6:$M$55,"自己負担割合1割",$O$6:$O$55)</f>
        <v>216</v>
      </c>
      <c r="F6" s="121">
        <f>IFERROR(E6/D6,"-")</f>
        <v>3.214285714285714E-2</v>
      </c>
      <c r="G6" s="83">
        <f>SUMIF($M$6:$M$55,"自己負担割合1割",$P$6:$P$55)</f>
        <v>780</v>
      </c>
      <c r="H6" s="121">
        <f>IFERROR(G6/D6,"-")</f>
        <v>0.11607142857142858</v>
      </c>
      <c r="I6" s="83">
        <f>SUMIF($M$6:$M$55,"自己負担割合1割",$Q$6:$Q$55)</f>
        <v>325</v>
      </c>
      <c r="J6" s="121">
        <f>IFERROR(I6/D6,"-")</f>
        <v>4.836309523809524E-2</v>
      </c>
      <c r="K6" s="91"/>
      <c r="L6" s="77" t="s">
        <v>68</v>
      </c>
      <c r="M6" s="77" t="s">
        <v>140</v>
      </c>
      <c r="N6" s="38">
        <v>123</v>
      </c>
      <c r="O6" s="38">
        <v>0</v>
      </c>
      <c r="P6" s="38">
        <v>8</v>
      </c>
      <c r="Q6" s="38">
        <v>2</v>
      </c>
      <c r="S6" s="105" t="s">
        <v>116</v>
      </c>
      <c r="T6" s="105" t="s">
        <v>140</v>
      </c>
      <c r="U6" s="36">
        <f>(D6-SUM(E6,G6,I6))/D6</f>
        <v>0.80342261904761902</v>
      </c>
      <c r="V6" s="53">
        <v>1</v>
      </c>
      <c r="W6" s="110" t="s">
        <v>116</v>
      </c>
      <c r="X6" s="36">
        <f>INDEX($F:$F,(ROW()+($V6)*4))</f>
        <v>3.1179812392654247E-2</v>
      </c>
      <c r="Y6" s="36">
        <f>INDEX($H:$H,(ROW()+($V6)*4))</f>
        <v>0.11599947152860351</v>
      </c>
      <c r="Z6" s="36">
        <f>INDEX($J:$J,(ROW()+($V6)*4))</f>
        <v>4.9412075571409697E-2</v>
      </c>
      <c r="AA6" s="36">
        <f>INDEX($U:$U,(ROW()+($V6)*3))</f>
        <v>0.80340864050733252</v>
      </c>
      <c r="AC6" s="238" t="s">
        <v>116</v>
      </c>
      <c r="AD6" s="105" t="s">
        <v>140</v>
      </c>
      <c r="AE6" s="38">
        <f>SUMIF($M$6:$M$55,"自己負担割合1割",$N$6:$N$55)</f>
        <v>6720</v>
      </c>
      <c r="AF6" s="38">
        <f>SUMIF($M$6:$M$55,"自己負担割合1割",$O$6:$O$55)</f>
        <v>216</v>
      </c>
      <c r="AG6" s="85">
        <f>IFERROR(AF6/AE6,"-")</f>
        <v>3.214285714285714E-2</v>
      </c>
      <c r="AH6" s="38">
        <f>SUMIF($M$6:$M$55,"自己負担割合1割",$P$6:$P$55)</f>
        <v>780</v>
      </c>
      <c r="AI6" s="85">
        <f>IFERROR(AH6/AE6,"-")</f>
        <v>0.11607142857142858</v>
      </c>
      <c r="AJ6" s="38">
        <f>SUMIF($M$6:$M$55,"自己負担割合1割",$Q$6:$Q$55)</f>
        <v>325</v>
      </c>
      <c r="AK6" s="85">
        <f>IFERROR(AJ6/AE6,"-")</f>
        <v>4.836309523809524E-2</v>
      </c>
      <c r="AM6" s="238" t="s">
        <v>116</v>
      </c>
      <c r="AN6" s="105" t="s">
        <v>140</v>
      </c>
      <c r="AO6" s="85">
        <f>(AE6-SUM(AF6,AH6,AJ6))/AE6</f>
        <v>0.80342261904761902</v>
      </c>
      <c r="AP6" s="53">
        <v>1</v>
      </c>
      <c r="AQ6" s="112" t="s">
        <v>116</v>
      </c>
      <c r="AR6" s="85">
        <f>INDEX($AG:$AG,(ROW()+(AP6*3)-3))</f>
        <v>3.214285714285714E-2</v>
      </c>
      <c r="AS6" s="85">
        <f>INDEX($AG:$AG,(ROW()+(AP6*3)-2))</f>
        <v>2.8957528957528959E-2</v>
      </c>
      <c r="AT6" s="85">
        <f>INDEX($AG:$AG,(ROW()+(AP6*3)-1))</f>
        <v>3.2679738562091505E-2</v>
      </c>
      <c r="AU6" s="85">
        <f>INDEX($AI:$AI,(ROW()+(AP6*3)-3))</f>
        <v>0.11607142857142858</v>
      </c>
      <c r="AV6" s="85">
        <f>INDEX($AI:$AI,(ROW()+(AP6*3)-2))</f>
        <v>0.14671814671814673</v>
      </c>
      <c r="AW6" s="85">
        <f>INDEX($AI:$AI,(ROW()+(AP6*3)-1))</f>
        <v>0.13725490196078433</v>
      </c>
      <c r="AX6" s="85">
        <f>INDEX($AK:$AK,(ROW()+(AP6*3)-3))</f>
        <v>4.836309523809524E-2</v>
      </c>
      <c r="AY6" s="85">
        <f>INDEX($AK:$AK,(ROW()+(AP6*3)-2))</f>
        <v>7.1428571428571425E-2</v>
      </c>
      <c r="AZ6" s="85">
        <f>INDEX($AK:$AK,(ROW()+(AP6*3)-1))</f>
        <v>5.8823529411764705E-2</v>
      </c>
      <c r="BA6" s="85">
        <f>INDEX($AO:$AO,(ROW()+(AP6*3)-3))</f>
        <v>0.80342261904761902</v>
      </c>
      <c r="BB6" s="85">
        <f>INDEX($AO:$AO,(ROW()+(AP6*3)-2))</f>
        <v>0.75289575289575295</v>
      </c>
      <c r="BC6" s="85">
        <f>INDEX($AO:$AO,(ROW()+(AP6*3)-1))</f>
        <v>0.77124183006535951</v>
      </c>
    </row>
    <row r="7" spans="2:55" ht="14.25" customHeight="1">
      <c r="B7" s="239"/>
      <c r="C7" s="195" t="s">
        <v>300</v>
      </c>
      <c r="D7" s="170">
        <f>SUMIF($M$6:$M$55,"自己負担割合2割",$N$6:$N$55)</f>
        <v>518</v>
      </c>
      <c r="E7" s="220">
        <f>SUMIF($M$6:$M$55,"自己負担割合2割",$O$6:$O$55)</f>
        <v>15</v>
      </c>
      <c r="F7" s="219">
        <f>IFERROR(E7/D7,"-")</f>
        <v>2.8957528957528959E-2</v>
      </c>
      <c r="G7" s="220">
        <f>SUMIF($M$6:$M$55,"自己負担割合2割",$P$6:$P$55)</f>
        <v>76</v>
      </c>
      <c r="H7" s="219">
        <f>IFERROR(G7/D7,"-")</f>
        <v>0.14671814671814673</v>
      </c>
      <c r="I7" s="220">
        <f>SUMIF($M$6:$M$55,"自己負担割合2割",$Q$6:$Q$55)</f>
        <v>37</v>
      </c>
      <c r="J7" s="219">
        <f>IFERROR(I7/D7,"-")</f>
        <v>7.1428571428571425E-2</v>
      </c>
      <c r="K7" s="91"/>
      <c r="L7" s="77"/>
      <c r="M7" s="77" t="s">
        <v>300</v>
      </c>
      <c r="N7" s="38">
        <v>8</v>
      </c>
      <c r="O7" s="38">
        <v>0</v>
      </c>
      <c r="P7" s="38">
        <v>3</v>
      </c>
      <c r="Q7" s="38">
        <v>1</v>
      </c>
      <c r="S7" s="105"/>
      <c r="T7" s="105" t="s">
        <v>300</v>
      </c>
      <c r="U7" s="36">
        <f>(D7-SUM(E7,G7,I7))/D7</f>
        <v>0.75289575289575295</v>
      </c>
      <c r="V7" s="53">
        <v>2</v>
      </c>
      <c r="W7" s="110" t="s">
        <v>78</v>
      </c>
      <c r="X7" s="36">
        <f t="shared" ref="X7:X28" si="0">INDEX($F:$F,(ROW()+($V7)*4))</f>
        <v>4.19767925662244E-2</v>
      </c>
      <c r="Y7" s="36">
        <f t="shared" ref="Y7:Y28" si="1">INDEX($H:$H,(ROW()+($V7)*4))</f>
        <v>0.1333733992880588</v>
      </c>
      <c r="Z7" s="36">
        <f t="shared" ref="Z7:Z27" si="2">INDEX($J:$J,(ROW()+($V7)*4))</f>
        <v>6.9352626631531911E-2</v>
      </c>
      <c r="AA7" s="36">
        <f>INDEX($U:$U,(ROW()+($V7)*3))</f>
        <v>0.7552971815141849</v>
      </c>
      <c r="AC7" s="239"/>
      <c r="AD7" s="105" t="s">
        <v>300</v>
      </c>
      <c r="AE7" s="38">
        <f>SUMIF($M$6:$M$55,"自己負担割合2割",$N$6:$N$55)</f>
        <v>518</v>
      </c>
      <c r="AF7" s="38">
        <f>SUMIF($M$6:$M$55,"自己負担割合2割",$O$6:$O$55)</f>
        <v>15</v>
      </c>
      <c r="AG7" s="85">
        <f>IFERROR(AF7/AE7,"-")</f>
        <v>2.8957528957528959E-2</v>
      </c>
      <c r="AH7" s="38">
        <f>SUMIF($M$6:$M$55,"自己負担割合2割",$P$6:$P$55)</f>
        <v>76</v>
      </c>
      <c r="AI7" s="85">
        <f>IFERROR(AH7/AE7,"-")</f>
        <v>0.14671814671814673</v>
      </c>
      <c r="AJ7" s="38">
        <f>SUMIF($M$6:$M$55,"自己負担割合2割",$Q$6:$Q$55)</f>
        <v>37</v>
      </c>
      <c r="AK7" s="85">
        <f>IFERROR(AJ7/AE7,"-")</f>
        <v>7.1428571428571425E-2</v>
      </c>
      <c r="AM7" s="239"/>
      <c r="AN7" s="105" t="s">
        <v>300</v>
      </c>
      <c r="AO7" s="85">
        <f t="shared" ref="AO7" si="3">(AE7-SUM(AF7,AH7,AJ7))/AE7</f>
        <v>0.75289575289575295</v>
      </c>
      <c r="AP7" s="53">
        <v>2</v>
      </c>
      <c r="AQ7" s="112" t="s">
        <v>60</v>
      </c>
      <c r="AR7" s="85">
        <f t="shared" ref="AR7:AR11" si="4">INDEX($AG:$AG,(ROW()+(AP7*3)-3))</f>
        <v>5.6682832084370777E-2</v>
      </c>
      <c r="AS7" s="85">
        <f t="shared" ref="AS7:AS12" si="5">INDEX($AG:$AG,(ROW()+(AP7*3)-2))</f>
        <v>7.4389698928530604E-2</v>
      </c>
      <c r="AT7" s="85">
        <f t="shared" ref="AT7:AT12" si="6">INDEX($AG:$AG,(ROW()+(AP7*3)-1))</f>
        <v>5.6127894060505737E-2</v>
      </c>
      <c r="AU7" s="85">
        <f t="shared" ref="AU7:AU12" si="7">INDEX($AI:$AI,(ROW()+(AP7*3)-3))</f>
        <v>0.18737766268027264</v>
      </c>
      <c r="AV7" s="85">
        <f t="shared" ref="AV7:AV12" si="8">INDEX($AI:$AI,(ROW()+(AP7*3)-2))</f>
        <v>0.22649470500815813</v>
      </c>
      <c r="AW7" s="85">
        <f t="shared" ref="AW7:AW12" si="9">INDEX($AI:$AI,(ROW()+(AP7*3)-1))</f>
        <v>0.17881645721255418</v>
      </c>
      <c r="AX7" s="85">
        <f t="shared" ref="AX7:AX12" si="10">INDEX($AK:$AK,(ROW()+(AP7*3)-3))</f>
        <v>7.4958930964691223E-2</v>
      </c>
      <c r="AY7" s="85">
        <f t="shared" ref="AY7:AY12" si="11">INDEX($AK:$AK,(ROW()+(AP7*3)-2))</f>
        <v>7.993930764993816E-2</v>
      </c>
      <c r="AZ7" s="85">
        <f t="shared" ref="AZ7:AZ12" si="12">INDEX($AK:$AK,(ROW()+(AP7*3)-1))</f>
        <v>7.7951778363426483E-2</v>
      </c>
      <c r="BA7" s="85">
        <f t="shared" ref="BA7:BA12" si="13">INDEX($AO:$AO,(ROW()+(AP7*3)-3))</f>
        <v>0.68098057427066538</v>
      </c>
      <c r="BB7" s="85">
        <f t="shared" ref="BB7:BB12" si="14">INDEX($AO:$AO,(ROW()+(AP7*3)-2))</f>
        <v>0.61917628841337313</v>
      </c>
      <c r="BC7" s="85">
        <f t="shared" ref="BC7:BC12" si="15">INDEX($AO:$AO,(ROW()+(AP7*3)-1))</f>
        <v>0.68710387036351361</v>
      </c>
    </row>
    <row r="8" spans="2:55" ht="14.25" customHeight="1">
      <c r="B8" s="239"/>
      <c r="C8" s="125" t="s">
        <v>160</v>
      </c>
      <c r="D8" s="164">
        <f>SUMIF($M$6:$M$55,"自己負担割合3割",$N$6:$N$55)</f>
        <v>153</v>
      </c>
      <c r="E8" s="165">
        <f>SUMIF($M$6:$M$55,"自己負担割合3割",$O$6:$O$55)</f>
        <v>5</v>
      </c>
      <c r="F8" s="163">
        <f>IFERROR(E8/D8,"-")</f>
        <v>3.2679738562091505E-2</v>
      </c>
      <c r="G8" s="165">
        <f>SUMIF($M$6:$M$55,"自己負担割合3割",$P$6:$P$55)</f>
        <v>21</v>
      </c>
      <c r="H8" s="163">
        <f>IFERROR(G8/D8,"-")</f>
        <v>0.13725490196078433</v>
      </c>
      <c r="I8" s="165">
        <f>SUMIF($M$6:$M$55,"自己負担割合3割",$Q$6:$Q$55)</f>
        <v>9</v>
      </c>
      <c r="J8" s="163">
        <f>IFERROR(I8/D8,"-")</f>
        <v>5.8823529411764705E-2</v>
      </c>
      <c r="K8" s="91"/>
      <c r="L8" s="77"/>
      <c r="M8" s="77" t="s">
        <v>160</v>
      </c>
      <c r="N8" s="38">
        <v>4</v>
      </c>
      <c r="O8" s="38">
        <v>0</v>
      </c>
      <c r="P8" s="38">
        <v>0</v>
      </c>
      <c r="Q8" s="38">
        <v>1</v>
      </c>
      <c r="S8" s="105"/>
      <c r="T8" s="105" t="s">
        <v>160</v>
      </c>
      <c r="U8" s="36">
        <f>(D8-SUM(E8,G8,I8))/D8</f>
        <v>0.77124183006535951</v>
      </c>
      <c r="V8" s="53">
        <v>3</v>
      </c>
      <c r="W8" s="110" t="s">
        <v>79</v>
      </c>
      <c r="X8" s="36">
        <f t="shared" si="0"/>
        <v>6.9035741835947545E-2</v>
      </c>
      <c r="Y8" s="36">
        <f t="shared" si="1"/>
        <v>0.22178452044227306</v>
      </c>
      <c r="Z8" s="36">
        <f t="shared" si="2"/>
        <v>7.782977629210594E-2</v>
      </c>
      <c r="AA8" s="36">
        <f>INDEX($U:$U,(ROW()+($V8)*3))</f>
        <v>0.63134996142967348</v>
      </c>
      <c r="AC8" s="239"/>
      <c r="AD8" s="105" t="s">
        <v>160</v>
      </c>
      <c r="AE8" s="38">
        <f>SUMIF($M$6:$M$55,"自己負担割合3割",$N$6:$N$55)</f>
        <v>153</v>
      </c>
      <c r="AF8" s="38">
        <f>SUMIF($M$6:$M$55,"自己負担割合3割",$O$6:$O$55)</f>
        <v>5</v>
      </c>
      <c r="AG8" s="85">
        <f t="shared" ref="AG8:AG33" si="16">IFERROR(AF8/AE8,"-")</f>
        <v>3.2679738562091505E-2</v>
      </c>
      <c r="AH8" s="38">
        <f>SUMIF($M$6:$M$55,"自己負担割合3割",$P$6:$P$55)</f>
        <v>21</v>
      </c>
      <c r="AI8" s="85">
        <f t="shared" ref="AI8:AI33" si="17">IFERROR(AH8/AE8,"-")</f>
        <v>0.13725490196078433</v>
      </c>
      <c r="AJ8" s="38">
        <f>SUMIF($M$6:$M$55,"自己負担割合3割",$Q$6:$Q$55)</f>
        <v>9</v>
      </c>
      <c r="AK8" s="85">
        <f t="shared" ref="AK8:AK33" si="18">IFERROR(AJ8/AE8,"-")</f>
        <v>5.8823529411764705E-2</v>
      </c>
      <c r="AM8" s="239"/>
      <c r="AN8" s="105" t="s">
        <v>160</v>
      </c>
      <c r="AO8" s="85">
        <f t="shared" ref="AO8:AO33" si="19">(AE8-SUM(AF8,AH8,AJ8))/AE8</f>
        <v>0.77124183006535951</v>
      </c>
      <c r="AP8" s="53">
        <v>3</v>
      </c>
      <c r="AQ8" s="112" t="s">
        <v>61</v>
      </c>
      <c r="AR8" s="85">
        <f t="shared" si="4"/>
        <v>4.8624108813990367E-2</v>
      </c>
      <c r="AS8" s="85">
        <f t="shared" si="5"/>
        <v>7.3289355241767537E-2</v>
      </c>
      <c r="AT8" s="85">
        <f t="shared" si="6"/>
        <v>5.6299474735518239E-2</v>
      </c>
      <c r="AU8" s="85">
        <f t="shared" si="7"/>
        <v>0.17081124716034918</v>
      </c>
      <c r="AV8" s="85">
        <f t="shared" si="8"/>
        <v>0.21825583426260564</v>
      </c>
      <c r="AW8" s="85">
        <f t="shared" si="9"/>
        <v>0.18916919434785825</v>
      </c>
      <c r="AX8" s="85">
        <f t="shared" si="10"/>
        <v>8.0071009129745255E-2</v>
      </c>
      <c r="AY8" s="85">
        <f t="shared" si="11"/>
        <v>8.8350284155795294E-2</v>
      </c>
      <c r="AZ8" s="85">
        <f t="shared" si="12"/>
        <v>8.9036028704594219E-2</v>
      </c>
      <c r="BA8" s="85">
        <f t="shared" si="13"/>
        <v>0.70049363489591521</v>
      </c>
      <c r="BB8" s="85">
        <f t="shared" si="14"/>
        <v>0.62010452633983149</v>
      </c>
      <c r="BC8" s="85">
        <f t="shared" si="15"/>
        <v>0.66549530221202935</v>
      </c>
    </row>
    <row r="9" spans="2:55" ht="14.25" customHeight="1">
      <c r="B9" s="239"/>
      <c r="C9" s="128" t="s">
        <v>209</v>
      </c>
      <c r="D9" s="156">
        <f>SUMIF($M$6:$M$55,"不明",$N$6:$N$55)</f>
        <v>178</v>
      </c>
      <c r="E9" s="165">
        <f>SUMIF($M$6:$M$55,"不明",$O$6:$O$55)</f>
        <v>0</v>
      </c>
      <c r="F9" s="163">
        <f>IFERROR(E9/D9,"-")</f>
        <v>0</v>
      </c>
      <c r="G9" s="165">
        <f>SUMIF($M$6:$M$55,"不明",$P$6:$P$55)</f>
        <v>1</v>
      </c>
      <c r="H9" s="163">
        <f>IFERROR(G9/D9,"-")</f>
        <v>5.6179775280898875E-3</v>
      </c>
      <c r="I9" s="165">
        <f>SUMIF($M$6:$M$55,"不明",$Q$6:$Q$55)</f>
        <v>3</v>
      </c>
      <c r="J9" s="163">
        <f>IFERROR(I9/D9,"-")</f>
        <v>1.6853932584269662E-2</v>
      </c>
      <c r="K9" s="91"/>
      <c r="L9" s="77"/>
      <c r="M9" s="77" t="s">
        <v>209</v>
      </c>
      <c r="N9" s="38">
        <v>0</v>
      </c>
      <c r="O9" s="38">
        <v>0</v>
      </c>
      <c r="P9" s="38">
        <v>0</v>
      </c>
      <c r="Q9" s="38">
        <v>0</v>
      </c>
      <c r="S9" s="105"/>
      <c r="T9" s="112" t="s">
        <v>67</v>
      </c>
      <c r="U9" s="36">
        <f>(D10-SUM(E10,G10,I10))/D10</f>
        <v>0.80340864050733252</v>
      </c>
      <c r="V9" s="53">
        <v>4</v>
      </c>
      <c r="W9" s="110" t="s">
        <v>80</v>
      </c>
      <c r="X9" s="36">
        <f t="shared" si="0"/>
        <v>7.0468774967678199E-2</v>
      </c>
      <c r="Y9" s="36">
        <f t="shared" si="1"/>
        <v>0.22315838405554991</v>
      </c>
      <c r="Z9" s="36">
        <f t="shared" si="2"/>
        <v>7.7703046238324205E-2</v>
      </c>
      <c r="AA9" s="36">
        <f t="shared" ref="AA9:AA28" si="20">INDEX($U:$U,(ROW()+($V9)*3))</f>
        <v>0.62866979473844764</v>
      </c>
      <c r="AC9" s="240"/>
      <c r="AD9" s="112" t="s">
        <v>67</v>
      </c>
      <c r="AE9" s="38">
        <f>SUMIF($M$6:$M$55,"合計",$N$6:$N$55)</f>
        <v>7569</v>
      </c>
      <c r="AF9" s="38">
        <f>SUMIF($M$6:$M$55,"合計",$O$6:$O$55)</f>
        <v>236</v>
      </c>
      <c r="AG9" s="85">
        <f t="shared" si="16"/>
        <v>3.1179812392654247E-2</v>
      </c>
      <c r="AH9" s="38">
        <f>SUMIF($M$6:$M$55,"合計",$P$6:$P$55)</f>
        <v>878</v>
      </c>
      <c r="AI9" s="85">
        <f t="shared" si="17"/>
        <v>0.11599947152860351</v>
      </c>
      <c r="AJ9" s="38">
        <f>SUMIF($M$6:$M$55,"合計",$Q$6:$Q$55)</f>
        <v>374</v>
      </c>
      <c r="AK9" s="85">
        <f t="shared" si="18"/>
        <v>4.9412075571409697E-2</v>
      </c>
      <c r="AM9" s="240"/>
      <c r="AN9" s="112" t="s">
        <v>67</v>
      </c>
      <c r="AO9" s="85">
        <f t="shared" si="19"/>
        <v>0.80340864050733252</v>
      </c>
      <c r="AP9" s="53">
        <v>4</v>
      </c>
      <c r="AQ9" s="112" t="s">
        <v>62</v>
      </c>
      <c r="AR9" s="85">
        <f t="shared" si="4"/>
        <v>3.1401499080752369E-2</v>
      </c>
      <c r="AS9" s="85">
        <f t="shared" si="5"/>
        <v>5.0306251125923254E-2</v>
      </c>
      <c r="AT9" s="85">
        <f t="shared" si="6"/>
        <v>4.2472425153989399E-2</v>
      </c>
      <c r="AU9" s="85">
        <f t="shared" si="7"/>
        <v>0.12723518597086692</v>
      </c>
      <c r="AV9" s="85">
        <f t="shared" si="8"/>
        <v>0.16794271302468025</v>
      </c>
      <c r="AW9" s="85">
        <f t="shared" si="9"/>
        <v>0.16050709067468844</v>
      </c>
      <c r="AX9" s="85">
        <f t="shared" si="10"/>
        <v>6.7820676000565697E-2</v>
      </c>
      <c r="AY9" s="85">
        <f t="shared" si="11"/>
        <v>7.8499369482976034E-2</v>
      </c>
      <c r="AZ9" s="85">
        <f t="shared" si="12"/>
        <v>7.9644750035811493E-2</v>
      </c>
      <c r="BA9" s="85">
        <f t="shared" si="13"/>
        <v>0.77354263894781505</v>
      </c>
      <c r="BB9" s="85">
        <f t="shared" si="14"/>
        <v>0.70325166636642045</v>
      </c>
      <c r="BC9" s="85">
        <f t="shared" si="15"/>
        <v>0.7173757341355107</v>
      </c>
    </row>
    <row r="10" spans="2:55" ht="14.25" customHeight="1">
      <c r="B10" s="240"/>
      <c r="C10" s="110" t="s">
        <v>67</v>
      </c>
      <c r="D10" s="38">
        <f>SUMIF($M$6:$M$55,"合計",$N$6:$N$55)</f>
        <v>7569</v>
      </c>
      <c r="E10" s="34">
        <f>SUMIF($M$6:$M$55,"合計",$O$6:$O$55)</f>
        <v>236</v>
      </c>
      <c r="F10" s="86">
        <f t="shared" ref="F10:F16" si="21">IFERROR(E10/D10,"-")</f>
        <v>3.1179812392654247E-2</v>
      </c>
      <c r="G10" s="34">
        <f>SUMIF($M$6:$M$55,"合計",$P$6:$P$55)</f>
        <v>878</v>
      </c>
      <c r="H10" s="86">
        <f t="shared" ref="H10:H113" si="22">IFERROR(G10/D10,"-")</f>
        <v>0.11599947152860351</v>
      </c>
      <c r="I10" s="34">
        <f>SUMIF($M$6:$M$55,"合計",$Q$6:$Q$55)</f>
        <v>374</v>
      </c>
      <c r="J10" s="86">
        <f>IFERROR(I10/D10,"-")</f>
        <v>4.9412075571409697E-2</v>
      </c>
      <c r="K10" s="91"/>
      <c r="L10" s="166"/>
      <c r="M10" s="110" t="s">
        <v>67</v>
      </c>
      <c r="N10" s="38">
        <v>135</v>
      </c>
      <c r="O10" s="38">
        <v>0</v>
      </c>
      <c r="P10" s="38">
        <v>11</v>
      </c>
      <c r="Q10" s="38">
        <v>4</v>
      </c>
      <c r="S10" s="105" t="s">
        <v>78</v>
      </c>
      <c r="T10" s="105" t="s">
        <v>140</v>
      </c>
      <c r="U10" s="36">
        <f>(D11-SUM(E11,G11,I11))/D11</f>
        <v>0.7616905047940703</v>
      </c>
      <c r="V10" s="53">
        <v>5</v>
      </c>
      <c r="W10" s="110" t="s">
        <v>81</v>
      </c>
      <c r="X10" s="36">
        <f t="shared" si="0"/>
        <v>6.507469041620835E-2</v>
      </c>
      <c r="Y10" s="36">
        <f t="shared" si="1"/>
        <v>0.21984884504843347</v>
      </c>
      <c r="Z10" s="36">
        <f t="shared" si="2"/>
        <v>7.7221492862127289E-2</v>
      </c>
      <c r="AA10" s="36">
        <f t="shared" si="20"/>
        <v>0.63785497167323091</v>
      </c>
      <c r="AC10" s="238" t="s">
        <v>60</v>
      </c>
      <c r="AD10" s="105" t="s">
        <v>140</v>
      </c>
      <c r="AE10" s="39">
        <f>SUMIF($M$56:$M$80,"自己負担割合1割",$N$56:$N$80)</f>
        <v>330541</v>
      </c>
      <c r="AF10" s="39">
        <f>SUMIF($M$56:$M$80,"自己負担割合1割",$O$56:$O$80)</f>
        <v>18736</v>
      </c>
      <c r="AG10" s="85">
        <f t="shared" si="16"/>
        <v>5.6682832084370777E-2</v>
      </c>
      <c r="AH10" s="39">
        <f>SUMIF($M$56:$M$80,"自己負担割合1割",$P$56:$P$80)</f>
        <v>61936</v>
      </c>
      <c r="AI10" s="85">
        <f t="shared" si="17"/>
        <v>0.18737766268027264</v>
      </c>
      <c r="AJ10" s="39">
        <f>SUMIF($M$56:$M$80,"自己負担割合1割",$Q$56:$Q$80)</f>
        <v>24777</v>
      </c>
      <c r="AK10" s="85">
        <f t="shared" si="18"/>
        <v>7.4958930964691223E-2</v>
      </c>
      <c r="AM10" s="238" t="s">
        <v>60</v>
      </c>
      <c r="AN10" s="105" t="s">
        <v>140</v>
      </c>
      <c r="AO10" s="85">
        <f t="shared" si="19"/>
        <v>0.68098057427066538</v>
      </c>
      <c r="AP10" s="53">
        <v>5</v>
      </c>
      <c r="AQ10" s="112" t="s">
        <v>63</v>
      </c>
      <c r="AR10" s="85">
        <f t="shared" si="4"/>
        <v>1.6542607970173769E-2</v>
      </c>
      <c r="AS10" s="85">
        <f t="shared" si="5"/>
        <v>3.0497137350490335E-2</v>
      </c>
      <c r="AT10" s="85">
        <f t="shared" si="6"/>
        <v>2.7996340347666973E-2</v>
      </c>
      <c r="AU10" s="85">
        <f t="shared" si="7"/>
        <v>9.2203204234073341E-2</v>
      </c>
      <c r="AV10" s="85">
        <f t="shared" si="8"/>
        <v>0.11779377586304632</v>
      </c>
      <c r="AW10" s="85">
        <f t="shared" si="9"/>
        <v>0.10649588289112534</v>
      </c>
      <c r="AX10" s="85">
        <f t="shared" si="10"/>
        <v>4.5899545045690972E-2</v>
      </c>
      <c r="AY10" s="85">
        <f t="shared" si="11"/>
        <v>5.9237004704948699E-2</v>
      </c>
      <c r="AZ10" s="85">
        <f t="shared" si="12"/>
        <v>6.7337602927721868E-2</v>
      </c>
      <c r="BA10" s="85">
        <f t="shared" si="13"/>
        <v>0.84535464275006189</v>
      </c>
      <c r="BB10" s="85">
        <f t="shared" si="14"/>
        <v>0.79247208208151465</v>
      </c>
      <c r="BC10" s="85">
        <f t="shared" si="15"/>
        <v>0.79817017383348587</v>
      </c>
    </row>
    <row r="11" spans="2:55" ht="14.25" customHeight="1">
      <c r="B11" s="238" t="s">
        <v>78</v>
      </c>
      <c r="C11" s="124" t="s">
        <v>140</v>
      </c>
      <c r="D11" s="126">
        <f t="shared" ref="D11:D17" si="23">N56</f>
        <v>88234</v>
      </c>
      <c r="E11" s="127">
        <f t="shared" ref="E11" si="24">O56</f>
        <v>3483</v>
      </c>
      <c r="F11" s="221">
        <f>IFERROR(E11/D11,"-")</f>
        <v>3.9474578960491419E-2</v>
      </c>
      <c r="G11" s="127">
        <f t="shared" ref="G11:G17" si="25">P56</f>
        <v>11508</v>
      </c>
      <c r="H11" s="121">
        <f t="shared" si="22"/>
        <v>0.1304259129133894</v>
      </c>
      <c r="I11" s="127">
        <f t="shared" ref="I11:I17" si="26">Q56</f>
        <v>6036</v>
      </c>
      <c r="J11" s="121">
        <f t="shared" ref="J11:J113" si="27">IFERROR(I11/D11,"-")</f>
        <v>6.8409003332048871E-2</v>
      </c>
      <c r="K11" s="91"/>
      <c r="L11" s="77" t="s">
        <v>69</v>
      </c>
      <c r="M11" s="77" t="s">
        <v>140</v>
      </c>
      <c r="N11" s="39">
        <v>210</v>
      </c>
      <c r="O11" s="39">
        <v>12</v>
      </c>
      <c r="P11" s="39">
        <v>21</v>
      </c>
      <c r="Q11" s="39">
        <v>12</v>
      </c>
      <c r="S11" s="105"/>
      <c r="T11" s="105" t="s">
        <v>299</v>
      </c>
      <c r="U11" s="36">
        <f>(D12-SUM(E12,G12,I12))/D12</f>
        <v>0.72525799985151085</v>
      </c>
      <c r="V11" s="53">
        <v>6</v>
      </c>
      <c r="W11" s="110" t="s">
        <v>82</v>
      </c>
      <c r="X11" s="36">
        <f t="shared" si="0"/>
        <v>6.3006395465225309E-2</v>
      </c>
      <c r="Y11" s="36">
        <f t="shared" si="1"/>
        <v>0.20263193939585505</v>
      </c>
      <c r="Z11" s="36">
        <f t="shared" si="2"/>
        <v>8.0854695451528277E-2</v>
      </c>
      <c r="AA11" s="36">
        <f t="shared" si="20"/>
        <v>0.6535069696873913</v>
      </c>
      <c r="AC11" s="239"/>
      <c r="AD11" s="105" t="s">
        <v>299</v>
      </c>
      <c r="AE11" s="39">
        <f>SUMIF($M$56:$M$80,"自己負担割合2割",$N$56:$N$80)</f>
        <v>96223</v>
      </c>
      <c r="AF11" s="39">
        <f>SUMIF($M$56:$M$80,"自己負担割合2割",$O$56:$O$80)</f>
        <v>7158</v>
      </c>
      <c r="AG11" s="85">
        <f t="shared" ref="AG11" si="28">IFERROR(AF11/AE11,"-")</f>
        <v>7.4389698928530604E-2</v>
      </c>
      <c r="AH11" s="39">
        <f>SUMIF($M$56:$M$80,"自己負担割合2割",$P$56:$P$80)</f>
        <v>21794</v>
      </c>
      <c r="AI11" s="85">
        <f t="shared" ref="AI11" si="29">IFERROR(AH11/AE11,"-")</f>
        <v>0.22649470500815813</v>
      </c>
      <c r="AJ11" s="39">
        <f>SUMIF($M$56:$M$80,"自己負担割合2割",$Q$56:$Q$80)</f>
        <v>7692</v>
      </c>
      <c r="AK11" s="85">
        <f t="shared" ref="AK11" si="30">IFERROR(AJ11/AE11,"-")</f>
        <v>7.993930764993816E-2</v>
      </c>
      <c r="AM11" s="239"/>
      <c r="AN11" s="105" t="s">
        <v>299</v>
      </c>
      <c r="AO11" s="85">
        <f t="shared" si="19"/>
        <v>0.61917628841337313</v>
      </c>
      <c r="AP11" s="53">
        <v>6</v>
      </c>
      <c r="AQ11" s="112" t="s">
        <v>64</v>
      </c>
      <c r="AR11" s="85">
        <f t="shared" si="4"/>
        <v>6.7125286637481759E-3</v>
      </c>
      <c r="AS11" s="85">
        <f t="shared" si="5"/>
        <v>1.5748031496062992E-2</v>
      </c>
      <c r="AT11" s="85">
        <f t="shared" si="6"/>
        <v>1.2726054922973878E-2</v>
      </c>
      <c r="AU11" s="85">
        <f t="shared" si="7"/>
        <v>6.2205545132374404E-2</v>
      </c>
      <c r="AV11" s="85">
        <f t="shared" si="8"/>
        <v>8.2185039370078747E-2</v>
      </c>
      <c r="AW11" s="85">
        <f t="shared" si="9"/>
        <v>7.7026121902210309E-2</v>
      </c>
      <c r="AX11" s="85">
        <f t="shared" si="10"/>
        <v>2.272253491765687E-2</v>
      </c>
      <c r="AY11" s="85">
        <f t="shared" si="11"/>
        <v>3.8139763779527561E-2</v>
      </c>
      <c r="AZ11" s="85">
        <f t="shared" si="12"/>
        <v>3.0140656396517081E-2</v>
      </c>
      <c r="BA11" s="85">
        <f t="shared" si="13"/>
        <v>0.90835939128622056</v>
      </c>
      <c r="BB11" s="85">
        <f t="shared" si="14"/>
        <v>0.86392716535433067</v>
      </c>
      <c r="BC11" s="85">
        <f t="shared" si="15"/>
        <v>0.8801071667782987</v>
      </c>
    </row>
    <row r="12" spans="2:55" ht="14.25" customHeight="1">
      <c r="B12" s="239"/>
      <c r="C12" s="195" t="s">
        <v>299</v>
      </c>
      <c r="D12" s="217">
        <f t="shared" si="23"/>
        <v>26938</v>
      </c>
      <c r="E12" s="218">
        <f t="shared" ref="E12:E17" si="31">O57</f>
        <v>1377</v>
      </c>
      <c r="F12" s="62">
        <f>IFERROR(E12/D12,"-")</f>
        <v>5.1117380651867252E-2</v>
      </c>
      <c r="G12" s="218">
        <f t="shared" si="25"/>
        <v>4027</v>
      </c>
      <c r="H12" s="219">
        <f>IFERROR(G12/D12,"-")</f>
        <v>0.14949142475313684</v>
      </c>
      <c r="I12" s="218">
        <f t="shared" si="26"/>
        <v>1997</v>
      </c>
      <c r="J12" s="219">
        <f>IFERROR(I12/D12,"-")</f>
        <v>7.4133194743485037E-2</v>
      </c>
      <c r="K12" s="91"/>
      <c r="L12" s="77"/>
      <c r="M12" s="77" t="s">
        <v>299</v>
      </c>
      <c r="N12" s="39">
        <v>27</v>
      </c>
      <c r="O12" s="39">
        <v>3</v>
      </c>
      <c r="P12" s="39">
        <v>6</v>
      </c>
      <c r="Q12" s="39">
        <v>0</v>
      </c>
      <c r="S12" s="105"/>
      <c r="T12" s="105" t="s">
        <v>160</v>
      </c>
      <c r="U12" s="36">
        <f>(D13-SUM(E13,G13,I13))/D13</f>
        <v>0.76704304869442486</v>
      </c>
      <c r="V12" s="53">
        <v>7</v>
      </c>
      <c r="W12" s="110" t="s">
        <v>83</v>
      </c>
      <c r="X12" s="36">
        <f t="shared" si="0"/>
        <v>5.8753969862828569E-2</v>
      </c>
      <c r="Y12" s="36">
        <f t="shared" si="1"/>
        <v>0.19609433069802013</v>
      </c>
      <c r="Z12" s="36">
        <f t="shared" si="2"/>
        <v>8.2798387278419719E-2</v>
      </c>
      <c r="AA12" s="36">
        <f t="shared" si="20"/>
        <v>0.66235331216073157</v>
      </c>
      <c r="AC12" s="239"/>
      <c r="AD12" s="105" t="s">
        <v>160</v>
      </c>
      <c r="AE12" s="39">
        <f>SUMIF($M$56:$M$80,"自己負担割合3割",$N$56:$N$80)</f>
        <v>45913</v>
      </c>
      <c r="AF12" s="39">
        <f>SUMIF($M$56:$M$80,"自己負担割合3割",$O$56:$O$80)</f>
        <v>2577</v>
      </c>
      <c r="AG12" s="85">
        <f t="shared" si="16"/>
        <v>5.6127894060505737E-2</v>
      </c>
      <c r="AH12" s="39">
        <f>SUMIF($M$56:$M$80,"自己負担割合3割",$P$56:$P$80)</f>
        <v>8210</v>
      </c>
      <c r="AI12" s="85">
        <f t="shared" si="17"/>
        <v>0.17881645721255418</v>
      </c>
      <c r="AJ12" s="39">
        <f>SUMIF($M$56:$M$80,"自己負担割合3割",$Q$56:$Q$80)</f>
        <v>3579</v>
      </c>
      <c r="AK12" s="85">
        <f t="shared" si="18"/>
        <v>7.7951778363426483E-2</v>
      </c>
      <c r="AM12" s="239"/>
      <c r="AN12" s="105" t="s">
        <v>160</v>
      </c>
      <c r="AO12" s="85">
        <f t="shared" si="19"/>
        <v>0.68710387036351361</v>
      </c>
      <c r="AP12" s="53">
        <v>7</v>
      </c>
      <c r="AQ12" s="112" t="s">
        <v>143</v>
      </c>
      <c r="AR12" s="85">
        <f>INDEX($AG:$AG,(ROW()+(AP12*3)-3))</f>
        <v>4.4200488210520666E-2</v>
      </c>
      <c r="AS12" s="85">
        <f t="shared" si="5"/>
        <v>6.5170575468318684E-2</v>
      </c>
      <c r="AT12" s="85">
        <f t="shared" si="6"/>
        <v>5.1786853860880666E-2</v>
      </c>
      <c r="AU12" s="85">
        <f t="shared" si="7"/>
        <v>0.15825934172053971</v>
      </c>
      <c r="AV12" s="85">
        <f t="shared" si="8"/>
        <v>0.20222517226120487</v>
      </c>
      <c r="AW12" s="85">
        <f t="shared" si="9"/>
        <v>0.17318655605190386</v>
      </c>
      <c r="AX12" s="85">
        <f t="shared" si="10"/>
        <v>7.1056537639600487E-2</v>
      </c>
      <c r="AY12" s="85">
        <f t="shared" si="11"/>
        <v>8.0034557599511141E-2</v>
      </c>
      <c r="AZ12" s="85">
        <f t="shared" si="12"/>
        <v>7.9982982344182094E-2</v>
      </c>
      <c r="BA12" s="85">
        <f t="shared" si="13"/>
        <v>0.72648363242933911</v>
      </c>
      <c r="BB12" s="85">
        <f t="shared" si="14"/>
        <v>0.65256969467096526</v>
      </c>
      <c r="BC12" s="85">
        <f t="shared" si="15"/>
        <v>0.69504360774303342</v>
      </c>
    </row>
    <row r="13" spans="2:55" ht="14.25" customHeight="1">
      <c r="B13" s="239"/>
      <c r="C13" s="125" t="s">
        <v>160</v>
      </c>
      <c r="D13" s="161">
        <f t="shared" si="23"/>
        <v>14170</v>
      </c>
      <c r="E13" s="162">
        <f t="shared" si="31"/>
        <v>583</v>
      </c>
      <c r="F13" s="163">
        <f t="shared" si="21"/>
        <v>4.1143260409315457E-2</v>
      </c>
      <c r="G13" s="162">
        <f t="shared" si="25"/>
        <v>1764</v>
      </c>
      <c r="H13" s="163">
        <f t="shared" si="22"/>
        <v>0.12448835568101624</v>
      </c>
      <c r="I13" s="162">
        <f t="shared" si="26"/>
        <v>954</v>
      </c>
      <c r="J13" s="163">
        <f t="shared" si="27"/>
        <v>6.7325335215243476E-2</v>
      </c>
      <c r="K13" s="91"/>
      <c r="L13" s="77"/>
      <c r="M13" s="77" t="s">
        <v>160</v>
      </c>
      <c r="N13" s="39">
        <v>7</v>
      </c>
      <c r="O13" s="39">
        <v>0</v>
      </c>
      <c r="P13" s="39">
        <v>0</v>
      </c>
      <c r="Q13" s="39">
        <v>1</v>
      </c>
      <c r="S13" s="105"/>
      <c r="T13" s="112" t="s">
        <v>67</v>
      </c>
      <c r="U13" s="36">
        <f>(D15-SUM(E15,G15,I15))/D15</f>
        <v>0.7552971815141849</v>
      </c>
      <c r="V13" s="53">
        <v>8</v>
      </c>
      <c r="W13" s="110" t="s">
        <v>84</v>
      </c>
      <c r="X13" s="36">
        <f t="shared" si="0"/>
        <v>5.6356233438893559E-2</v>
      </c>
      <c r="Y13" s="36">
        <f t="shared" si="1"/>
        <v>0.1843533897757384</v>
      </c>
      <c r="Z13" s="36">
        <f t="shared" si="2"/>
        <v>8.2563174562140504E-2</v>
      </c>
      <c r="AA13" s="36">
        <f t="shared" si="20"/>
        <v>0.67672720222322758</v>
      </c>
      <c r="AC13" s="240"/>
      <c r="AD13" s="112" t="s">
        <v>67</v>
      </c>
      <c r="AE13" s="39">
        <f>SUMIF($M$56:$M$80,"合計",$N$56:$N$80)</f>
        <v>475310</v>
      </c>
      <c r="AF13" s="39">
        <f>SUMIF($M$56:$M$80,"合計",$O$56:$O$80)</f>
        <v>28493</v>
      </c>
      <c r="AG13" s="85">
        <f t="shared" si="16"/>
        <v>5.9946140413624789E-2</v>
      </c>
      <c r="AH13" s="39">
        <f>SUMIF($M$56:$M$80,"合計",$P$56:$P$80)</f>
        <v>92055</v>
      </c>
      <c r="AI13" s="85">
        <f t="shared" si="17"/>
        <v>0.19367360249100588</v>
      </c>
      <c r="AJ13" s="39">
        <f>SUMIF($M$56:$M$80,"合計",$Q$56:$Q$80)</f>
        <v>36120</v>
      </c>
      <c r="AK13" s="85">
        <f t="shared" si="18"/>
        <v>7.5992510151269704E-2</v>
      </c>
      <c r="AM13" s="240"/>
      <c r="AN13" s="112" t="s">
        <v>67</v>
      </c>
      <c r="AO13" s="85">
        <f t="shared" si="19"/>
        <v>0.67038774694409964</v>
      </c>
    </row>
    <row r="14" spans="2:55" ht="14.25" customHeight="1">
      <c r="B14" s="239"/>
      <c r="C14" s="128" t="s">
        <v>209</v>
      </c>
      <c r="D14" s="161">
        <f t="shared" si="23"/>
        <v>444</v>
      </c>
      <c r="E14" s="162">
        <f t="shared" si="31"/>
        <v>5</v>
      </c>
      <c r="F14" s="163">
        <f>IFERROR(E14/D14,"-")</f>
        <v>1.1261261261261261E-2</v>
      </c>
      <c r="G14" s="162">
        <f t="shared" si="25"/>
        <v>11</v>
      </c>
      <c r="H14" s="163">
        <f>IFERROR(G14/D14,"-")</f>
        <v>2.4774774774774775E-2</v>
      </c>
      <c r="I14" s="162">
        <f t="shared" si="26"/>
        <v>14</v>
      </c>
      <c r="J14" s="163">
        <f>IFERROR(I14/D14,"-")</f>
        <v>3.1531531531531529E-2</v>
      </c>
      <c r="K14" s="91"/>
      <c r="L14" s="77"/>
      <c r="M14" s="77" t="s">
        <v>209</v>
      </c>
      <c r="N14" s="39">
        <v>3</v>
      </c>
      <c r="O14" s="39">
        <v>0</v>
      </c>
      <c r="P14" s="39">
        <v>0</v>
      </c>
      <c r="Q14" s="39">
        <v>0</v>
      </c>
      <c r="S14" s="105" t="s">
        <v>79</v>
      </c>
      <c r="T14" s="105" t="s">
        <v>140</v>
      </c>
      <c r="U14" s="36">
        <f>(D16-SUM(E16,G16,I16))/D16</f>
        <v>0.64435937783695452</v>
      </c>
      <c r="V14" s="53">
        <v>9</v>
      </c>
      <c r="W14" s="110" t="s">
        <v>85</v>
      </c>
      <c r="X14" s="36">
        <f t="shared" si="0"/>
        <v>5.3633239612621057E-2</v>
      </c>
      <c r="Y14" s="36">
        <f t="shared" si="1"/>
        <v>0.17879412683536394</v>
      </c>
      <c r="Z14" s="36">
        <f t="shared" si="2"/>
        <v>8.2199312714776637E-2</v>
      </c>
      <c r="AA14" s="36">
        <f t="shared" si="20"/>
        <v>0.68537332083723834</v>
      </c>
      <c r="AC14" s="238" t="s">
        <v>61</v>
      </c>
      <c r="AD14" s="105" t="s">
        <v>140</v>
      </c>
      <c r="AE14" s="39">
        <f>SUMIF($M$81:$M$105,"自己負担割合1割",$N$81:$N$105)</f>
        <v>279964</v>
      </c>
      <c r="AF14" s="39">
        <f>SUMIF($M$81:$M$105,"自己負担割合1割",$O$81:$O$105)</f>
        <v>13613</v>
      </c>
      <c r="AG14" s="85">
        <f t="shared" si="16"/>
        <v>4.8624108813990367E-2</v>
      </c>
      <c r="AH14" s="39">
        <f>SUMIF($M$81:$M$105,"自己負担割合1割",$P$81:$P$105)</f>
        <v>47821</v>
      </c>
      <c r="AI14" s="85">
        <f t="shared" si="17"/>
        <v>0.17081124716034918</v>
      </c>
      <c r="AJ14" s="39">
        <f>SUMIF($M$81:$M$105,"自己負担割合1割",$Q$81:$Q$105)</f>
        <v>22417</v>
      </c>
      <c r="AK14" s="85">
        <f t="shared" si="18"/>
        <v>8.0071009129745255E-2</v>
      </c>
      <c r="AM14" s="238" t="s">
        <v>61</v>
      </c>
      <c r="AN14" s="105" t="s">
        <v>140</v>
      </c>
      <c r="AO14" s="85">
        <f t="shared" si="19"/>
        <v>0.70049363489591521</v>
      </c>
    </row>
    <row r="15" spans="2:55" ht="14.25" customHeight="1">
      <c r="B15" s="240"/>
      <c r="C15" s="153" t="s">
        <v>67</v>
      </c>
      <c r="D15" s="39">
        <f t="shared" si="23"/>
        <v>129786</v>
      </c>
      <c r="E15" s="35">
        <f t="shared" si="31"/>
        <v>5448</v>
      </c>
      <c r="F15" s="86">
        <f t="shared" si="21"/>
        <v>4.19767925662244E-2</v>
      </c>
      <c r="G15" s="35">
        <f t="shared" si="25"/>
        <v>17310</v>
      </c>
      <c r="H15" s="86">
        <f t="shared" si="22"/>
        <v>0.1333733992880588</v>
      </c>
      <c r="I15" s="35">
        <f t="shared" si="26"/>
        <v>9001</v>
      </c>
      <c r="J15" s="86">
        <f t="shared" si="27"/>
        <v>6.9352626631531911E-2</v>
      </c>
      <c r="K15" s="91"/>
      <c r="L15" s="77"/>
      <c r="M15" s="110" t="s">
        <v>67</v>
      </c>
      <c r="N15" s="39">
        <v>247</v>
      </c>
      <c r="O15" s="39">
        <v>15</v>
      </c>
      <c r="P15" s="39">
        <v>27</v>
      </c>
      <c r="Q15" s="39">
        <v>13</v>
      </c>
      <c r="S15" s="105"/>
      <c r="T15" s="105" t="s">
        <v>299</v>
      </c>
      <c r="U15" s="36">
        <f>(D17-SUM(E17,G17,I17))/D17</f>
        <v>0.57503926187671772</v>
      </c>
      <c r="V15" s="53">
        <v>10</v>
      </c>
      <c r="W15" s="110" t="s">
        <v>86</v>
      </c>
      <c r="X15" s="36">
        <f t="shared" si="0"/>
        <v>4.9429487657543444E-2</v>
      </c>
      <c r="Y15" s="36">
        <f t="shared" si="1"/>
        <v>0.16885673801178314</v>
      </c>
      <c r="Z15" s="36">
        <f t="shared" si="2"/>
        <v>8.1706316652994257E-2</v>
      </c>
      <c r="AA15" s="36">
        <f t="shared" si="20"/>
        <v>0.70000745767767913</v>
      </c>
      <c r="AC15" s="239"/>
      <c r="AD15" s="105" t="s">
        <v>299</v>
      </c>
      <c r="AE15" s="39">
        <f>SUMIF($M$81:$M$105,"自己負担割合2割",$N$81:$N$105)</f>
        <v>74431</v>
      </c>
      <c r="AF15" s="39">
        <f>SUMIF($M$81:$M$105,"自己負担割合2割",$O$81:$O$105)</f>
        <v>5455</v>
      </c>
      <c r="AG15" s="85">
        <f t="shared" ref="AG15" si="32">IFERROR(AF15/AE15,"-")</f>
        <v>7.3289355241767537E-2</v>
      </c>
      <c r="AH15" s="39">
        <f>SUMIF($M$81:$M$105,"自己負担割合2割",$P$81:$P$105)</f>
        <v>16245</v>
      </c>
      <c r="AI15" s="85">
        <f t="shared" ref="AI15" si="33">IFERROR(AH15/AE15,"-")</f>
        <v>0.21825583426260564</v>
      </c>
      <c r="AJ15" s="39">
        <f>SUMIF($M$81:$M$105,"自己負担割合2割",$Q$81:$Q$105)</f>
        <v>6576</v>
      </c>
      <c r="AK15" s="85">
        <f t="shared" ref="AK15" si="34">IFERROR(AJ15/AE15,"-")</f>
        <v>8.8350284155795294E-2</v>
      </c>
      <c r="AM15" s="239"/>
      <c r="AN15" s="105" t="s">
        <v>299</v>
      </c>
      <c r="AO15" s="85">
        <f t="shared" si="19"/>
        <v>0.62010452633983149</v>
      </c>
    </row>
    <row r="16" spans="2:55" ht="14.25" customHeight="1">
      <c r="B16" s="238" t="s">
        <v>79</v>
      </c>
      <c r="C16" s="124" t="s">
        <v>140</v>
      </c>
      <c r="D16" s="126">
        <f t="shared" si="23"/>
        <v>66092</v>
      </c>
      <c r="E16" s="127">
        <f t="shared" si="31"/>
        <v>4291</v>
      </c>
      <c r="F16" s="121">
        <f t="shared" si="21"/>
        <v>6.4924650487199656E-2</v>
      </c>
      <c r="G16" s="127">
        <f t="shared" si="25"/>
        <v>14193</v>
      </c>
      <c r="H16" s="121">
        <f t="shared" si="22"/>
        <v>0.21474611148096592</v>
      </c>
      <c r="I16" s="127">
        <f t="shared" si="26"/>
        <v>5021</v>
      </c>
      <c r="J16" s="121">
        <f t="shared" si="27"/>
        <v>7.5969860194879862E-2</v>
      </c>
      <c r="K16" s="91"/>
      <c r="L16" s="77" t="s">
        <v>70</v>
      </c>
      <c r="M16" s="77" t="s">
        <v>140</v>
      </c>
      <c r="N16" s="39">
        <v>313</v>
      </c>
      <c r="O16" s="39">
        <v>10</v>
      </c>
      <c r="P16" s="39">
        <v>53</v>
      </c>
      <c r="Q16" s="39">
        <v>18</v>
      </c>
      <c r="S16" s="105"/>
      <c r="T16" s="105" t="s">
        <v>160</v>
      </c>
      <c r="U16" s="36">
        <f>(D18-SUM(E18,G18,I18))/D18</f>
        <v>0.64959568733153639</v>
      </c>
      <c r="V16" s="53">
        <v>11</v>
      </c>
      <c r="W16" s="110" t="s">
        <v>87</v>
      </c>
      <c r="X16" s="36">
        <f t="shared" si="0"/>
        <v>4.451929922039137E-2</v>
      </c>
      <c r="Y16" s="36">
        <f t="shared" si="1"/>
        <v>0.15934228118000451</v>
      </c>
      <c r="Z16" s="36">
        <f t="shared" si="2"/>
        <v>7.728369767159203E-2</v>
      </c>
      <c r="AA16" s="36">
        <f t="shared" si="20"/>
        <v>0.71885472192801203</v>
      </c>
      <c r="AC16" s="239"/>
      <c r="AD16" s="105" t="s">
        <v>160</v>
      </c>
      <c r="AE16" s="39">
        <f>SUMIF($M$81:$M$105,"自己負担割合3割",$N$81:$N$105)</f>
        <v>27034</v>
      </c>
      <c r="AF16" s="39">
        <f>SUMIF($M$81:$M$105,"自己負担割合3割",$O$81:$O$105)</f>
        <v>1522</v>
      </c>
      <c r="AG16" s="85">
        <f t="shared" si="16"/>
        <v>5.6299474735518239E-2</v>
      </c>
      <c r="AH16" s="39">
        <f>SUMIF($M$81:$M$105,"自己負担割合3割",$P$81:$P$105)</f>
        <v>5114</v>
      </c>
      <c r="AI16" s="85">
        <f t="shared" si="17"/>
        <v>0.18916919434785825</v>
      </c>
      <c r="AJ16" s="39">
        <f>SUMIF($M$81:$M$105,"自己負担割合3割",$Q$81:$Q$105)</f>
        <v>2407</v>
      </c>
      <c r="AK16" s="85">
        <f t="shared" si="18"/>
        <v>8.9036028704594219E-2</v>
      </c>
      <c r="AM16" s="239"/>
      <c r="AN16" s="105" t="s">
        <v>160</v>
      </c>
      <c r="AO16" s="85">
        <f t="shared" si="19"/>
        <v>0.66549530221202935</v>
      </c>
    </row>
    <row r="17" spans="2:41" ht="14.25" customHeight="1">
      <c r="B17" s="239"/>
      <c r="C17" s="167" t="s">
        <v>299</v>
      </c>
      <c r="D17" s="217">
        <f t="shared" si="23"/>
        <v>20376</v>
      </c>
      <c r="E17" s="218">
        <f t="shared" si="31"/>
        <v>1751</v>
      </c>
      <c r="F17" s="219">
        <f>IFERROR(E17/D17,"-")</f>
        <v>8.5934432665881424E-2</v>
      </c>
      <c r="G17" s="218">
        <f t="shared" si="25"/>
        <v>5241</v>
      </c>
      <c r="H17" s="219">
        <f t="shared" ref="H17" si="35">IFERROR(G17/D17,"-")</f>
        <v>0.25721436984687868</v>
      </c>
      <c r="I17" s="218">
        <f t="shared" si="26"/>
        <v>1667</v>
      </c>
      <c r="J17" s="219">
        <f t="shared" ref="J17" si="36">IFERROR(I17/D17,"-")</f>
        <v>8.1811935610522177E-2</v>
      </c>
      <c r="K17" s="91"/>
      <c r="L17" s="77"/>
      <c r="M17" s="77" t="s">
        <v>299</v>
      </c>
      <c r="N17" s="39">
        <v>29</v>
      </c>
      <c r="O17" s="39">
        <v>1</v>
      </c>
      <c r="P17" s="39">
        <v>4</v>
      </c>
      <c r="Q17" s="39">
        <v>0</v>
      </c>
      <c r="S17" s="105"/>
      <c r="T17" s="112" t="s">
        <v>67</v>
      </c>
      <c r="U17" s="36">
        <f>(D20-SUM(E20,G20,I20))/D20</f>
        <v>0.63134996142967348</v>
      </c>
      <c r="V17" s="53">
        <v>12</v>
      </c>
      <c r="W17" s="110" t="s">
        <v>88</v>
      </c>
      <c r="X17" s="36">
        <f t="shared" si="0"/>
        <v>4.1306025916862388E-2</v>
      </c>
      <c r="Y17" s="36">
        <f t="shared" si="1"/>
        <v>0.15146090298421666</v>
      </c>
      <c r="Z17" s="36">
        <f t="shared" si="2"/>
        <v>7.6420253912986347E-2</v>
      </c>
      <c r="AA17" s="36">
        <f t="shared" si="20"/>
        <v>0.7308128171859346</v>
      </c>
      <c r="AC17" s="240"/>
      <c r="AD17" s="112" t="s">
        <v>67</v>
      </c>
      <c r="AE17" s="39">
        <f>SUMIF($M$81:$M$105,"合計",$N$81:$N$105)</f>
        <v>386295</v>
      </c>
      <c r="AF17" s="39">
        <f>SUMIF($M$81:$M$105,"合計",$O$81:$O$105)</f>
        <v>20619</v>
      </c>
      <c r="AG17" s="85">
        <f t="shared" si="16"/>
        <v>5.3376305673125464E-2</v>
      </c>
      <c r="AH17" s="39">
        <f>SUMIF($M$81:$M$105,"合計",$P$81:$P$105)</f>
        <v>69333</v>
      </c>
      <c r="AI17" s="85">
        <f t="shared" si="17"/>
        <v>0.17948200209684309</v>
      </c>
      <c r="AJ17" s="39">
        <f>SUMIF($M$81:$M$105,"合計",$Q$81:$Q$105)</f>
        <v>31524</v>
      </c>
      <c r="AK17" s="85">
        <f t="shared" si="18"/>
        <v>8.1606026482351574E-2</v>
      </c>
      <c r="AM17" s="240"/>
      <c r="AN17" s="112" t="s">
        <v>67</v>
      </c>
      <c r="AO17" s="85">
        <f t="shared" si="19"/>
        <v>0.68553566574767988</v>
      </c>
    </row>
    <row r="18" spans="2:41" ht="14.25" customHeight="1">
      <c r="B18" s="239"/>
      <c r="C18" s="173" t="s">
        <v>160</v>
      </c>
      <c r="D18" s="161">
        <f t="shared" ref="D18:E18" si="37">N63</f>
        <v>10388</v>
      </c>
      <c r="E18" s="162">
        <f t="shared" si="37"/>
        <v>665</v>
      </c>
      <c r="F18" s="163">
        <f t="shared" ref="F18:F96" si="38">IFERROR(E18/D18,"-")</f>
        <v>6.401617250673855E-2</v>
      </c>
      <c r="G18" s="162">
        <f t="shared" ref="G18:G21" si="39">P63</f>
        <v>2108</v>
      </c>
      <c r="H18" s="163">
        <f t="shared" ref="H18:H96" si="40">IFERROR(G18/D18,"-")</f>
        <v>0.20292645360030806</v>
      </c>
      <c r="I18" s="162">
        <f t="shared" ref="I18:I21" si="41">Q63</f>
        <v>867</v>
      </c>
      <c r="J18" s="163">
        <f t="shared" ref="J18:J96" si="42">IFERROR(I18/D18,"-")</f>
        <v>8.3461686561417017E-2</v>
      </c>
      <c r="K18" s="91"/>
      <c r="L18" s="77"/>
      <c r="M18" s="77" t="s">
        <v>160</v>
      </c>
      <c r="N18" s="39">
        <v>12</v>
      </c>
      <c r="O18" s="39">
        <v>1</v>
      </c>
      <c r="P18" s="39">
        <v>3</v>
      </c>
      <c r="Q18" s="39">
        <v>0</v>
      </c>
      <c r="S18" s="105" t="s">
        <v>80</v>
      </c>
      <c r="T18" s="105" t="s">
        <v>140</v>
      </c>
      <c r="U18" s="36">
        <f>(D21-SUM(E21,G21,I21))/D21</f>
        <v>0.64148945007476321</v>
      </c>
      <c r="V18" s="53">
        <v>13</v>
      </c>
      <c r="W18" s="110" t="s">
        <v>89</v>
      </c>
      <c r="X18" s="36">
        <f t="shared" si="0"/>
        <v>3.7917144018625969E-2</v>
      </c>
      <c r="Y18" s="36">
        <f t="shared" si="1"/>
        <v>0.1393621345947744</v>
      </c>
      <c r="Z18" s="36">
        <f t="shared" si="2"/>
        <v>7.382017073801693E-2</v>
      </c>
      <c r="AA18" s="36">
        <f t="shared" si="20"/>
        <v>0.74890055064858274</v>
      </c>
      <c r="AC18" s="238" t="s">
        <v>62</v>
      </c>
      <c r="AD18" s="105" t="s">
        <v>140</v>
      </c>
      <c r="AE18" s="39">
        <f>SUMIF($M$106:$M$130,"自己負担割合1割",$N$106:$N$130)</f>
        <v>176775</v>
      </c>
      <c r="AF18" s="39">
        <f>SUMIF($M$106:$M$130,"自己負担割合1割",$O$106:$O$130)</f>
        <v>5551</v>
      </c>
      <c r="AG18" s="85">
        <f t="shared" si="16"/>
        <v>3.1401499080752369E-2</v>
      </c>
      <c r="AH18" s="39">
        <f>SUMIF($M$106:$M$130,"自己負担割合1割",$P$106:$P$130)</f>
        <v>22492</v>
      </c>
      <c r="AI18" s="85">
        <f t="shared" si="17"/>
        <v>0.12723518597086692</v>
      </c>
      <c r="AJ18" s="39">
        <f>SUMIF($M$106:$M$130,"自己負担割合1割",$Q$106:$Q$130)</f>
        <v>11989</v>
      </c>
      <c r="AK18" s="85">
        <f t="shared" si="18"/>
        <v>6.7820676000565697E-2</v>
      </c>
      <c r="AM18" s="238" t="s">
        <v>62</v>
      </c>
      <c r="AN18" s="105" t="s">
        <v>140</v>
      </c>
      <c r="AO18" s="85">
        <f t="shared" si="19"/>
        <v>0.77354263894781505</v>
      </c>
    </row>
    <row r="19" spans="2:41" ht="14.25" customHeight="1">
      <c r="B19" s="239"/>
      <c r="C19" s="128" t="s">
        <v>209</v>
      </c>
      <c r="D19" s="129">
        <f t="shared" ref="D19:E19" si="43">N64</f>
        <v>369</v>
      </c>
      <c r="E19" s="130">
        <f t="shared" si="43"/>
        <v>5</v>
      </c>
      <c r="F19" s="122">
        <f t="shared" si="38"/>
        <v>1.3550135501355014E-2</v>
      </c>
      <c r="G19" s="130">
        <f t="shared" si="39"/>
        <v>21</v>
      </c>
      <c r="H19" s="122">
        <f t="shared" si="40"/>
        <v>5.6910569105691054E-2</v>
      </c>
      <c r="I19" s="130">
        <f t="shared" si="41"/>
        <v>12</v>
      </c>
      <c r="J19" s="122">
        <f t="shared" si="42"/>
        <v>3.2520325203252036E-2</v>
      </c>
      <c r="K19" s="91"/>
      <c r="L19" s="77"/>
      <c r="M19" s="77" t="s">
        <v>209</v>
      </c>
      <c r="N19" s="39">
        <v>1</v>
      </c>
      <c r="O19" s="39">
        <v>0</v>
      </c>
      <c r="P19" s="39">
        <v>0</v>
      </c>
      <c r="Q19" s="39">
        <v>0</v>
      </c>
      <c r="S19" s="105"/>
      <c r="T19" s="105" t="s">
        <v>299</v>
      </c>
      <c r="U19" s="36">
        <f>(D22-SUM(E22,G22,I22))/D22</f>
        <v>0.57206399311284883</v>
      </c>
      <c r="V19" s="53">
        <v>14</v>
      </c>
      <c r="W19" s="110" t="s">
        <v>90</v>
      </c>
      <c r="X19" s="36">
        <f t="shared" si="0"/>
        <v>3.3174129353233828E-2</v>
      </c>
      <c r="Y19" s="36">
        <f t="shared" si="1"/>
        <v>0.13239800995024875</v>
      </c>
      <c r="Z19" s="36">
        <f t="shared" si="2"/>
        <v>6.6587064676616917E-2</v>
      </c>
      <c r="AA19" s="36">
        <f t="shared" si="20"/>
        <v>0.76784079601990052</v>
      </c>
      <c r="AC19" s="239"/>
      <c r="AD19" s="105" t="s">
        <v>299</v>
      </c>
      <c r="AE19" s="39">
        <f>SUMIF($M$106:$M$130,"自己負担割合2割",$N$106:$N$130)</f>
        <v>44408</v>
      </c>
      <c r="AF19" s="39">
        <f>SUMIF($M$106:$M$130,"自己負担割合2割",$O$106:$O$130)</f>
        <v>2234</v>
      </c>
      <c r="AG19" s="85">
        <f t="shared" ref="AG19" si="44">IFERROR(AF19/AE19,"-")</f>
        <v>5.0306251125923254E-2</v>
      </c>
      <c r="AH19" s="39">
        <f>SUMIF($M$106:$M$130,"自己負担割合2割",$P$106:$P$130)</f>
        <v>7458</v>
      </c>
      <c r="AI19" s="85">
        <f t="shared" ref="AI19" si="45">IFERROR(AH19/AE19,"-")</f>
        <v>0.16794271302468025</v>
      </c>
      <c r="AJ19" s="39">
        <f>SUMIF($M$106:$M$130,"自己負担割合2割",$Q$106:$Q$130)</f>
        <v>3486</v>
      </c>
      <c r="AK19" s="85">
        <f t="shared" ref="AK19" si="46">IFERROR(AJ19/AE19,"-")</f>
        <v>7.8499369482976034E-2</v>
      </c>
      <c r="AM19" s="239"/>
      <c r="AN19" s="105" t="s">
        <v>299</v>
      </c>
      <c r="AO19" s="85">
        <f t="shared" si="19"/>
        <v>0.70325166636642045</v>
      </c>
    </row>
    <row r="20" spans="2:41" ht="14.25" customHeight="1">
      <c r="B20" s="240"/>
      <c r="C20" s="153" t="s">
        <v>67</v>
      </c>
      <c r="D20" s="126">
        <f t="shared" ref="D20:E20" si="47">N65</f>
        <v>97225</v>
      </c>
      <c r="E20" s="127">
        <f t="shared" si="47"/>
        <v>6712</v>
      </c>
      <c r="F20" s="121">
        <f t="shared" si="38"/>
        <v>6.9035741835947545E-2</v>
      </c>
      <c r="G20" s="127">
        <f t="shared" si="39"/>
        <v>21563</v>
      </c>
      <c r="H20" s="121">
        <f t="shared" si="40"/>
        <v>0.22178452044227306</v>
      </c>
      <c r="I20" s="127">
        <f t="shared" si="41"/>
        <v>7567</v>
      </c>
      <c r="J20" s="121">
        <f t="shared" si="42"/>
        <v>7.782977629210594E-2</v>
      </c>
      <c r="K20" s="91"/>
      <c r="L20" s="77"/>
      <c r="M20" s="110" t="s">
        <v>67</v>
      </c>
      <c r="N20" s="39">
        <v>355</v>
      </c>
      <c r="O20" s="39">
        <v>12</v>
      </c>
      <c r="P20" s="39">
        <v>60</v>
      </c>
      <c r="Q20" s="39">
        <v>18</v>
      </c>
      <c r="S20" s="105"/>
      <c r="T20" s="105" t="s">
        <v>160</v>
      </c>
      <c r="U20" s="36">
        <f>(D23-SUM(E23,G23,I23))/D23</f>
        <v>0.64225484072454719</v>
      </c>
      <c r="V20" s="53">
        <v>15</v>
      </c>
      <c r="W20" s="110" t="s">
        <v>91</v>
      </c>
      <c r="X20" s="36">
        <f t="shared" si="0"/>
        <v>3.0240902101486417E-2</v>
      </c>
      <c r="Y20" s="36">
        <f t="shared" si="1"/>
        <v>0.12259891142515437</v>
      </c>
      <c r="Z20" s="36">
        <f t="shared" si="2"/>
        <v>6.4118522857631005E-2</v>
      </c>
      <c r="AA20" s="36">
        <f t="shared" si="20"/>
        <v>0.78304166361572825</v>
      </c>
      <c r="AC20" s="239"/>
      <c r="AD20" s="105" t="s">
        <v>160</v>
      </c>
      <c r="AE20" s="39">
        <f>SUMIF($M$106:$M$130,"自己負担割合3割",$N$106:$N$130)</f>
        <v>13962</v>
      </c>
      <c r="AF20" s="39">
        <f>SUMIF($M$106:$M$130,"自己負担割合3割",$O$106:$O$130)</f>
        <v>593</v>
      </c>
      <c r="AG20" s="85">
        <f t="shared" si="16"/>
        <v>4.2472425153989399E-2</v>
      </c>
      <c r="AH20" s="39">
        <f>SUMIF($M$106:$M$130,"自己負担割合3割",$P$106:$P$130)</f>
        <v>2241</v>
      </c>
      <c r="AI20" s="85">
        <f t="shared" si="17"/>
        <v>0.16050709067468844</v>
      </c>
      <c r="AJ20" s="39">
        <f>SUMIF($M$106:$M$130,"自己負担割合3割",$Q$106:$Q$130)</f>
        <v>1112</v>
      </c>
      <c r="AK20" s="85">
        <f t="shared" si="18"/>
        <v>7.9644750035811493E-2</v>
      </c>
      <c r="AM20" s="239"/>
      <c r="AN20" s="105" t="s">
        <v>160</v>
      </c>
      <c r="AO20" s="85">
        <f t="shared" si="19"/>
        <v>0.7173757341355107</v>
      </c>
    </row>
    <row r="21" spans="2:41" ht="14.25" customHeight="1">
      <c r="B21" s="238" t="s">
        <v>80</v>
      </c>
      <c r="C21" s="124" t="s">
        <v>140</v>
      </c>
      <c r="D21" s="126">
        <f t="shared" ref="D21:E21" si="48">N66</f>
        <v>48152</v>
      </c>
      <c r="E21" s="127">
        <f t="shared" si="48"/>
        <v>3226</v>
      </c>
      <c r="F21" s="121">
        <f t="shared" si="38"/>
        <v>6.6996178767237083E-2</v>
      </c>
      <c r="G21" s="127">
        <f t="shared" si="39"/>
        <v>10324</v>
      </c>
      <c r="H21" s="121">
        <f t="shared" si="40"/>
        <v>0.2144043861106496</v>
      </c>
      <c r="I21" s="127">
        <f t="shared" si="41"/>
        <v>3713</v>
      </c>
      <c r="J21" s="121">
        <f t="shared" si="42"/>
        <v>7.710998504735006E-2</v>
      </c>
      <c r="K21" s="91"/>
      <c r="L21" s="77" t="s">
        <v>71</v>
      </c>
      <c r="M21" s="77" t="s">
        <v>140</v>
      </c>
      <c r="N21" s="39">
        <v>368</v>
      </c>
      <c r="O21" s="39">
        <v>12</v>
      </c>
      <c r="P21" s="39">
        <v>59</v>
      </c>
      <c r="Q21" s="39">
        <v>9</v>
      </c>
      <c r="S21" s="105"/>
      <c r="T21" s="112" t="s">
        <v>67</v>
      </c>
      <c r="U21" s="36">
        <f>(D25-SUM(E25,G25,I25))/D25</f>
        <v>0.62866979473844764</v>
      </c>
      <c r="V21" s="53">
        <v>16</v>
      </c>
      <c r="W21" s="110" t="s">
        <v>92</v>
      </c>
      <c r="X21" s="36">
        <f t="shared" si="0"/>
        <v>2.6373310324992811E-2</v>
      </c>
      <c r="Y21" s="36">
        <f t="shared" si="1"/>
        <v>0.11136036813344838</v>
      </c>
      <c r="Z21" s="36">
        <f t="shared" si="2"/>
        <v>5.9188955996548748E-2</v>
      </c>
      <c r="AA21" s="36">
        <f t="shared" si="20"/>
        <v>0.80307736554501008</v>
      </c>
      <c r="AC21" s="240"/>
      <c r="AD21" s="112" t="s">
        <v>67</v>
      </c>
      <c r="AE21" s="39">
        <f>SUMIF($M$106:$M$130,"合計",$N$106:$N$130)</f>
        <v>240996</v>
      </c>
      <c r="AF21" s="39">
        <f>SUMIF($M$106:$M$130,"合計",$O$106:$O$130)</f>
        <v>8390</v>
      </c>
      <c r="AG21" s="85">
        <f t="shared" si="16"/>
        <v>3.481385583163206E-2</v>
      </c>
      <c r="AH21" s="39">
        <f>SUMIF($M$106:$M$130,"合計",$P$106:$P$130)</f>
        <v>32312</v>
      </c>
      <c r="AI21" s="85">
        <f t="shared" si="17"/>
        <v>0.13407691413965378</v>
      </c>
      <c r="AJ21" s="39">
        <f>SUMIF($M$106:$M$130,"合計",$Q$106:$Q$130)</f>
        <v>16679</v>
      </c>
      <c r="AK21" s="85">
        <f t="shared" si="18"/>
        <v>6.9208617570416103E-2</v>
      </c>
      <c r="AM21" s="240"/>
      <c r="AN21" s="112" t="s">
        <v>67</v>
      </c>
      <c r="AO21" s="85">
        <f t="shared" si="19"/>
        <v>0.7619006124582981</v>
      </c>
    </row>
    <row r="22" spans="2:41" ht="14.25" customHeight="1">
      <c r="B22" s="239"/>
      <c r="C22" s="167" t="s">
        <v>299</v>
      </c>
      <c r="D22" s="217">
        <f t="shared" ref="D22" si="49">N67</f>
        <v>13939</v>
      </c>
      <c r="E22" s="218">
        <f t="shared" ref="E22" si="50">O67</f>
        <v>1199</v>
      </c>
      <c r="F22" s="219">
        <f t="shared" ref="F22" si="51">IFERROR(E22/D22,"-")</f>
        <v>8.6017648324843959E-2</v>
      </c>
      <c r="G22" s="218">
        <f t="shared" ref="G22" si="52">P67</f>
        <v>3671</v>
      </c>
      <c r="H22" s="219">
        <f t="shared" ref="H22" si="53">IFERROR(G22/D22,"-")</f>
        <v>0.26336179065930126</v>
      </c>
      <c r="I22" s="218">
        <f t="shared" ref="I22" si="54">Q67</f>
        <v>1095</v>
      </c>
      <c r="J22" s="219">
        <f t="shared" ref="J22" si="55">IFERROR(I22/D22,"-")</f>
        <v>7.8556567903005955E-2</v>
      </c>
      <c r="K22" s="91"/>
      <c r="L22" s="77"/>
      <c r="M22" s="77" t="s">
        <v>299</v>
      </c>
      <c r="N22" s="39">
        <v>34</v>
      </c>
      <c r="O22" s="39">
        <v>1</v>
      </c>
      <c r="P22" s="39">
        <v>8</v>
      </c>
      <c r="Q22" s="39">
        <v>0</v>
      </c>
      <c r="S22" s="105" t="s">
        <v>81</v>
      </c>
      <c r="T22" s="105" t="s">
        <v>140</v>
      </c>
      <c r="U22" s="36">
        <f>(D26-SUM(E26,G26,I26))/D26</f>
        <v>0.65053252662633132</v>
      </c>
      <c r="V22" s="53">
        <v>17</v>
      </c>
      <c r="W22" s="110" t="s">
        <v>93</v>
      </c>
      <c r="X22" s="36">
        <f t="shared" si="0"/>
        <v>2.4360457642370485E-2</v>
      </c>
      <c r="Y22" s="36">
        <f t="shared" si="1"/>
        <v>0.1052191798431675</v>
      </c>
      <c r="Z22" s="36">
        <f t="shared" si="2"/>
        <v>5.5405579123280625E-2</v>
      </c>
      <c r="AA22" s="36">
        <f t="shared" si="20"/>
        <v>0.81501478339118139</v>
      </c>
      <c r="AC22" s="238" t="s">
        <v>63</v>
      </c>
      <c r="AD22" s="105" t="s">
        <v>140</v>
      </c>
      <c r="AE22" s="39">
        <f>SUMIF($M$131:$M$155,"自己負担割合1割",$N$131:$N$155)</f>
        <v>76711</v>
      </c>
      <c r="AF22" s="39">
        <f>SUMIF($M$131:$M$155,"自己負担割合1割",$O$131:$O$155)</f>
        <v>1269</v>
      </c>
      <c r="AG22" s="85">
        <f t="shared" si="16"/>
        <v>1.6542607970173769E-2</v>
      </c>
      <c r="AH22" s="39">
        <f>SUMIF($M$131:$M$155,"自己負担割合1割",$P$131:$P$155)</f>
        <v>7073</v>
      </c>
      <c r="AI22" s="85">
        <f t="shared" si="17"/>
        <v>9.2203204234073341E-2</v>
      </c>
      <c r="AJ22" s="39">
        <f>SUMIF($M$131:$M$155,"自己負担割合1割",$Q$131:$Q$155)</f>
        <v>3521</v>
      </c>
      <c r="AK22" s="85">
        <f t="shared" si="18"/>
        <v>4.5899545045690972E-2</v>
      </c>
      <c r="AM22" s="238" t="s">
        <v>63</v>
      </c>
      <c r="AN22" s="105" t="s">
        <v>140</v>
      </c>
      <c r="AO22" s="85">
        <f t="shared" si="19"/>
        <v>0.84535464275006189</v>
      </c>
    </row>
    <row r="23" spans="2:41" ht="14.25" customHeight="1">
      <c r="B23" s="239"/>
      <c r="C23" s="173" t="s">
        <v>160</v>
      </c>
      <c r="D23" s="161">
        <f t="shared" ref="D23:E23" si="56">N68</f>
        <v>6404</v>
      </c>
      <c r="E23" s="162">
        <f t="shared" si="56"/>
        <v>424</v>
      </c>
      <c r="F23" s="163">
        <f t="shared" si="38"/>
        <v>6.6208619612742034E-2</v>
      </c>
      <c r="G23" s="162">
        <f t="shared" ref="G23:G54" si="57">P68</f>
        <v>1341</v>
      </c>
      <c r="H23" s="163">
        <f t="shared" si="40"/>
        <v>0.20940037476577139</v>
      </c>
      <c r="I23" s="162">
        <f t="shared" ref="I23:I54" si="58">Q68</f>
        <v>526</v>
      </c>
      <c r="J23" s="163">
        <f t="shared" si="42"/>
        <v>8.2136164896939409E-2</v>
      </c>
      <c r="K23" s="91"/>
      <c r="L23" s="77"/>
      <c r="M23" s="77" t="s">
        <v>160</v>
      </c>
      <c r="N23" s="39">
        <v>8</v>
      </c>
      <c r="O23" s="39">
        <v>0</v>
      </c>
      <c r="P23" s="39">
        <v>0</v>
      </c>
      <c r="Q23" s="39">
        <v>0</v>
      </c>
      <c r="S23" s="105"/>
      <c r="T23" s="105" t="s">
        <v>299</v>
      </c>
      <c r="U23" s="36">
        <f>(D27-SUM(E27,G27,I27))/D27</f>
        <v>0.57115210160266106</v>
      </c>
      <c r="V23" s="53">
        <v>18</v>
      </c>
      <c r="W23" s="110" t="s">
        <v>94</v>
      </c>
      <c r="X23" s="36">
        <f t="shared" si="0"/>
        <v>1.9659872150524664E-2</v>
      </c>
      <c r="Y23" s="36">
        <f t="shared" si="1"/>
        <v>9.8620994652836413E-2</v>
      </c>
      <c r="Z23" s="36">
        <f t="shared" si="2"/>
        <v>5.1179994371406745E-2</v>
      </c>
      <c r="AA23" s="36">
        <f t="shared" si="20"/>
        <v>0.83053913882523223</v>
      </c>
      <c r="AC23" s="239"/>
      <c r="AD23" s="105" t="s">
        <v>299</v>
      </c>
      <c r="AE23" s="39">
        <f>SUMIF($M$131:$M$155,"自己負担割合2割",$N$131:$N$155)</f>
        <v>17641</v>
      </c>
      <c r="AF23" s="39">
        <f>SUMIF($M$131:$M$155,"自己負担割合2割",$O$131:$O$155)</f>
        <v>538</v>
      </c>
      <c r="AG23" s="85">
        <f t="shared" ref="AG23" si="59">IFERROR(AF23/AE23,"-")</f>
        <v>3.0497137350490335E-2</v>
      </c>
      <c r="AH23" s="39">
        <f>SUMIF($M$131:$M$155,"自己負担割合2割",$P$131:$P$155)</f>
        <v>2078</v>
      </c>
      <c r="AI23" s="85">
        <f t="shared" ref="AI23" si="60">IFERROR(AH23/AE23,"-")</f>
        <v>0.11779377586304632</v>
      </c>
      <c r="AJ23" s="39">
        <f>SUMIF($M$131:$M$155,"自己負担割合2割",$Q$131:$Q$155)</f>
        <v>1045</v>
      </c>
      <c r="AK23" s="85">
        <f t="shared" ref="AK23" si="61">IFERROR(AJ23/AE23,"-")</f>
        <v>5.9237004704948699E-2</v>
      </c>
      <c r="AM23" s="239"/>
      <c r="AN23" s="105" t="s">
        <v>299</v>
      </c>
      <c r="AO23" s="85">
        <f t="shared" si="19"/>
        <v>0.79247208208151465</v>
      </c>
    </row>
    <row r="24" spans="2:41" ht="14.25" customHeight="1">
      <c r="B24" s="239"/>
      <c r="C24" s="128" t="s">
        <v>209</v>
      </c>
      <c r="D24" s="129">
        <f t="shared" ref="D24:E24" si="62">N69</f>
        <v>344</v>
      </c>
      <c r="E24" s="130">
        <f t="shared" si="62"/>
        <v>2</v>
      </c>
      <c r="F24" s="122">
        <f t="shared" si="38"/>
        <v>5.8139534883720929E-3</v>
      </c>
      <c r="G24" s="130">
        <f t="shared" si="57"/>
        <v>26</v>
      </c>
      <c r="H24" s="122">
        <f t="shared" si="40"/>
        <v>7.5581395348837205E-2</v>
      </c>
      <c r="I24" s="130">
        <f t="shared" si="58"/>
        <v>15</v>
      </c>
      <c r="J24" s="122">
        <f t="shared" si="42"/>
        <v>4.3604651162790699E-2</v>
      </c>
      <c r="K24" s="91"/>
      <c r="L24" s="77"/>
      <c r="M24" s="77" t="s">
        <v>209</v>
      </c>
      <c r="N24" s="39">
        <v>11</v>
      </c>
      <c r="O24" s="39">
        <v>0</v>
      </c>
      <c r="P24" s="39">
        <v>0</v>
      </c>
      <c r="Q24" s="39">
        <v>0</v>
      </c>
      <c r="S24" s="105"/>
      <c r="T24" s="105" t="s">
        <v>160</v>
      </c>
      <c r="U24" s="36">
        <f>(D28-SUM(E28,G28,I28))/D28</f>
        <v>0.65966955579631636</v>
      </c>
      <c r="V24" s="53">
        <v>19</v>
      </c>
      <c r="W24" s="110" t="s">
        <v>95</v>
      </c>
      <c r="X24" s="36">
        <f t="shared" si="0"/>
        <v>1.6623531753931914E-2</v>
      </c>
      <c r="Y24" s="36">
        <f t="shared" si="1"/>
        <v>9.4565000995421061E-2</v>
      </c>
      <c r="Z24" s="36">
        <f t="shared" si="2"/>
        <v>4.5540513637268562E-2</v>
      </c>
      <c r="AA24" s="36">
        <f t="shared" si="20"/>
        <v>0.84327095361337845</v>
      </c>
      <c r="AC24" s="239"/>
      <c r="AD24" s="105" t="s">
        <v>160</v>
      </c>
      <c r="AE24" s="39">
        <f>SUMIF($M$131:$M$155,"自己負担割合3割",$N$131:$N$155)</f>
        <v>5465</v>
      </c>
      <c r="AF24" s="39">
        <f>SUMIF($M$131:$M$155,"自己負担割合3割",$O$131:$O$155)</f>
        <v>153</v>
      </c>
      <c r="AG24" s="85">
        <f t="shared" si="16"/>
        <v>2.7996340347666973E-2</v>
      </c>
      <c r="AH24" s="39">
        <f>SUMIF($M$131:$M$155,"自己負担割合3割",$P$131:$P$155)</f>
        <v>582</v>
      </c>
      <c r="AI24" s="85">
        <f t="shared" si="17"/>
        <v>0.10649588289112534</v>
      </c>
      <c r="AJ24" s="39">
        <f>SUMIF($M$131:$M$155,"自己負担割合3割",$Q$131:$Q$155)</f>
        <v>368</v>
      </c>
      <c r="AK24" s="85">
        <f t="shared" si="18"/>
        <v>6.7337602927721868E-2</v>
      </c>
      <c r="AM24" s="239"/>
      <c r="AN24" s="105" t="s">
        <v>160</v>
      </c>
      <c r="AO24" s="85">
        <f t="shared" si="19"/>
        <v>0.79817017383348587</v>
      </c>
    </row>
    <row r="25" spans="2:41" ht="14.25" customHeight="1">
      <c r="B25" s="240"/>
      <c r="C25" s="153" t="s">
        <v>67</v>
      </c>
      <c r="D25" s="126">
        <f t="shared" ref="D25:E25" si="63">N70</f>
        <v>68839</v>
      </c>
      <c r="E25" s="127">
        <f t="shared" si="63"/>
        <v>4851</v>
      </c>
      <c r="F25" s="121">
        <f t="shared" si="38"/>
        <v>7.0468774967678199E-2</v>
      </c>
      <c r="G25" s="127">
        <f t="shared" si="57"/>
        <v>15362</v>
      </c>
      <c r="H25" s="121">
        <f t="shared" si="40"/>
        <v>0.22315838405554991</v>
      </c>
      <c r="I25" s="127">
        <f t="shared" si="58"/>
        <v>5349</v>
      </c>
      <c r="J25" s="121">
        <f t="shared" si="42"/>
        <v>7.7703046238324205E-2</v>
      </c>
      <c r="K25" s="91"/>
      <c r="L25" s="77"/>
      <c r="M25" s="110" t="s">
        <v>67</v>
      </c>
      <c r="N25" s="39">
        <v>421</v>
      </c>
      <c r="O25" s="39">
        <v>13</v>
      </c>
      <c r="P25" s="39">
        <v>67</v>
      </c>
      <c r="Q25" s="39">
        <v>9</v>
      </c>
      <c r="S25" s="105"/>
      <c r="T25" s="112" t="s">
        <v>67</v>
      </c>
      <c r="U25" s="36">
        <f>(D30-SUM(E30,G30,I30))/D30</f>
        <v>0.63785497167323091</v>
      </c>
      <c r="V25" s="53">
        <v>20</v>
      </c>
      <c r="W25" s="110" t="s">
        <v>96</v>
      </c>
      <c r="X25" s="36">
        <f t="shared" si="0"/>
        <v>1.447542324878847E-2</v>
      </c>
      <c r="Y25" s="36">
        <f t="shared" si="1"/>
        <v>7.867077852602429E-2</v>
      </c>
      <c r="Z25" s="36">
        <f t="shared" si="2"/>
        <v>3.6943797595821011E-2</v>
      </c>
      <c r="AA25" s="36">
        <f t="shared" si="20"/>
        <v>0.86991000062936619</v>
      </c>
      <c r="AC25" s="240"/>
      <c r="AD25" s="112" t="s">
        <v>67</v>
      </c>
      <c r="AE25" s="39">
        <f>SUMIF($M$131:$M$155,"合計",$N$131:$N$155)</f>
        <v>105019</v>
      </c>
      <c r="AF25" s="39">
        <f>SUMIF($M$131:$M$155,"合計",$O$131:$O$155)</f>
        <v>1980</v>
      </c>
      <c r="AG25" s="85">
        <f t="shared" si="16"/>
        <v>1.8853731229587029E-2</v>
      </c>
      <c r="AH25" s="39">
        <f>SUMIF($M$131:$M$155,"合計",$P$131:$P$155)</f>
        <v>9810</v>
      </c>
      <c r="AI25" s="85">
        <f t="shared" si="17"/>
        <v>9.3411668364772091E-2</v>
      </c>
      <c r="AJ25" s="39">
        <f>SUMIF($M$131:$M$155,"合計",$Q$131:$Q$155)</f>
        <v>4988</v>
      </c>
      <c r="AK25" s="85">
        <f t="shared" si="18"/>
        <v>4.7496167360191965E-2</v>
      </c>
      <c r="AM25" s="240"/>
      <c r="AN25" s="112" t="s">
        <v>67</v>
      </c>
      <c r="AO25" s="85">
        <f t="shared" si="19"/>
        <v>0.84023843304544887</v>
      </c>
    </row>
    <row r="26" spans="2:41" ht="14.25" customHeight="1">
      <c r="B26" s="238" t="s">
        <v>81</v>
      </c>
      <c r="C26" s="124" t="s">
        <v>140</v>
      </c>
      <c r="D26" s="126">
        <f t="shared" ref="D26:E26" si="64">N71</f>
        <v>59997</v>
      </c>
      <c r="E26" s="127">
        <f t="shared" si="64"/>
        <v>3695</v>
      </c>
      <c r="F26" s="121">
        <f t="shared" si="38"/>
        <v>6.1586412653966034E-2</v>
      </c>
      <c r="G26" s="127">
        <f t="shared" si="57"/>
        <v>12682</v>
      </c>
      <c r="H26" s="121">
        <f t="shared" si="40"/>
        <v>0.21137723552844309</v>
      </c>
      <c r="I26" s="127">
        <f t="shared" si="58"/>
        <v>4590</v>
      </c>
      <c r="J26" s="121">
        <f t="shared" si="42"/>
        <v>7.6503825191259561E-2</v>
      </c>
      <c r="K26" s="91"/>
      <c r="L26" s="77" t="s">
        <v>72</v>
      </c>
      <c r="M26" s="77" t="s">
        <v>140</v>
      </c>
      <c r="N26" s="39">
        <v>466</v>
      </c>
      <c r="O26" s="39">
        <v>17</v>
      </c>
      <c r="P26" s="39">
        <v>55</v>
      </c>
      <c r="Q26" s="39">
        <v>22</v>
      </c>
      <c r="S26" s="105" t="s">
        <v>82</v>
      </c>
      <c r="T26" s="105" t="s">
        <v>140</v>
      </c>
      <c r="U26" s="36">
        <f>(D31-SUM(E31,G31,I31))/D31</f>
        <v>0.66669115270472779</v>
      </c>
      <c r="V26" s="53">
        <v>21</v>
      </c>
      <c r="W26" s="110" t="s">
        <v>97</v>
      </c>
      <c r="X26" s="36">
        <f t="shared" si="0"/>
        <v>1.2951183998773852E-2</v>
      </c>
      <c r="Y26" s="36">
        <f t="shared" si="1"/>
        <v>7.1499731780213044E-2</v>
      </c>
      <c r="Z26" s="36">
        <f t="shared" si="2"/>
        <v>3.7474135949114876E-2</v>
      </c>
      <c r="AA26" s="36">
        <f t="shared" si="20"/>
        <v>0.87807494827189825</v>
      </c>
      <c r="AC26" s="238" t="s">
        <v>64</v>
      </c>
      <c r="AD26" s="105" t="s">
        <v>140</v>
      </c>
      <c r="AE26" s="39">
        <f>SUMIF($M$156:$M$275,"自己負担割合1割",$N$156:$N$275)</f>
        <v>23985</v>
      </c>
      <c r="AF26" s="39">
        <f>SUMIF($M$156:$M$275,"自己負担割合1割",$O$156:$O$275)</f>
        <v>161</v>
      </c>
      <c r="AG26" s="85">
        <f>IFERROR(AF26/AE26,"-")</f>
        <v>6.7125286637481759E-3</v>
      </c>
      <c r="AH26" s="39">
        <f>SUMIF($M$156:$M$275,"自己負担割合1割",$P$156:$P$275)</f>
        <v>1492</v>
      </c>
      <c r="AI26" s="85">
        <f t="shared" si="17"/>
        <v>6.2205545132374404E-2</v>
      </c>
      <c r="AJ26" s="39">
        <f>SUMIF($M$156:$M$275,"自己負担割合1割",$Q$156:$Q$275)</f>
        <v>545</v>
      </c>
      <c r="AK26" s="85">
        <f>IFERROR(AJ26/AE26,"-")</f>
        <v>2.272253491765687E-2</v>
      </c>
      <c r="AM26" s="238" t="s">
        <v>64</v>
      </c>
      <c r="AN26" s="105" t="s">
        <v>140</v>
      </c>
      <c r="AO26" s="85">
        <f t="shared" si="19"/>
        <v>0.90835939128622056</v>
      </c>
    </row>
    <row r="27" spans="2:41" ht="14.25" customHeight="1">
      <c r="B27" s="239"/>
      <c r="C27" s="167" t="s">
        <v>299</v>
      </c>
      <c r="D27" s="217">
        <f t="shared" ref="D27" si="65">N72</f>
        <v>16535</v>
      </c>
      <c r="E27" s="218">
        <f t="shared" ref="E27" si="66">O72</f>
        <v>1381</v>
      </c>
      <c r="F27" s="219">
        <f t="shared" ref="F27" si="67">IFERROR(E27/D27,"-")</f>
        <v>8.3519806471121866E-2</v>
      </c>
      <c r="G27" s="218">
        <f t="shared" si="57"/>
        <v>4366</v>
      </c>
      <c r="H27" s="219">
        <f t="shared" ref="H27" si="68">IFERROR(G27/D27,"-")</f>
        <v>0.2640459631085576</v>
      </c>
      <c r="I27" s="218">
        <f t="shared" si="58"/>
        <v>1344</v>
      </c>
      <c r="J27" s="219">
        <f t="shared" ref="J27" si="69">IFERROR(I27/D27,"-")</f>
        <v>8.1282128817659505E-2</v>
      </c>
      <c r="K27" s="91"/>
      <c r="L27" s="77"/>
      <c r="M27" s="77" t="s">
        <v>299</v>
      </c>
      <c r="N27" s="39">
        <v>46</v>
      </c>
      <c r="O27" s="39">
        <v>0</v>
      </c>
      <c r="P27" s="39">
        <v>4</v>
      </c>
      <c r="Q27" s="39">
        <v>4</v>
      </c>
      <c r="S27" s="105"/>
      <c r="T27" s="105" t="s">
        <v>299</v>
      </c>
      <c r="U27" s="36">
        <f>(D32-SUM(E32,G32,I32))/D32</f>
        <v>0.59164632492541358</v>
      </c>
      <c r="V27" s="53">
        <v>22</v>
      </c>
      <c r="W27" s="110" t="s">
        <v>64</v>
      </c>
      <c r="X27" s="36">
        <f t="shared" si="0"/>
        <v>7.4049345998603985E-3</v>
      </c>
      <c r="Y27" s="36">
        <f t="shared" si="1"/>
        <v>5.9907134836575518E-2</v>
      </c>
      <c r="Z27" s="36">
        <f t="shared" si="2"/>
        <v>2.3246638948742071E-2</v>
      </c>
      <c r="AA27" s="36">
        <f t="shared" si="20"/>
        <v>0.90944129161482201</v>
      </c>
      <c r="AC27" s="239"/>
      <c r="AD27" s="105" t="s">
        <v>299</v>
      </c>
      <c r="AE27" s="39">
        <f>SUMIF($M$156:$M$275,"自己負担割合2割",$N$156:$N$275)</f>
        <v>4064</v>
      </c>
      <c r="AF27" s="39">
        <f>SUMIF($M$156:$M$275,"自己負担割合2割",$O$156:$O$275)</f>
        <v>64</v>
      </c>
      <c r="AG27" s="85">
        <f>IFERROR(AF27/AE27,"-")</f>
        <v>1.5748031496062992E-2</v>
      </c>
      <c r="AH27" s="39">
        <f>SUMIF($M$156:$M$275,"自己負担割合2割",$P$156:$P$275)</f>
        <v>334</v>
      </c>
      <c r="AI27" s="85">
        <f t="shared" ref="AI27" si="70">IFERROR(AH27/AE27,"-")</f>
        <v>8.2185039370078747E-2</v>
      </c>
      <c r="AJ27" s="39">
        <f>SUMIF($M$156:$M$275,"自己負担割合2割",$Q$156:$Q$275)</f>
        <v>155</v>
      </c>
      <c r="AK27" s="85">
        <f>IFERROR(AJ27/AE27,"-")</f>
        <v>3.8139763779527561E-2</v>
      </c>
      <c r="AM27" s="239"/>
      <c r="AN27" s="105" t="s">
        <v>299</v>
      </c>
      <c r="AO27" s="85">
        <f t="shared" si="19"/>
        <v>0.86392716535433067</v>
      </c>
    </row>
    <row r="28" spans="2:41" ht="14.25" customHeight="1">
      <c r="B28" s="239"/>
      <c r="C28" s="173" t="s">
        <v>160</v>
      </c>
      <c r="D28" s="161">
        <f t="shared" ref="D28:E28" si="71">N73</f>
        <v>7384</v>
      </c>
      <c r="E28" s="162">
        <f t="shared" si="71"/>
        <v>419</v>
      </c>
      <c r="F28" s="163">
        <f t="shared" si="38"/>
        <v>5.6744312026002164E-2</v>
      </c>
      <c r="G28" s="162">
        <f t="shared" si="57"/>
        <v>1510</v>
      </c>
      <c r="H28" s="163">
        <f t="shared" si="40"/>
        <v>0.20449620801733479</v>
      </c>
      <c r="I28" s="162">
        <f t="shared" si="58"/>
        <v>584</v>
      </c>
      <c r="J28" s="163">
        <f>IFERROR(I28/D28,"-")</f>
        <v>7.90899241603467E-2</v>
      </c>
      <c r="K28" s="91"/>
      <c r="L28" s="77"/>
      <c r="M28" s="77" t="s">
        <v>160</v>
      </c>
      <c r="N28" s="39">
        <v>6</v>
      </c>
      <c r="O28" s="39">
        <v>0</v>
      </c>
      <c r="P28" s="39">
        <v>1</v>
      </c>
      <c r="Q28" s="39">
        <v>0</v>
      </c>
      <c r="S28" s="105"/>
      <c r="T28" s="105" t="s">
        <v>160</v>
      </c>
      <c r="U28" s="36">
        <f>(D33-SUM(E33,G33,I33))/D33</f>
        <v>0.65362759349808375</v>
      </c>
      <c r="V28" s="53">
        <v>23</v>
      </c>
      <c r="W28" s="110" t="s">
        <v>143</v>
      </c>
      <c r="X28" s="36">
        <f t="shared" si="0"/>
        <v>4.8041085134680403E-2</v>
      </c>
      <c r="Y28" s="36">
        <f t="shared" si="1"/>
        <v>0.16533561940166969</v>
      </c>
      <c r="Z28" s="36">
        <f>INDEX($J:$J,(ROW()+($V28)*4))</f>
        <v>7.246863332638967E-2</v>
      </c>
      <c r="AA28" s="36">
        <f t="shared" si="20"/>
        <v>0.7141546621372602</v>
      </c>
      <c r="AC28" s="239"/>
      <c r="AD28" s="105" t="s">
        <v>160</v>
      </c>
      <c r="AE28" s="39">
        <f>SUMIF($M$156:$M$275,"自己負担割合3割",$N$156:$N$275)</f>
        <v>1493</v>
      </c>
      <c r="AF28" s="39">
        <f>SUMIF($M$156:$M$275,"自己負担割合3割",$O$156:$O$275)</f>
        <v>19</v>
      </c>
      <c r="AG28" s="85">
        <f>IFERROR(AF28/AE28,"-")</f>
        <v>1.2726054922973878E-2</v>
      </c>
      <c r="AH28" s="39">
        <f>SUMIF($M$156:$M$275,"自己負担割合3割",$P$156:$P$275)</f>
        <v>115</v>
      </c>
      <c r="AI28" s="85">
        <f t="shared" si="17"/>
        <v>7.7026121902210309E-2</v>
      </c>
      <c r="AJ28" s="39">
        <f>SUMIF($M$156:$M$275,"自己負担割合3割",$Q$156:$Q$275)</f>
        <v>45</v>
      </c>
      <c r="AK28" s="85">
        <f>IFERROR(AJ28/AE28,"-")</f>
        <v>3.0140656396517081E-2</v>
      </c>
      <c r="AM28" s="239"/>
      <c r="AN28" s="105" t="s">
        <v>160</v>
      </c>
      <c r="AO28" s="85">
        <f t="shared" si="19"/>
        <v>0.8801071667782987</v>
      </c>
    </row>
    <row r="29" spans="2:41" ht="14.25" customHeight="1">
      <c r="B29" s="239"/>
      <c r="C29" s="128" t="s">
        <v>209</v>
      </c>
      <c r="D29" s="129">
        <f t="shared" ref="D29:E29" si="72">N74</f>
        <v>633</v>
      </c>
      <c r="E29" s="130">
        <f t="shared" si="72"/>
        <v>7</v>
      </c>
      <c r="F29" s="122">
        <f t="shared" si="38"/>
        <v>1.1058451816745656E-2</v>
      </c>
      <c r="G29" s="130">
        <f t="shared" si="57"/>
        <v>30</v>
      </c>
      <c r="H29" s="122">
        <f t="shared" si="40"/>
        <v>4.7393364928909949E-2</v>
      </c>
      <c r="I29" s="130">
        <f t="shared" si="58"/>
        <v>11</v>
      </c>
      <c r="J29" s="122">
        <f t="shared" si="42"/>
        <v>1.7377567140600316E-2</v>
      </c>
      <c r="K29" s="91"/>
      <c r="L29" s="77"/>
      <c r="M29" s="77" t="s">
        <v>209</v>
      </c>
      <c r="N29" s="39">
        <v>11</v>
      </c>
      <c r="O29" s="39">
        <v>0</v>
      </c>
      <c r="P29" s="39">
        <v>0</v>
      </c>
      <c r="Q29" s="39">
        <v>0</v>
      </c>
      <c r="S29" s="105"/>
      <c r="T29" s="112" t="s">
        <v>67</v>
      </c>
      <c r="U29" s="36">
        <f>(D35-SUM(E35,G35,I35))/D35</f>
        <v>0.6535069696873913</v>
      </c>
      <c r="AC29" s="240"/>
      <c r="AD29" s="112" t="s">
        <v>67</v>
      </c>
      <c r="AE29" s="39">
        <f>SUMIF($M$156:$M$275,"合計",$N$156:$N$275)</f>
        <v>32951</v>
      </c>
      <c r="AF29" s="39">
        <f>SUMIF($M$156:$M$275,"合計",$O$156:$O$275)</f>
        <v>244</v>
      </c>
      <c r="AG29" s="85">
        <f>IFERROR(AF29/AE29,"-")</f>
        <v>7.4049345998603985E-3</v>
      </c>
      <c r="AH29" s="39">
        <f>SUMIF($M$156:$M$275,"合計",$P$156:$P$275)</f>
        <v>1974</v>
      </c>
      <c r="AI29" s="85">
        <f t="shared" si="17"/>
        <v>5.9907134836575518E-2</v>
      </c>
      <c r="AJ29" s="39">
        <f>SUMIF($M$156:$M$275,"合計",$Q$156:$Q$275)</f>
        <v>766</v>
      </c>
      <c r="AK29" s="85">
        <f>IFERROR(AJ29/AE29,"-")</f>
        <v>2.3246638948742071E-2</v>
      </c>
      <c r="AM29" s="240"/>
      <c r="AN29" s="112" t="s">
        <v>67</v>
      </c>
      <c r="AO29" s="85">
        <f t="shared" si="19"/>
        <v>0.90944129161482201</v>
      </c>
    </row>
    <row r="30" spans="2:41" ht="14.25" customHeight="1">
      <c r="B30" s="240"/>
      <c r="C30" s="153" t="s">
        <v>67</v>
      </c>
      <c r="D30" s="126">
        <f t="shared" ref="D30:E30" si="73">N75</f>
        <v>84549</v>
      </c>
      <c r="E30" s="127">
        <f t="shared" si="73"/>
        <v>5502</v>
      </c>
      <c r="F30" s="121">
        <f t="shared" si="38"/>
        <v>6.507469041620835E-2</v>
      </c>
      <c r="G30" s="127">
        <f t="shared" si="57"/>
        <v>18588</v>
      </c>
      <c r="H30" s="121">
        <f t="shared" si="40"/>
        <v>0.21984884504843347</v>
      </c>
      <c r="I30" s="127">
        <f t="shared" si="58"/>
        <v>6529</v>
      </c>
      <c r="J30" s="121">
        <f t="shared" si="42"/>
        <v>7.7221492862127289E-2</v>
      </c>
      <c r="K30" s="91"/>
      <c r="L30" s="77"/>
      <c r="M30" s="110" t="s">
        <v>67</v>
      </c>
      <c r="N30" s="39">
        <v>529</v>
      </c>
      <c r="O30" s="39">
        <v>17</v>
      </c>
      <c r="P30" s="39">
        <v>60</v>
      </c>
      <c r="Q30" s="39">
        <v>26</v>
      </c>
      <c r="S30" s="105" t="s">
        <v>83</v>
      </c>
      <c r="T30" s="105" t="s">
        <v>140</v>
      </c>
      <c r="U30" s="36">
        <f>(D36-SUM(E36,G36,I36))/D36</f>
        <v>0.67732607850757875</v>
      </c>
      <c r="AC30" s="238" t="s">
        <v>143</v>
      </c>
      <c r="AD30" s="105" t="s">
        <v>140</v>
      </c>
      <c r="AE30" s="38">
        <f>SUMIF($M$6:$M$275,"自己負担割合1割",$N$6:$N$275)</f>
        <v>894696</v>
      </c>
      <c r="AF30" s="38">
        <f>SUMIF($M$6:$M$275,"自己負担割合1割",$O$6:$O$275)</f>
        <v>39546</v>
      </c>
      <c r="AG30" s="85">
        <f t="shared" si="16"/>
        <v>4.4200488210520666E-2</v>
      </c>
      <c r="AH30" s="38">
        <f>SUMIF($M$6:$M$275,"自己負担割合1割",$P$6:$P$275)</f>
        <v>141594</v>
      </c>
      <c r="AI30" s="85">
        <f t="shared" si="17"/>
        <v>0.15825934172053971</v>
      </c>
      <c r="AJ30" s="38">
        <f>SUMIF($M$6:$M$275,"自己負担割合1割",$Q$6:$Q$275)</f>
        <v>63574</v>
      </c>
      <c r="AK30" s="85">
        <f t="shared" si="18"/>
        <v>7.1056537639600487E-2</v>
      </c>
      <c r="AM30" s="238" t="s">
        <v>143</v>
      </c>
      <c r="AN30" s="105" t="s">
        <v>140</v>
      </c>
      <c r="AO30" s="85">
        <f t="shared" si="19"/>
        <v>0.72648363242933911</v>
      </c>
    </row>
    <row r="31" spans="2:41" ht="14.25" customHeight="1">
      <c r="B31" s="238" t="s">
        <v>82</v>
      </c>
      <c r="C31" s="124" t="s">
        <v>140</v>
      </c>
      <c r="D31" s="126">
        <f t="shared" ref="D31:E31" si="74">N76</f>
        <v>68066</v>
      </c>
      <c r="E31" s="127">
        <f t="shared" si="74"/>
        <v>4041</v>
      </c>
      <c r="F31" s="121">
        <f t="shared" si="38"/>
        <v>5.9368847882937149E-2</v>
      </c>
      <c r="G31" s="127">
        <f t="shared" si="57"/>
        <v>13229</v>
      </c>
      <c r="H31" s="121">
        <f t="shared" si="40"/>
        <v>0.19435547850615578</v>
      </c>
      <c r="I31" s="127">
        <f t="shared" si="58"/>
        <v>5417</v>
      </c>
      <c r="J31" s="121">
        <f t="shared" si="42"/>
        <v>7.958452090617929E-2</v>
      </c>
      <c r="K31" s="91"/>
      <c r="L31" s="77" t="s">
        <v>73</v>
      </c>
      <c r="M31" s="77" t="s">
        <v>140</v>
      </c>
      <c r="N31" s="39">
        <v>745</v>
      </c>
      <c r="O31" s="39">
        <v>22</v>
      </c>
      <c r="P31" s="39">
        <v>95</v>
      </c>
      <c r="Q31" s="39">
        <v>48</v>
      </c>
      <c r="S31" s="105"/>
      <c r="T31" s="105" t="s">
        <v>299</v>
      </c>
      <c r="U31" s="36">
        <f>(D37-SUM(E37,G37,I37))/D37</f>
        <v>0.59603118355776041</v>
      </c>
      <c r="AC31" s="239"/>
      <c r="AD31" s="105" t="s">
        <v>299</v>
      </c>
      <c r="AE31" s="38">
        <f>SUMIF($M$6:$M$275,"自己負担割合2割",$N$6:$N$275)</f>
        <v>237285</v>
      </c>
      <c r="AF31" s="38">
        <f>SUMIF($M$6:$M$275,"自己負担割合2割",$O$6:$O$275)</f>
        <v>15464</v>
      </c>
      <c r="AG31" s="85">
        <f t="shared" ref="AG31" si="75">IFERROR(AF31/AE31,"-")</f>
        <v>6.5170575468318684E-2</v>
      </c>
      <c r="AH31" s="38">
        <f>SUMIF($M$6:$M$275,"自己負担割合2割",$P$6:$P$275)</f>
        <v>47985</v>
      </c>
      <c r="AI31" s="85">
        <f t="shared" ref="AI31" si="76">IFERROR(AH31/AE31,"-")</f>
        <v>0.20222517226120487</v>
      </c>
      <c r="AJ31" s="38">
        <f>SUMIF($M$6:$M$275,"自己負担割合2割",$Q$6:$Q$275)</f>
        <v>18991</v>
      </c>
      <c r="AK31" s="85">
        <f t="shared" ref="AK31" si="77">IFERROR(AJ31/AE31,"-")</f>
        <v>8.0034557599511141E-2</v>
      </c>
      <c r="AM31" s="239"/>
      <c r="AN31" s="105" t="s">
        <v>299</v>
      </c>
      <c r="AO31" s="85">
        <f t="shared" si="19"/>
        <v>0.65256969467096526</v>
      </c>
    </row>
    <row r="32" spans="2:41" ht="14.25" customHeight="1">
      <c r="B32" s="239"/>
      <c r="C32" s="167" t="s">
        <v>299</v>
      </c>
      <c r="D32" s="217">
        <f t="shared" ref="D32" si="78">N77</f>
        <v>18435</v>
      </c>
      <c r="E32" s="218">
        <f t="shared" ref="E32" si="79">O77</f>
        <v>1450</v>
      </c>
      <c r="F32" s="219">
        <f t="shared" ref="F32" si="80">IFERROR(E32/D32,"-")</f>
        <v>7.8654732845131539E-2</v>
      </c>
      <c r="G32" s="218">
        <f t="shared" si="57"/>
        <v>4489</v>
      </c>
      <c r="H32" s="219">
        <f t="shared" ref="H32" si="81">IFERROR(G32/D32,"-")</f>
        <v>0.24350420395985897</v>
      </c>
      <c r="I32" s="218">
        <f t="shared" si="58"/>
        <v>1589</v>
      </c>
      <c r="J32" s="219">
        <f t="shared" ref="J32" si="82">IFERROR(I32/D32,"-")</f>
        <v>8.619473826959588E-2</v>
      </c>
      <c r="K32" s="91"/>
      <c r="L32" s="77"/>
      <c r="M32" s="77" t="s">
        <v>299</v>
      </c>
      <c r="N32" s="39">
        <v>50</v>
      </c>
      <c r="O32" s="39">
        <v>2</v>
      </c>
      <c r="P32" s="39">
        <v>7</v>
      </c>
      <c r="Q32" s="39">
        <v>6</v>
      </c>
      <c r="S32" s="105"/>
      <c r="T32" s="105" t="s">
        <v>160</v>
      </c>
      <c r="U32" s="36">
        <f>(D38-SUM(E38,G38,I38))/D38</f>
        <v>0.64748527412777523</v>
      </c>
      <c r="AC32" s="239"/>
      <c r="AD32" s="105" t="s">
        <v>160</v>
      </c>
      <c r="AE32" s="38">
        <f>SUMIF($M$6:$M$275,"自己負担割合3割",$N$6:$N$275)</f>
        <v>94020</v>
      </c>
      <c r="AF32" s="38">
        <f>SUMIF($M$6:$M$275,"自己負担割合3割",$O$6:$O$275)</f>
        <v>4869</v>
      </c>
      <c r="AG32" s="85">
        <f t="shared" si="16"/>
        <v>5.1786853860880666E-2</v>
      </c>
      <c r="AH32" s="38">
        <f>SUMIF($M$6:$M$275,"自己負担割合3割",$P$6:$P$275)</f>
        <v>16283</v>
      </c>
      <c r="AI32" s="85">
        <f t="shared" si="17"/>
        <v>0.17318655605190386</v>
      </c>
      <c r="AJ32" s="38">
        <f>SUMIF($M$6:$M$275,"自己負担割合3割",$Q$6:$Q$275)</f>
        <v>7520</v>
      </c>
      <c r="AK32" s="85">
        <f t="shared" si="18"/>
        <v>7.9982982344182094E-2</v>
      </c>
      <c r="AM32" s="239"/>
      <c r="AN32" s="105" t="s">
        <v>160</v>
      </c>
      <c r="AO32" s="85">
        <f t="shared" si="19"/>
        <v>0.69504360774303342</v>
      </c>
    </row>
    <row r="33" spans="2:44" ht="14.25" customHeight="1">
      <c r="B33" s="239"/>
      <c r="C33" s="173" t="s">
        <v>160</v>
      </c>
      <c r="D33" s="161">
        <f t="shared" ref="D33:E33" si="83">N78</f>
        <v>7567</v>
      </c>
      <c r="E33" s="162">
        <f t="shared" si="83"/>
        <v>486</v>
      </c>
      <c r="F33" s="163">
        <f t="shared" si="38"/>
        <v>6.422624553984406E-2</v>
      </c>
      <c r="G33" s="162">
        <f t="shared" si="57"/>
        <v>1487</v>
      </c>
      <c r="H33" s="163">
        <f t="shared" si="40"/>
        <v>0.19651116690894674</v>
      </c>
      <c r="I33" s="162">
        <f t="shared" si="58"/>
        <v>648</v>
      </c>
      <c r="J33" s="163">
        <f t="shared" si="42"/>
        <v>8.5634994053125413E-2</v>
      </c>
      <c r="K33" s="91"/>
      <c r="L33" s="77"/>
      <c r="M33" s="77" t="s">
        <v>160</v>
      </c>
      <c r="N33" s="39">
        <v>12</v>
      </c>
      <c r="O33" s="39">
        <v>1</v>
      </c>
      <c r="P33" s="39">
        <v>2</v>
      </c>
      <c r="Q33" s="39">
        <v>1</v>
      </c>
      <c r="S33" s="105"/>
      <c r="T33" s="112" t="s">
        <v>67</v>
      </c>
      <c r="U33" s="36">
        <f>(D40-SUM(E40,G40,I40))/D40</f>
        <v>0.66235331216073157</v>
      </c>
      <c r="W33" s="2"/>
      <c r="X33" s="2"/>
      <c r="Y33" s="2"/>
      <c r="Z33" s="2"/>
      <c r="AA33" s="2"/>
      <c r="AB33" s="2"/>
      <c r="AC33" s="240"/>
      <c r="AD33" s="112" t="s">
        <v>67</v>
      </c>
      <c r="AE33" s="38">
        <f>SUMIF($M$6:$M$275,"合計",$N$6:$N$275)</f>
        <v>1248140</v>
      </c>
      <c r="AF33" s="38">
        <f>SUMIF($M$6:$M$275,"合計",$O$6:$O$275)</f>
        <v>59962</v>
      </c>
      <c r="AG33" s="85">
        <f t="shared" si="16"/>
        <v>4.8041085134680403E-2</v>
      </c>
      <c r="AH33" s="38">
        <f>SUMIF($M$6:$M$275,"合計",$P$6:$P$275)</f>
        <v>206362</v>
      </c>
      <c r="AI33" s="85">
        <f t="shared" si="17"/>
        <v>0.16533561940166969</v>
      </c>
      <c r="AJ33" s="38">
        <f>SUMIF($M$6:$M$275,"合計",$Q$6:$Q$275)</f>
        <v>90451</v>
      </c>
      <c r="AK33" s="85">
        <f t="shared" si="18"/>
        <v>7.246863332638967E-2</v>
      </c>
      <c r="AM33" s="240"/>
      <c r="AN33" s="112" t="s">
        <v>67</v>
      </c>
      <c r="AO33" s="85">
        <f t="shared" si="19"/>
        <v>0.7141546621372602</v>
      </c>
    </row>
    <row r="34" spans="2:44" ht="14.25" customHeight="1">
      <c r="B34" s="239"/>
      <c r="C34" s="128" t="s">
        <v>209</v>
      </c>
      <c r="D34" s="129">
        <f t="shared" ref="D34:E34" si="84">N79</f>
        <v>843</v>
      </c>
      <c r="E34" s="130">
        <f t="shared" si="84"/>
        <v>3</v>
      </c>
      <c r="F34" s="122">
        <f t="shared" si="38"/>
        <v>3.5587188612099642E-3</v>
      </c>
      <c r="G34" s="130">
        <f t="shared" si="57"/>
        <v>27</v>
      </c>
      <c r="H34" s="122">
        <f t="shared" si="40"/>
        <v>3.2028469750889681E-2</v>
      </c>
      <c r="I34" s="130">
        <f t="shared" si="58"/>
        <v>20</v>
      </c>
      <c r="J34" s="122">
        <f t="shared" si="42"/>
        <v>2.3724792408066429E-2</v>
      </c>
      <c r="K34" s="91"/>
      <c r="L34" s="77"/>
      <c r="M34" s="77" t="s">
        <v>209</v>
      </c>
      <c r="N34" s="39">
        <v>18</v>
      </c>
      <c r="O34" s="39">
        <v>0</v>
      </c>
      <c r="P34" s="39">
        <v>1</v>
      </c>
      <c r="Q34" s="39">
        <v>0</v>
      </c>
      <c r="S34" s="105" t="s">
        <v>84</v>
      </c>
      <c r="T34" s="105" t="s">
        <v>140</v>
      </c>
      <c r="U34" s="36">
        <f>(D41-SUM(E41,G41,I41))/D41</f>
        <v>0.69154539773234536</v>
      </c>
      <c r="AC34" s="7"/>
      <c r="AD34" s="7"/>
    </row>
    <row r="35" spans="2:44" ht="14.25" customHeight="1">
      <c r="B35" s="240"/>
      <c r="C35" s="153" t="s">
        <v>67</v>
      </c>
      <c r="D35" s="126">
        <f t="shared" ref="D35:E35" si="85">N80</f>
        <v>94911</v>
      </c>
      <c r="E35" s="127">
        <f t="shared" si="85"/>
        <v>5980</v>
      </c>
      <c r="F35" s="121">
        <f t="shared" si="38"/>
        <v>6.3006395465225309E-2</v>
      </c>
      <c r="G35" s="127">
        <f t="shared" si="57"/>
        <v>19232</v>
      </c>
      <c r="H35" s="121">
        <f t="shared" si="40"/>
        <v>0.20263193939585505</v>
      </c>
      <c r="I35" s="127">
        <f t="shared" si="58"/>
        <v>7674</v>
      </c>
      <c r="J35" s="121">
        <f t="shared" si="42"/>
        <v>8.0854695451528277E-2</v>
      </c>
      <c r="K35" s="91"/>
      <c r="L35" s="77"/>
      <c r="M35" s="110" t="s">
        <v>67</v>
      </c>
      <c r="N35" s="39">
        <v>825</v>
      </c>
      <c r="O35" s="39">
        <v>25</v>
      </c>
      <c r="P35" s="39">
        <v>105</v>
      </c>
      <c r="Q35" s="39">
        <v>55</v>
      </c>
      <c r="S35" s="105"/>
      <c r="T35" s="105" t="s">
        <v>299</v>
      </c>
      <c r="U35" s="36">
        <f>(D42-SUM(E42,G42,I42))/D42</f>
        <v>0.61245923387319656</v>
      </c>
      <c r="AC35" s="7"/>
      <c r="AD35" s="7"/>
    </row>
    <row r="36" spans="2:44" ht="14.25" customHeight="1">
      <c r="B36" s="238" t="s">
        <v>83</v>
      </c>
      <c r="C36" s="124" t="s">
        <v>140</v>
      </c>
      <c r="D36" s="126">
        <f t="shared" ref="D36:E36" si="86">N81</f>
        <v>64325</v>
      </c>
      <c r="E36" s="127">
        <f t="shared" si="86"/>
        <v>3480</v>
      </c>
      <c r="F36" s="121">
        <f t="shared" si="38"/>
        <v>5.4100272055965799E-2</v>
      </c>
      <c r="G36" s="127">
        <f t="shared" si="57"/>
        <v>12036</v>
      </c>
      <c r="H36" s="121">
        <f t="shared" si="40"/>
        <v>0.18711232024873689</v>
      </c>
      <c r="I36" s="127">
        <f t="shared" si="58"/>
        <v>5240</v>
      </c>
      <c r="J36" s="121">
        <f t="shared" si="42"/>
        <v>8.1461329187718617E-2</v>
      </c>
      <c r="K36" s="91"/>
      <c r="L36" s="77" t="s">
        <v>74</v>
      </c>
      <c r="M36" s="77" t="s">
        <v>140</v>
      </c>
      <c r="N36" s="39">
        <v>850</v>
      </c>
      <c r="O36" s="39">
        <v>30</v>
      </c>
      <c r="P36" s="39">
        <v>92</v>
      </c>
      <c r="Q36" s="39">
        <v>30</v>
      </c>
      <c r="S36" s="105"/>
      <c r="T36" s="105" t="s">
        <v>160</v>
      </c>
      <c r="U36" s="36">
        <f>(D43-SUM(E43,G43,I43))/D43</f>
        <v>0.66370052163240256</v>
      </c>
      <c r="AC36" s="7"/>
      <c r="AD36" s="7"/>
    </row>
    <row r="37" spans="2:44" ht="14.25" customHeight="1">
      <c r="B37" s="239"/>
      <c r="C37" s="167" t="s">
        <v>299</v>
      </c>
      <c r="D37" s="217">
        <f t="shared" ref="D37" si="87">N82</f>
        <v>16932</v>
      </c>
      <c r="E37" s="218">
        <f t="shared" ref="E37" si="88">O82</f>
        <v>1347</v>
      </c>
      <c r="F37" s="219">
        <f t="shared" ref="F37" si="89">IFERROR(E37/D37,"-")</f>
        <v>7.9553508150248045E-2</v>
      </c>
      <c r="G37" s="218">
        <f t="shared" si="57"/>
        <v>4007</v>
      </c>
      <c r="H37" s="219">
        <f t="shared" ref="H37" si="90">IFERROR(G37/D37,"-")</f>
        <v>0.2366524923222301</v>
      </c>
      <c r="I37" s="218">
        <f t="shared" si="58"/>
        <v>1486</v>
      </c>
      <c r="J37" s="219">
        <f t="shared" ref="J37" si="91">IFERROR(I37/D37,"-")</f>
        <v>8.7762815969761404E-2</v>
      </c>
      <c r="K37" s="91"/>
      <c r="L37" s="77"/>
      <c r="M37" s="77" t="s">
        <v>299</v>
      </c>
      <c r="N37" s="39">
        <v>68</v>
      </c>
      <c r="O37" s="39">
        <v>5</v>
      </c>
      <c r="P37" s="39">
        <v>11</v>
      </c>
      <c r="Q37" s="39">
        <v>6</v>
      </c>
      <c r="S37" s="105"/>
      <c r="T37" s="112" t="s">
        <v>67</v>
      </c>
      <c r="U37" s="36">
        <f>(D45-SUM(E45,G45,I45))/D45</f>
        <v>0.67672720222322758</v>
      </c>
      <c r="W37" s="53" t="s">
        <v>168</v>
      </c>
      <c r="X37" s="53"/>
      <c r="Y37" s="53"/>
      <c r="Z37" s="53"/>
      <c r="AA37" s="53"/>
      <c r="AB37" s="53"/>
      <c r="AC37" s="140"/>
      <c r="AD37" s="140"/>
      <c r="AE37" s="53"/>
      <c r="AF37" s="53"/>
      <c r="AG37" s="53"/>
      <c r="AH37" s="53"/>
      <c r="AI37" s="53"/>
      <c r="AJ37" s="53"/>
    </row>
    <row r="38" spans="2:44" ht="14.25" customHeight="1">
      <c r="B38" s="239"/>
      <c r="C38" s="173" t="s">
        <v>160</v>
      </c>
      <c r="D38" s="161">
        <f t="shared" ref="D38:E38" si="92">N83</f>
        <v>6621</v>
      </c>
      <c r="E38" s="162">
        <f t="shared" si="92"/>
        <v>386</v>
      </c>
      <c r="F38" s="163">
        <f t="shared" si="38"/>
        <v>5.829935055127624E-2</v>
      </c>
      <c r="G38" s="162">
        <f t="shared" si="57"/>
        <v>1342</v>
      </c>
      <c r="H38" s="163">
        <f t="shared" si="40"/>
        <v>0.20268841564718321</v>
      </c>
      <c r="I38" s="162">
        <f t="shared" si="58"/>
        <v>606</v>
      </c>
      <c r="J38" s="163">
        <f t="shared" si="42"/>
        <v>9.1526959673765299E-2</v>
      </c>
      <c r="K38" s="91"/>
      <c r="L38" s="77"/>
      <c r="M38" s="77" t="s">
        <v>160</v>
      </c>
      <c r="N38" s="39">
        <v>25</v>
      </c>
      <c r="O38" s="39">
        <v>1</v>
      </c>
      <c r="P38" s="39">
        <v>5</v>
      </c>
      <c r="Q38" s="39">
        <v>2</v>
      </c>
      <c r="S38" s="105" t="s">
        <v>85</v>
      </c>
      <c r="T38" s="105" t="s">
        <v>140</v>
      </c>
      <c r="U38" s="36">
        <f>(D46-SUM(E46,G46,I46))/D46</f>
        <v>0.70035534395915267</v>
      </c>
      <c r="W38" s="246" t="s">
        <v>165</v>
      </c>
      <c r="X38" s="246"/>
      <c r="Y38" s="246"/>
      <c r="Z38" s="246" t="s">
        <v>60</v>
      </c>
      <c r="AA38" s="246"/>
      <c r="AB38" s="246"/>
      <c r="AC38" s="246" t="s">
        <v>169</v>
      </c>
      <c r="AD38" s="246"/>
      <c r="AE38" s="246"/>
      <c r="AF38" s="246" t="s">
        <v>170</v>
      </c>
      <c r="AG38" s="246"/>
      <c r="AH38" s="246"/>
      <c r="AI38" s="246" t="s">
        <v>171</v>
      </c>
      <c r="AJ38" s="246"/>
      <c r="AK38" s="246"/>
      <c r="AL38" s="246" t="s">
        <v>172</v>
      </c>
      <c r="AM38" s="246"/>
      <c r="AN38" s="246"/>
      <c r="AO38" s="246" t="s">
        <v>173</v>
      </c>
      <c r="AP38" s="246"/>
      <c r="AQ38" s="246"/>
      <c r="AR38" s="80"/>
    </row>
    <row r="39" spans="2:44" ht="14.25" customHeight="1">
      <c r="B39" s="239"/>
      <c r="C39" s="128" t="s">
        <v>209</v>
      </c>
      <c r="D39" s="129">
        <f t="shared" ref="D39:E39" si="93">N84</f>
        <v>916</v>
      </c>
      <c r="E39" s="130">
        <f t="shared" si="93"/>
        <v>4</v>
      </c>
      <c r="F39" s="122">
        <f t="shared" si="38"/>
        <v>4.3668122270742356E-3</v>
      </c>
      <c r="G39" s="130">
        <f t="shared" si="57"/>
        <v>27</v>
      </c>
      <c r="H39" s="122">
        <f t="shared" si="40"/>
        <v>2.9475982532751091E-2</v>
      </c>
      <c r="I39" s="130">
        <f t="shared" si="58"/>
        <v>20</v>
      </c>
      <c r="J39" s="122">
        <f t="shared" si="42"/>
        <v>2.1834061135371178E-2</v>
      </c>
      <c r="K39" s="91"/>
      <c r="L39" s="77"/>
      <c r="M39" s="77" t="s">
        <v>209</v>
      </c>
      <c r="N39" s="39">
        <v>26</v>
      </c>
      <c r="O39" s="39">
        <v>0</v>
      </c>
      <c r="P39" s="39">
        <v>0</v>
      </c>
      <c r="Q39" s="39">
        <v>1</v>
      </c>
      <c r="S39" s="105"/>
      <c r="T39" s="105" t="s">
        <v>299</v>
      </c>
      <c r="U39" s="36">
        <f>(D47-SUM(E47,G47,I47))/D47</f>
        <v>0.62075422962675963</v>
      </c>
      <c r="W39" s="196" t="s">
        <v>140</v>
      </c>
      <c r="X39" s="196" t="s">
        <v>302</v>
      </c>
      <c r="Y39" s="196" t="s">
        <v>160</v>
      </c>
      <c r="Z39" s="196" t="s">
        <v>140</v>
      </c>
      <c r="AA39" s="196" t="s">
        <v>302</v>
      </c>
      <c r="AB39" s="196" t="s">
        <v>160</v>
      </c>
      <c r="AC39" s="196" t="s">
        <v>140</v>
      </c>
      <c r="AD39" s="196" t="s">
        <v>302</v>
      </c>
      <c r="AE39" s="196" t="s">
        <v>160</v>
      </c>
      <c r="AF39" s="196" t="s">
        <v>140</v>
      </c>
      <c r="AG39" s="196" t="s">
        <v>302</v>
      </c>
      <c r="AH39" s="196" t="s">
        <v>160</v>
      </c>
      <c r="AI39" s="196" t="s">
        <v>140</v>
      </c>
      <c r="AJ39" s="196" t="s">
        <v>302</v>
      </c>
      <c r="AK39" s="196" t="s">
        <v>160</v>
      </c>
      <c r="AL39" s="196" t="s">
        <v>140</v>
      </c>
      <c r="AM39" s="196" t="s">
        <v>302</v>
      </c>
      <c r="AN39" s="196" t="s">
        <v>160</v>
      </c>
      <c r="AO39" s="196" t="s">
        <v>140</v>
      </c>
      <c r="AP39" s="223" t="s">
        <v>302</v>
      </c>
      <c r="AQ39" s="196" t="s">
        <v>160</v>
      </c>
      <c r="AR39" s="80"/>
    </row>
    <row r="40" spans="2:44" ht="14.25" customHeight="1">
      <c r="B40" s="240"/>
      <c r="C40" s="153" t="s">
        <v>67</v>
      </c>
      <c r="D40" s="126">
        <f t="shared" ref="D40:E40" si="94">N85</f>
        <v>88794</v>
      </c>
      <c r="E40" s="127">
        <f t="shared" si="94"/>
        <v>5217</v>
      </c>
      <c r="F40" s="121">
        <f t="shared" si="38"/>
        <v>5.8753969862828569E-2</v>
      </c>
      <c r="G40" s="127">
        <f t="shared" si="57"/>
        <v>17412</v>
      </c>
      <c r="H40" s="121">
        <f t="shared" si="40"/>
        <v>0.19609433069802013</v>
      </c>
      <c r="I40" s="127">
        <f t="shared" si="58"/>
        <v>7352</v>
      </c>
      <c r="J40" s="121">
        <f t="shared" si="42"/>
        <v>8.2798387278419719E-2</v>
      </c>
      <c r="K40" s="91"/>
      <c r="L40" s="77"/>
      <c r="M40" s="110" t="s">
        <v>67</v>
      </c>
      <c r="N40" s="39">
        <v>969</v>
      </c>
      <c r="O40" s="39">
        <v>36</v>
      </c>
      <c r="P40" s="39">
        <v>108</v>
      </c>
      <c r="Q40" s="39">
        <v>39</v>
      </c>
      <c r="S40" s="105"/>
      <c r="T40" s="105" t="s">
        <v>160</v>
      </c>
      <c r="U40" s="36">
        <f>(D48-SUM(E48,G48,I48))/D48</f>
        <v>0.66517136192355997</v>
      </c>
      <c r="AC40" s="2"/>
      <c r="AD40" s="2"/>
      <c r="AE40" s="2"/>
      <c r="AF40" s="2"/>
      <c r="AG40" s="2"/>
      <c r="AH40" s="2"/>
      <c r="AI40" s="2"/>
      <c r="AJ40" s="2"/>
      <c r="AK40" s="80"/>
      <c r="AQ40" s="222"/>
    </row>
    <row r="41" spans="2:44" ht="14.25" customHeight="1">
      <c r="B41" s="238" t="s">
        <v>84</v>
      </c>
      <c r="C41" s="124" t="s">
        <v>140</v>
      </c>
      <c r="D41" s="126">
        <f t="shared" ref="D41:E41" si="95">N86</f>
        <v>67206</v>
      </c>
      <c r="E41" s="127">
        <f t="shared" si="95"/>
        <v>3453</v>
      </c>
      <c r="F41" s="121">
        <f t="shared" si="38"/>
        <v>5.1379341130256224E-2</v>
      </c>
      <c r="G41" s="127">
        <f t="shared" si="57"/>
        <v>11825</v>
      </c>
      <c r="H41" s="121">
        <f t="shared" si="40"/>
        <v>0.17595155194476683</v>
      </c>
      <c r="I41" s="127">
        <f t="shared" si="58"/>
        <v>5452</v>
      </c>
      <c r="J41" s="121">
        <f t="shared" si="42"/>
        <v>8.1123709192631607E-2</v>
      </c>
      <c r="K41" s="91"/>
      <c r="L41" s="77" t="s">
        <v>75</v>
      </c>
      <c r="M41" s="77" t="s">
        <v>140</v>
      </c>
      <c r="N41" s="39">
        <v>1044</v>
      </c>
      <c r="O41" s="39">
        <v>37</v>
      </c>
      <c r="P41" s="39">
        <v>117</v>
      </c>
      <c r="Q41" s="39">
        <v>48</v>
      </c>
      <c r="S41" s="105"/>
      <c r="T41" s="112" t="s">
        <v>67</v>
      </c>
      <c r="U41" s="36">
        <f>(D50-SUM(E50,G50,I50))/D50</f>
        <v>0.68537332083723834</v>
      </c>
      <c r="AC41" s="114"/>
      <c r="AD41" s="114"/>
      <c r="AE41" s="114"/>
      <c r="AF41" s="114"/>
      <c r="AG41" s="114"/>
      <c r="AH41" s="114"/>
      <c r="AI41" s="114"/>
    </row>
    <row r="42" spans="2:44" ht="14.25" customHeight="1">
      <c r="B42" s="239"/>
      <c r="C42" s="167" t="s">
        <v>299</v>
      </c>
      <c r="D42" s="217">
        <f t="shared" ref="D42" si="96">N87</f>
        <v>18091</v>
      </c>
      <c r="E42" s="218">
        <f t="shared" ref="E42" si="97">O87</f>
        <v>1391</v>
      </c>
      <c r="F42" s="219">
        <f t="shared" ref="F42" si="98">IFERROR(E42/D42,"-")</f>
        <v>7.6889060858990652E-2</v>
      </c>
      <c r="G42" s="218">
        <f t="shared" si="57"/>
        <v>4035</v>
      </c>
      <c r="H42" s="219">
        <f t="shared" ref="H42" si="99">IFERROR(G42/D42,"-")</f>
        <v>0.2230390802056271</v>
      </c>
      <c r="I42" s="218">
        <f t="shared" si="58"/>
        <v>1585</v>
      </c>
      <c r="J42" s="219">
        <f t="shared" ref="J42" si="100">IFERROR(I42/D42,"-")</f>
        <v>8.7612625062185617E-2</v>
      </c>
      <c r="K42" s="91"/>
      <c r="L42" s="77"/>
      <c r="M42" s="77" t="s">
        <v>299</v>
      </c>
      <c r="N42" s="39">
        <v>82</v>
      </c>
      <c r="O42" s="39">
        <v>2</v>
      </c>
      <c r="P42" s="39">
        <v>12</v>
      </c>
      <c r="Q42" s="39">
        <v>6</v>
      </c>
      <c r="S42" s="105" t="s">
        <v>86</v>
      </c>
      <c r="T42" s="105" t="s">
        <v>140</v>
      </c>
      <c r="U42" s="36">
        <f>(D51-SUM(E51,G51,I51))/D51</f>
        <v>0.71654255975644876</v>
      </c>
      <c r="AF42" s="114"/>
      <c r="AG42" s="114"/>
      <c r="AH42" s="114"/>
      <c r="AI42" s="114"/>
    </row>
    <row r="43" spans="2:44" ht="14.25" customHeight="1">
      <c r="B43" s="239"/>
      <c r="C43" s="173" t="s">
        <v>160</v>
      </c>
      <c r="D43" s="161">
        <f t="shared" ref="D43:E43" si="101">N88</f>
        <v>6518</v>
      </c>
      <c r="E43" s="162">
        <f t="shared" si="101"/>
        <v>379</v>
      </c>
      <c r="F43" s="163">
        <f t="shared" si="38"/>
        <v>5.8146670757901198E-2</v>
      </c>
      <c r="G43" s="162">
        <f t="shared" si="57"/>
        <v>1215</v>
      </c>
      <c r="H43" s="163">
        <f t="shared" si="40"/>
        <v>0.18640687327401043</v>
      </c>
      <c r="I43" s="162">
        <f t="shared" si="58"/>
        <v>598</v>
      </c>
      <c r="J43" s="163">
        <f t="shared" si="42"/>
        <v>9.17459343356858E-2</v>
      </c>
      <c r="K43" s="91"/>
      <c r="L43" s="77"/>
      <c r="M43" s="77" t="s">
        <v>160</v>
      </c>
      <c r="N43" s="39">
        <v>18</v>
      </c>
      <c r="O43" s="39">
        <v>1</v>
      </c>
      <c r="P43" s="39">
        <v>2</v>
      </c>
      <c r="Q43" s="39">
        <v>0</v>
      </c>
      <c r="S43" s="105"/>
      <c r="T43" s="105" t="s">
        <v>299</v>
      </c>
      <c r="U43" s="36">
        <f>(D52-SUM(E52,G52,I52))/D52</f>
        <v>0.62920483411592643</v>
      </c>
      <c r="AF43" s="2"/>
      <c r="AG43" s="2"/>
      <c r="AH43" s="2"/>
      <c r="AI43" s="2"/>
    </row>
    <row r="44" spans="2:44" ht="14.25" customHeight="1">
      <c r="B44" s="239"/>
      <c r="C44" s="128" t="s">
        <v>209</v>
      </c>
      <c r="D44" s="129">
        <f t="shared" ref="D44:E44" si="102">N89</f>
        <v>1023</v>
      </c>
      <c r="E44" s="130">
        <f t="shared" si="102"/>
        <v>9</v>
      </c>
      <c r="F44" s="122">
        <f t="shared" si="38"/>
        <v>8.7976539589442824E-3</v>
      </c>
      <c r="G44" s="130">
        <f t="shared" si="57"/>
        <v>40</v>
      </c>
      <c r="H44" s="122">
        <f t="shared" si="40"/>
        <v>3.9100684261974585E-2</v>
      </c>
      <c r="I44" s="130">
        <f t="shared" si="58"/>
        <v>30</v>
      </c>
      <c r="J44" s="122">
        <f t="shared" si="42"/>
        <v>2.932551319648094E-2</v>
      </c>
      <c r="K44" s="91"/>
      <c r="L44" s="77"/>
      <c r="M44" s="77" t="s">
        <v>209</v>
      </c>
      <c r="N44" s="39">
        <v>25</v>
      </c>
      <c r="O44" s="39">
        <v>0</v>
      </c>
      <c r="P44" s="39">
        <v>0</v>
      </c>
      <c r="Q44" s="39">
        <v>0</v>
      </c>
      <c r="S44" s="105"/>
      <c r="T44" s="105" t="s">
        <v>160</v>
      </c>
      <c r="U44" s="36">
        <f>(D53-SUM(E53,G53,I53))/D53</f>
        <v>0.67053830690194327</v>
      </c>
      <c r="AF44" s="2"/>
      <c r="AG44" s="2"/>
      <c r="AH44" s="2"/>
      <c r="AI44" s="2"/>
    </row>
    <row r="45" spans="2:44" ht="14.25" customHeight="1">
      <c r="B45" s="240"/>
      <c r="C45" s="153" t="s">
        <v>67</v>
      </c>
      <c r="D45" s="126">
        <f t="shared" ref="D45:E45" si="103">N90</f>
        <v>92838</v>
      </c>
      <c r="E45" s="127">
        <f t="shared" si="103"/>
        <v>5232</v>
      </c>
      <c r="F45" s="121">
        <f t="shared" si="38"/>
        <v>5.6356233438893559E-2</v>
      </c>
      <c r="G45" s="127">
        <f t="shared" si="57"/>
        <v>17115</v>
      </c>
      <c r="H45" s="121">
        <f t="shared" si="40"/>
        <v>0.1843533897757384</v>
      </c>
      <c r="I45" s="127">
        <f t="shared" si="58"/>
        <v>7665</v>
      </c>
      <c r="J45" s="121">
        <f t="shared" si="42"/>
        <v>8.2563174562140504E-2</v>
      </c>
      <c r="K45" s="91"/>
      <c r="L45" s="77"/>
      <c r="M45" s="110" t="s">
        <v>67</v>
      </c>
      <c r="N45" s="39">
        <v>1169</v>
      </c>
      <c r="O45" s="39">
        <v>40</v>
      </c>
      <c r="P45" s="39">
        <v>131</v>
      </c>
      <c r="Q45" s="39">
        <v>54</v>
      </c>
      <c r="S45" s="105"/>
      <c r="T45" s="112" t="s">
        <v>67</v>
      </c>
      <c r="U45" s="36">
        <f>(D55-SUM(E55,G55,I55))/D55</f>
        <v>0.70000745767767913</v>
      </c>
      <c r="AF45" s="2"/>
      <c r="AG45" s="2"/>
      <c r="AH45" s="2"/>
      <c r="AI45" s="2"/>
    </row>
    <row r="46" spans="2:44" ht="14.25" customHeight="1">
      <c r="B46" s="238" t="s">
        <v>85</v>
      </c>
      <c r="C46" s="124" t="s">
        <v>140</v>
      </c>
      <c r="D46" s="126">
        <f t="shared" ref="D46:E46" si="104">N91</f>
        <v>57972</v>
      </c>
      <c r="E46" s="127">
        <f t="shared" si="104"/>
        <v>2837</v>
      </c>
      <c r="F46" s="121">
        <f t="shared" si="38"/>
        <v>4.8937418063892915E-2</v>
      </c>
      <c r="G46" s="127">
        <f t="shared" si="57"/>
        <v>9871</v>
      </c>
      <c r="H46" s="121">
        <f t="shared" si="40"/>
        <v>0.17027185537845857</v>
      </c>
      <c r="I46" s="127">
        <f t="shared" si="58"/>
        <v>4663</v>
      </c>
      <c r="J46" s="121">
        <f t="shared" si="42"/>
        <v>8.0435382598495822E-2</v>
      </c>
      <c r="K46" s="91"/>
      <c r="L46" s="77" t="s">
        <v>76</v>
      </c>
      <c r="M46" s="77" t="s">
        <v>140</v>
      </c>
      <c r="N46" s="39">
        <v>1207</v>
      </c>
      <c r="O46" s="39">
        <v>31</v>
      </c>
      <c r="P46" s="39">
        <v>140</v>
      </c>
      <c r="Q46" s="39">
        <v>65</v>
      </c>
      <c r="S46" s="105" t="s">
        <v>87</v>
      </c>
      <c r="T46" s="105" t="s">
        <v>140</v>
      </c>
      <c r="U46" s="36">
        <f>(D56-SUM(E56,G56,I56))/D56</f>
        <v>0.73202380098931819</v>
      </c>
    </row>
    <row r="47" spans="2:44" ht="14.25" customHeight="1">
      <c r="B47" s="239"/>
      <c r="C47" s="167" t="s">
        <v>299</v>
      </c>
      <c r="D47" s="217">
        <f t="shared" ref="D47" si="105">N92</f>
        <v>15486</v>
      </c>
      <c r="E47" s="218">
        <f t="shared" ref="E47" si="106">O92</f>
        <v>1132</v>
      </c>
      <c r="F47" s="219">
        <f t="shared" ref="F47" si="107">IFERROR(E47/D47,"-")</f>
        <v>7.3098282319514402E-2</v>
      </c>
      <c r="G47" s="218">
        <f t="shared" si="57"/>
        <v>3349</v>
      </c>
      <c r="H47" s="219">
        <f t="shared" ref="H47" si="108">IFERROR(G47/D47,"-")</f>
        <v>0.21625984760428774</v>
      </c>
      <c r="I47" s="218">
        <f t="shared" si="58"/>
        <v>1392</v>
      </c>
      <c r="J47" s="219">
        <f t="shared" ref="J47" si="109">IFERROR(I47/D47,"-")</f>
        <v>8.98876404494382E-2</v>
      </c>
      <c r="K47" s="91"/>
      <c r="L47" s="77"/>
      <c r="M47" s="77" t="s">
        <v>299</v>
      </c>
      <c r="N47" s="39">
        <v>87</v>
      </c>
      <c r="O47" s="39">
        <v>1</v>
      </c>
      <c r="P47" s="39">
        <v>9</v>
      </c>
      <c r="Q47" s="39">
        <v>5</v>
      </c>
      <c r="S47" s="105"/>
      <c r="T47" s="105" t="s">
        <v>299</v>
      </c>
      <c r="U47" s="36">
        <f>(D57-SUM(E57,G57,I57))/D57</f>
        <v>0.65831122495654559</v>
      </c>
    </row>
    <row r="48" spans="2:44" ht="14.25" customHeight="1">
      <c r="B48" s="239"/>
      <c r="C48" s="173" t="s">
        <v>160</v>
      </c>
      <c r="D48" s="161">
        <f t="shared" ref="D48:E48" si="110">N93</f>
        <v>5573</v>
      </c>
      <c r="E48" s="162">
        <f t="shared" si="110"/>
        <v>315</v>
      </c>
      <c r="F48" s="163">
        <f t="shared" si="38"/>
        <v>5.6522519289431188E-2</v>
      </c>
      <c r="G48" s="162">
        <f t="shared" si="57"/>
        <v>1055</v>
      </c>
      <c r="H48" s="163">
        <f t="shared" si="40"/>
        <v>0.18930558047730128</v>
      </c>
      <c r="I48" s="162">
        <f t="shared" si="58"/>
        <v>496</v>
      </c>
      <c r="J48" s="163">
        <f t="shared" si="42"/>
        <v>8.9000538309707514E-2</v>
      </c>
      <c r="K48" s="91"/>
      <c r="L48" s="77"/>
      <c r="M48" s="77" t="s">
        <v>160</v>
      </c>
      <c r="N48" s="39">
        <v>28</v>
      </c>
      <c r="O48" s="39">
        <v>0</v>
      </c>
      <c r="P48" s="39">
        <v>3</v>
      </c>
      <c r="Q48" s="39">
        <v>1</v>
      </c>
      <c r="S48" s="105"/>
      <c r="T48" s="105" t="s">
        <v>160</v>
      </c>
      <c r="U48" s="36">
        <f>(D58-SUM(E58,G58,I58))/D58</f>
        <v>0.694148244473342</v>
      </c>
    </row>
    <row r="49" spans="2:33" ht="14.25" customHeight="1">
      <c r="B49" s="239"/>
      <c r="C49" s="128" t="s">
        <v>209</v>
      </c>
      <c r="D49" s="129">
        <f t="shared" ref="D49:E49" si="111">N94</f>
        <v>994</v>
      </c>
      <c r="E49" s="130">
        <f t="shared" si="111"/>
        <v>8</v>
      </c>
      <c r="F49" s="122">
        <f t="shared" si="38"/>
        <v>8.0482897384305842E-3</v>
      </c>
      <c r="G49" s="130">
        <f t="shared" si="57"/>
        <v>33</v>
      </c>
      <c r="H49" s="122">
        <f t="shared" si="40"/>
        <v>3.3199195171026159E-2</v>
      </c>
      <c r="I49" s="130">
        <f t="shared" si="58"/>
        <v>27</v>
      </c>
      <c r="J49" s="122">
        <f t="shared" si="42"/>
        <v>2.716297786720322E-2</v>
      </c>
      <c r="K49" s="91"/>
      <c r="L49" s="77"/>
      <c r="M49" s="77" t="s">
        <v>209</v>
      </c>
      <c r="N49" s="39">
        <v>41</v>
      </c>
      <c r="O49" s="39">
        <v>0</v>
      </c>
      <c r="P49" s="39">
        <v>0</v>
      </c>
      <c r="Q49" s="39">
        <v>1</v>
      </c>
      <c r="S49" s="105"/>
      <c r="T49" s="112" t="s">
        <v>67</v>
      </c>
      <c r="U49" s="36">
        <f>(D60-SUM(E60,G60,I60))/D60</f>
        <v>0.71885472192801203</v>
      </c>
    </row>
    <row r="50" spans="2:33" ht="14.25" customHeight="1">
      <c r="B50" s="240"/>
      <c r="C50" s="153" t="s">
        <v>67</v>
      </c>
      <c r="D50" s="126">
        <f t="shared" ref="D50:E50" si="112">N95</f>
        <v>80025</v>
      </c>
      <c r="E50" s="127">
        <f t="shared" si="112"/>
        <v>4292</v>
      </c>
      <c r="F50" s="121">
        <f t="shared" si="38"/>
        <v>5.3633239612621057E-2</v>
      </c>
      <c r="G50" s="127">
        <f t="shared" si="57"/>
        <v>14308</v>
      </c>
      <c r="H50" s="121">
        <f t="shared" si="40"/>
        <v>0.17879412683536394</v>
      </c>
      <c r="I50" s="127">
        <f t="shared" si="58"/>
        <v>6578</v>
      </c>
      <c r="J50" s="121">
        <f t="shared" si="42"/>
        <v>8.2199312714776637E-2</v>
      </c>
      <c r="K50" s="91"/>
      <c r="L50" s="77"/>
      <c r="M50" s="110" t="s">
        <v>67</v>
      </c>
      <c r="N50" s="39">
        <v>1363</v>
      </c>
      <c r="O50" s="39">
        <v>32</v>
      </c>
      <c r="P50" s="39">
        <v>152</v>
      </c>
      <c r="Q50" s="39">
        <v>72</v>
      </c>
      <c r="S50" s="105" t="s">
        <v>88</v>
      </c>
      <c r="T50" s="105" t="s">
        <v>140</v>
      </c>
      <c r="U50" s="36">
        <f>(D61-SUM(E61,G61,I61))/D61</f>
        <v>0.74563281866336073</v>
      </c>
    </row>
    <row r="51" spans="2:33" ht="14.25" customHeight="1">
      <c r="B51" s="238" t="s">
        <v>86</v>
      </c>
      <c r="C51" s="124" t="s">
        <v>140</v>
      </c>
      <c r="D51" s="126">
        <f t="shared" ref="D51:E51" si="113">N96</f>
        <v>48614</v>
      </c>
      <c r="E51" s="127">
        <f t="shared" si="113"/>
        <v>2155</v>
      </c>
      <c r="F51" s="121">
        <f t="shared" si="38"/>
        <v>4.4328794174517627E-2</v>
      </c>
      <c r="G51" s="127">
        <f t="shared" si="57"/>
        <v>7729</v>
      </c>
      <c r="H51" s="121">
        <f t="shared" si="40"/>
        <v>0.15898712305097298</v>
      </c>
      <c r="I51" s="127">
        <f t="shared" si="58"/>
        <v>3896</v>
      </c>
      <c r="J51" s="121">
        <f t="shared" si="42"/>
        <v>8.0141523018060642E-2</v>
      </c>
      <c r="K51" s="91"/>
      <c r="L51" s="77" t="s">
        <v>77</v>
      </c>
      <c r="M51" s="77" t="s">
        <v>140</v>
      </c>
      <c r="N51" s="39">
        <v>1394</v>
      </c>
      <c r="O51" s="39">
        <v>45</v>
      </c>
      <c r="P51" s="39">
        <v>140</v>
      </c>
      <c r="Q51" s="39">
        <v>71</v>
      </c>
      <c r="S51" s="105"/>
      <c r="T51" s="105" t="s">
        <v>299</v>
      </c>
      <c r="U51" s="36">
        <f>(D62-SUM(E62,G62,I62))/D62</f>
        <v>0.66553995493153062</v>
      </c>
    </row>
    <row r="52" spans="2:33" ht="14.25" customHeight="1">
      <c r="B52" s="239"/>
      <c r="C52" s="167" t="s">
        <v>299</v>
      </c>
      <c r="D52" s="217">
        <f t="shared" ref="D52" si="114">N97</f>
        <v>12991</v>
      </c>
      <c r="E52" s="218">
        <f t="shared" ref="E52" si="115">O97</f>
        <v>893</v>
      </c>
      <c r="F52" s="219">
        <f t="shared" ref="F52" si="116">IFERROR(E52/D52,"-")</f>
        <v>6.8739896851666538E-2</v>
      </c>
      <c r="G52" s="218">
        <f t="shared" si="57"/>
        <v>2744</v>
      </c>
      <c r="H52" s="219">
        <f t="shared" ref="H52" si="117">IFERROR(G52/D52,"-")</f>
        <v>0.21122315449157109</v>
      </c>
      <c r="I52" s="218">
        <f t="shared" si="58"/>
        <v>1180</v>
      </c>
      <c r="J52" s="219">
        <f t="shared" ref="J52" si="118">IFERROR(I52/D52,"-")</f>
        <v>9.0832114540835965E-2</v>
      </c>
      <c r="K52" s="91"/>
      <c r="L52" s="77"/>
      <c r="M52" s="77" t="s">
        <v>299</v>
      </c>
      <c r="N52" s="39">
        <v>87</v>
      </c>
      <c r="O52" s="39">
        <v>0</v>
      </c>
      <c r="P52" s="39">
        <v>12</v>
      </c>
      <c r="Q52" s="39">
        <v>9</v>
      </c>
      <c r="S52" s="105"/>
      <c r="T52" s="105" t="s">
        <v>160</v>
      </c>
      <c r="U52" s="36">
        <f>(D63-SUM(E63,G63,I63))/D63</f>
        <v>0.69280205655526994</v>
      </c>
      <c r="AG52" s="2"/>
    </row>
    <row r="53" spans="2:33" ht="14.25" customHeight="1">
      <c r="B53" s="239"/>
      <c r="C53" s="173" t="s">
        <v>160</v>
      </c>
      <c r="D53" s="161">
        <f t="shared" ref="D53:E53" si="119">N98</f>
        <v>4477</v>
      </c>
      <c r="E53" s="162">
        <f t="shared" si="119"/>
        <v>264</v>
      </c>
      <c r="F53" s="163">
        <f t="shared" si="38"/>
        <v>5.896805896805897E-2</v>
      </c>
      <c r="G53" s="162">
        <f t="shared" si="57"/>
        <v>828</v>
      </c>
      <c r="H53" s="163">
        <f t="shared" si="40"/>
        <v>0.18494527585436676</v>
      </c>
      <c r="I53" s="162">
        <f t="shared" si="58"/>
        <v>383</v>
      </c>
      <c r="J53" s="163">
        <f t="shared" si="42"/>
        <v>8.5548358275631009E-2</v>
      </c>
      <c r="K53" s="91"/>
      <c r="L53" s="77"/>
      <c r="M53" s="77" t="s">
        <v>160</v>
      </c>
      <c r="N53" s="39">
        <v>33</v>
      </c>
      <c r="O53" s="39">
        <v>1</v>
      </c>
      <c r="P53" s="39">
        <v>5</v>
      </c>
      <c r="Q53" s="39">
        <v>3</v>
      </c>
      <c r="S53" s="105"/>
      <c r="T53" s="112" t="s">
        <v>67</v>
      </c>
      <c r="U53" s="36">
        <f>(D65-SUM(E65,G65,I65))/D65</f>
        <v>0.7308128171859346</v>
      </c>
      <c r="AG53" s="2"/>
    </row>
    <row r="54" spans="2:33" ht="14.25" customHeight="1">
      <c r="B54" s="239"/>
      <c r="C54" s="128" t="s">
        <v>209</v>
      </c>
      <c r="D54" s="129">
        <f t="shared" ref="D54:E54" si="120">N99</f>
        <v>963</v>
      </c>
      <c r="E54" s="130">
        <f t="shared" si="120"/>
        <v>2</v>
      </c>
      <c r="F54" s="122">
        <f t="shared" si="38"/>
        <v>2.0768431983385254E-3</v>
      </c>
      <c r="G54" s="130">
        <f t="shared" si="57"/>
        <v>20</v>
      </c>
      <c r="H54" s="122">
        <f t="shared" si="40"/>
        <v>2.0768431983385256E-2</v>
      </c>
      <c r="I54" s="130">
        <f t="shared" si="58"/>
        <v>19</v>
      </c>
      <c r="J54" s="122">
        <f t="shared" si="42"/>
        <v>1.9730010384215992E-2</v>
      </c>
      <c r="K54" s="91"/>
      <c r="L54" s="77"/>
      <c r="M54" s="77" t="s">
        <v>209</v>
      </c>
      <c r="N54" s="39">
        <v>42</v>
      </c>
      <c r="O54" s="39">
        <v>0</v>
      </c>
      <c r="P54" s="39">
        <v>0</v>
      </c>
      <c r="Q54" s="39">
        <v>1</v>
      </c>
      <c r="S54" s="105" t="s">
        <v>89</v>
      </c>
      <c r="T54" s="105" t="s">
        <v>140</v>
      </c>
      <c r="U54" s="36">
        <f>(D66-SUM(E66,G66,I66))/D66</f>
        <v>0.76164666733891295</v>
      </c>
      <c r="AG54" s="2"/>
    </row>
    <row r="55" spans="2:33" ht="14.25" customHeight="1">
      <c r="B55" s="240"/>
      <c r="C55" s="153" t="s">
        <v>67</v>
      </c>
      <c r="D55" s="126">
        <f t="shared" ref="D55:E55" si="121">N100</f>
        <v>67045</v>
      </c>
      <c r="E55" s="127">
        <f t="shared" si="121"/>
        <v>3314</v>
      </c>
      <c r="F55" s="121">
        <f t="shared" si="38"/>
        <v>4.9429487657543444E-2</v>
      </c>
      <c r="G55" s="127">
        <f t="shared" ref="G55:G86" si="122">P100</f>
        <v>11321</v>
      </c>
      <c r="H55" s="121">
        <f t="shared" si="40"/>
        <v>0.16885673801178314</v>
      </c>
      <c r="I55" s="127">
        <f t="shared" ref="I55:I86" si="123">Q100</f>
        <v>5478</v>
      </c>
      <c r="J55" s="121">
        <f t="shared" si="42"/>
        <v>8.1706316652994257E-2</v>
      </c>
      <c r="K55" s="91"/>
      <c r="L55" s="77"/>
      <c r="M55" s="110" t="s">
        <v>67</v>
      </c>
      <c r="N55" s="39">
        <v>1556</v>
      </c>
      <c r="O55" s="39">
        <v>46</v>
      </c>
      <c r="P55" s="39">
        <v>157</v>
      </c>
      <c r="Q55" s="39">
        <v>84</v>
      </c>
      <c r="S55" s="105"/>
      <c r="T55" s="105" t="s">
        <v>299</v>
      </c>
      <c r="U55" s="36">
        <f>(D67-SUM(E67,G67,I67))/D67</f>
        <v>0.69089653812013019</v>
      </c>
      <c r="AG55" s="2"/>
    </row>
    <row r="56" spans="2:33" ht="14.25" customHeight="1">
      <c r="B56" s="238" t="s">
        <v>87</v>
      </c>
      <c r="C56" s="124" t="s">
        <v>140</v>
      </c>
      <c r="D56" s="126">
        <f t="shared" ref="D56:E56" si="124">N101</f>
        <v>41847</v>
      </c>
      <c r="E56" s="127">
        <f t="shared" si="124"/>
        <v>1688</v>
      </c>
      <c r="F56" s="121">
        <f t="shared" si="38"/>
        <v>4.0337419647764473E-2</v>
      </c>
      <c r="G56" s="127">
        <f t="shared" si="122"/>
        <v>6360</v>
      </c>
      <c r="H56" s="121">
        <f t="shared" si="40"/>
        <v>0.15198222094773819</v>
      </c>
      <c r="I56" s="127">
        <f t="shared" si="123"/>
        <v>3166</v>
      </c>
      <c r="J56" s="121">
        <f t="shared" si="42"/>
        <v>7.5656558415179098E-2</v>
      </c>
      <c r="K56" s="91"/>
      <c r="L56" s="77" t="s">
        <v>78</v>
      </c>
      <c r="M56" s="77" t="s">
        <v>140</v>
      </c>
      <c r="N56" s="39">
        <v>88234</v>
      </c>
      <c r="O56" s="39">
        <v>3483</v>
      </c>
      <c r="P56" s="39">
        <v>11508</v>
      </c>
      <c r="Q56" s="39">
        <v>6036</v>
      </c>
      <c r="S56" s="105"/>
      <c r="T56" s="105" t="s">
        <v>160</v>
      </c>
      <c r="U56" s="36">
        <f>(D68-SUM(E68,G68,I68))/D68</f>
        <v>0.70094637223974765</v>
      </c>
      <c r="AG56" s="2"/>
    </row>
    <row r="57" spans="2:33" ht="14.25" customHeight="1">
      <c r="B57" s="239"/>
      <c r="C57" s="167" t="s">
        <v>299</v>
      </c>
      <c r="D57" s="217">
        <f t="shared" ref="D57" si="125">N102</f>
        <v>10931</v>
      </c>
      <c r="E57" s="218">
        <f t="shared" ref="E57" si="126">O102</f>
        <v>692</v>
      </c>
      <c r="F57" s="219">
        <f t="shared" ref="F57" si="127">IFERROR(E57/D57,"-")</f>
        <v>6.3306193394931848E-2</v>
      </c>
      <c r="G57" s="218">
        <f t="shared" si="122"/>
        <v>2110</v>
      </c>
      <c r="H57" s="219">
        <f t="shared" ref="H57" si="128">IFERROR(G57/D57,"-")</f>
        <v>0.19302900009148294</v>
      </c>
      <c r="I57" s="218">
        <f t="shared" si="123"/>
        <v>933</v>
      </c>
      <c r="J57" s="219">
        <f t="shared" ref="J57" si="129">IFERROR(I57/D57,"-")</f>
        <v>8.5353581557039607E-2</v>
      </c>
      <c r="K57" s="91"/>
      <c r="L57" s="77"/>
      <c r="M57" s="77" t="s">
        <v>299</v>
      </c>
      <c r="N57" s="39">
        <v>26938</v>
      </c>
      <c r="O57" s="39">
        <v>1377</v>
      </c>
      <c r="P57" s="39">
        <v>4027</v>
      </c>
      <c r="Q57" s="39">
        <v>1997</v>
      </c>
      <c r="S57" s="105"/>
      <c r="T57" s="112" t="s">
        <v>67</v>
      </c>
      <c r="U57" s="36">
        <f>(D70-SUM(E70,G70,I70))/D70</f>
        <v>0.74890055064858274</v>
      </c>
      <c r="AG57" s="2"/>
    </row>
    <row r="58" spans="2:33" ht="14.25" customHeight="1">
      <c r="B58" s="239"/>
      <c r="C58" s="173" t="s">
        <v>160</v>
      </c>
      <c r="D58" s="161">
        <f t="shared" ref="D58:E58" si="130">N103</f>
        <v>3845</v>
      </c>
      <c r="E58" s="162">
        <f t="shared" si="130"/>
        <v>178</v>
      </c>
      <c r="F58" s="163">
        <f t="shared" si="38"/>
        <v>4.6293888166449935E-2</v>
      </c>
      <c r="G58" s="162">
        <f t="shared" si="122"/>
        <v>674</v>
      </c>
      <c r="H58" s="163">
        <f t="shared" si="40"/>
        <v>0.17529258777633289</v>
      </c>
      <c r="I58" s="162">
        <f t="shared" si="123"/>
        <v>324</v>
      </c>
      <c r="J58" s="163">
        <f t="shared" si="42"/>
        <v>8.4265279583875169E-2</v>
      </c>
      <c r="K58" s="91"/>
      <c r="L58" s="77"/>
      <c r="M58" s="77" t="s">
        <v>160</v>
      </c>
      <c r="N58" s="39">
        <v>14170</v>
      </c>
      <c r="O58" s="39">
        <v>583</v>
      </c>
      <c r="P58" s="39">
        <v>1764</v>
      </c>
      <c r="Q58" s="39">
        <v>954</v>
      </c>
      <c r="S58" s="105" t="s">
        <v>90</v>
      </c>
      <c r="T58" s="105" t="s">
        <v>140</v>
      </c>
      <c r="U58" s="36">
        <f>(D71-SUM(E71,G71,I71))/D71</f>
        <v>0.77816220339444797</v>
      </c>
      <c r="AG58" s="2"/>
    </row>
    <row r="59" spans="2:33" ht="14.25" customHeight="1">
      <c r="B59" s="239"/>
      <c r="C59" s="128" t="s">
        <v>209</v>
      </c>
      <c r="D59" s="129">
        <f t="shared" ref="D59:E59" si="131">N104</f>
        <v>970</v>
      </c>
      <c r="E59" s="130">
        <f t="shared" si="131"/>
        <v>6</v>
      </c>
      <c r="F59" s="122">
        <f t="shared" si="38"/>
        <v>6.1855670103092781E-3</v>
      </c>
      <c r="G59" s="130">
        <f t="shared" si="122"/>
        <v>33</v>
      </c>
      <c r="H59" s="122">
        <f t="shared" si="40"/>
        <v>3.4020618556701028E-2</v>
      </c>
      <c r="I59" s="130">
        <f t="shared" si="123"/>
        <v>28</v>
      </c>
      <c r="J59" s="122">
        <f t="shared" si="42"/>
        <v>2.88659793814433E-2</v>
      </c>
      <c r="K59" s="91"/>
      <c r="L59" s="77"/>
      <c r="M59" s="77" t="s">
        <v>209</v>
      </c>
      <c r="N59" s="39">
        <v>444</v>
      </c>
      <c r="O59" s="39">
        <v>5</v>
      </c>
      <c r="P59" s="39">
        <v>11</v>
      </c>
      <c r="Q59" s="39">
        <v>14</v>
      </c>
      <c r="S59" s="105"/>
      <c r="T59" s="105" t="s">
        <v>299</v>
      </c>
      <c r="U59" s="36">
        <f>(D72-SUM(E72,G72,I72))/D72</f>
        <v>0.71430079155672821</v>
      </c>
      <c r="AG59" s="2"/>
    </row>
    <row r="60" spans="2:33" ht="14.25" customHeight="1">
      <c r="B60" s="240"/>
      <c r="C60" s="153" t="s">
        <v>67</v>
      </c>
      <c r="D60" s="126">
        <f t="shared" ref="D60:E60" si="132">N105</f>
        <v>57593</v>
      </c>
      <c r="E60" s="127">
        <f t="shared" si="132"/>
        <v>2564</v>
      </c>
      <c r="F60" s="121">
        <f t="shared" si="38"/>
        <v>4.451929922039137E-2</v>
      </c>
      <c r="G60" s="127">
        <f t="shared" si="122"/>
        <v>9177</v>
      </c>
      <c r="H60" s="121">
        <f t="shared" si="40"/>
        <v>0.15934228118000451</v>
      </c>
      <c r="I60" s="127">
        <f t="shared" si="123"/>
        <v>4451</v>
      </c>
      <c r="J60" s="121">
        <f t="shared" si="42"/>
        <v>7.728369767159203E-2</v>
      </c>
      <c r="K60" s="91"/>
      <c r="L60" s="77"/>
      <c r="M60" s="143" t="s">
        <v>67</v>
      </c>
      <c r="N60" s="39">
        <v>129786</v>
      </c>
      <c r="O60" s="39">
        <v>5448</v>
      </c>
      <c r="P60" s="39">
        <v>17310</v>
      </c>
      <c r="Q60" s="39">
        <v>9001</v>
      </c>
      <c r="S60" s="105"/>
      <c r="T60" s="105" t="s">
        <v>160</v>
      </c>
      <c r="U60" s="36">
        <f>(D73-SUM(E73,G73,I73))/D73</f>
        <v>0.72818311874105868</v>
      </c>
      <c r="AG60" s="2"/>
    </row>
    <row r="61" spans="2:33" ht="14.25" customHeight="1">
      <c r="B61" s="238" t="s">
        <v>88</v>
      </c>
      <c r="C61" s="124" t="s">
        <v>140</v>
      </c>
      <c r="D61" s="126">
        <f t="shared" ref="D61:E61" si="133">N106</f>
        <v>44365</v>
      </c>
      <c r="E61" s="127">
        <f t="shared" si="133"/>
        <v>1625</v>
      </c>
      <c r="F61" s="121">
        <f t="shared" si="38"/>
        <v>3.6627972500845263E-2</v>
      </c>
      <c r="G61" s="127">
        <f t="shared" si="122"/>
        <v>6319</v>
      </c>
      <c r="H61" s="121">
        <f t="shared" si="40"/>
        <v>0.14243209737405613</v>
      </c>
      <c r="I61" s="127">
        <f t="shared" si="123"/>
        <v>3341</v>
      </c>
      <c r="J61" s="121">
        <f t="shared" si="42"/>
        <v>7.5307111461737852E-2</v>
      </c>
      <c r="K61" s="91"/>
      <c r="L61" s="77" t="s">
        <v>79</v>
      </c>
      <c r="M61" s="77" t="s">
        <v>140</v>
      </c>
      <c r="N61" s="39">
        <v>66092</v>
      </c>
      <c r="O61" s="39">
        <v>4291</v>
      </c>
      <c r="P61" s="39">
        <v>14193</v>
      </c>
      <c r="Q61" s="39">
        <v>5021</v>
      </c>
      <c r="S61" s="105"/>
      <c r="T61" s="112" t="s">
        <v>67</v>
      </c>
      <c r="U61" s="36">
        <f>(D75-SUM(E75,G75,I75))/D75</f>
        <v>0.76784079601990052</v>
      </c>
      <c r="AG61" s="2"/>
    </row>
    <row r="62" spans="2:33" ht="14.25" customHeight="1">
      <c r="B62" s="239"/>
      <c r="C62" s="167" t="s">
        <v>299</v>
      </c>
      <c r="D62" s="217">
        <f t="shared" ref="D62" si="134">N107</f>
        <v>11538</v>
      </c>
      <c r="E62" s="218">
        <f t="shared" ref="E62" si="135">O107</f>
        <v>686</v>
      </c>
      <c r="F62" s="219">
        <f t="shared" ref="F62" si="136">IFERROR(E62/D62,"-")</f>
        <v>5.9455711561795806E-2</v>
      </c>
      <c r="G62" s="218">
        <f t="shared" si="122"/>
        <v>2196</v>
      </c>
      <c r="H62" s="219">
        <f t="shared" ref="H62" si="137">IFERROR(G62/D62,"-")</f>
        <v>0.19032761310452417</v>
      </c>
      <c r="I62" s="218">
        <f t="shared" si="123"/>
        <v>977</v>
      </c>
      <c r="J62" s="219">
        <f t="shared" ref="J62" si="138">IFERROR(I62/D62,"-")</f>
        <v>8.4676720402149422E-2</v>
      </c>
      <c r="K62" s="91"/>
      <c r="L62" s="77"/>
      <c r="M62" s="77" t="s">
        <v>299</v>
      </c>
      <c r="N62" s="39">
        <v>20376</v>
      </c>
      <c r="O62" s="39">
        <v>1751</v>
      </c>
      <c r="P62" s="39">
        <v>5241</v>
      </c>
      <c r="Q62" s="39">
        <v>1667</v>
      </c>
      <c r="S62" s="105" t="s">
        <v>91</v>
      </c>
      <c r="T62" s="105" t="s">
        <v>140</v>
      </c>
      <c r="U62" s="36">
        <f>(D76-SUM(E76,G76,I76))/D76</f>
        <v>0.79304986112948028</v>
      </c>
      <c r="AG62" s="2"/>
    </row>
    <row r="63" spans="2:33" ht="14.25" customHeight="1">
      <c r="B63" s="239"/>
      <c r="C63" s="173" t="s">
        <v>160</v>
      </c>
      <c r="D63" s="161">
        <f t="shared" ref="D63:E63" si="139">N108</f>
        <v>3890</v>
      </c>
      <c r="E63" s="162">
        <f t="shared" si="139"/>
        <v>201</v>
      </c>
      <c r="F63" s="163">
        <f t="shared" si="38"/>
        <v>5.1670951156812341E-2</v>
      </c>
      <c r="G63" s="162">
        <f t="shared" si="122"/>
        <v>681</v>
      </c>
      <c r="H63" s="163">
        <f t="shared" si="40"/>
        <v>0.17506426735218508</v>
      </c>
      <c r="I63" s="162">
        <f t="shared" si="123"/>
        <v>313</v>
      </c>
      <c r="J63" s="163">
        <f t="shared" si="42"/>
        <v>8.0462724935732644E-2</v>
      </c>
      <c r="K63" s="91"/>
      <c r="L63" s="77"/>
      <c r="M63" s="77" t="s">
        <v>160</v>
      </c>
      <c r="N63" s="39">
        <v>10388</v>
      </c>
      <c r="O63" s="39">
        <v>665</v>
      </c>
      <c r="P63" s="39">
        <v>2108</v>
      </c>
      <c r="Q63" s="39">
        <v>867</v>
      </c>
      <c r="S63" s="105"/>
      <c r="T63" s="105" t="s">
        <v>299</v>
      </c>
      <c r="U63" s="36">
        <f>(D77-SUM(E77,G77,I77))/D77</f>
        <v>0.72284850151223534</v>
      </c>
      <c r="AG63" s="2"/>
    </row>
    <row r="64" spans="2:33" ht="14.25" customHeight="1">
      <c r="B64" s="239"/>
      <c r="C64" s="128" t="s">
        <v>209</v>
      </c>
      <c r="D64" s="129">
        <f t="shared" ref="D64:E64" si="140">N109</f>
        <v>1094</v>
      </c>
      <c r="E64" s="130">
        <f t="shared" si="140"/>
        <v>3</v>
      </c>
      <c r="F64" s="122">
        <f t="shared" si="38"/>
        <v>2.7422303473491772E-3</v>
      </c>
      <c r="G64" s="130">
        <f t="shared" si="122"/>
        <v>26</v>
      </c>
      <c r="H64" s="122">
        <f t="shared" si="40"/>
        <v>2.376599634369287E-2</v>
      </c>
      <c r="I64" s="130">
        <f t="shared" si="123"/>
        <v>22</v>
      </c>
      <c r="J64" s="122">
        <f t="shared" si="42"/>
        <v>2.0109689213893969E-2</v>
      </c>
      <c r="K64" s="91"/>
      <c r="L64" s="77"/>
      <c r="M64" s="77" t="s">
        <v>209</v>
      </c>
      <c r="N64" s="39">
        <v>369</v>
      </c>
      <c r="O64" s="39">
        <v>5</v>
      </c>
      <c r="P64" s="39">
        <v>21</v>
      </c>
      <c r="Q64" s="39">
        <v>12</v>
      </c>
      <c r="S64" s="105"/>
      <c r="T64" s="105" t="s">
        <v>160</v>
      </c>
      <c r="U64" s="36">
        <f>(D78-SUM(E78,G78,I78))/D78</f>
        <v>0.74403183023872677</v>
      </c>
      <c r="AG64" s="2"/>
    </row>
    <row r="65" spans="2:33" ht="14.25" customHeight="1">
      <c r="B65" s="240"/>
      <c r="C65" s="153" t="s">
        <v>67</v>
      </c>
      <c r="D65" s="126">
        <f t="shared" ref="D65:E65" si="141">N110</f>
        <v>60887</v>
      </c>
      <c r="E65" s="127">
        <f t="shared" si="141"/>
        <v>2515</v>
      </c>
      <c r="F65" s="121">
        <f t="shared" si="38"/>
        <v>4.1306025916862388E-2</v>
      </c>
      <c r="G65" s="127">
        <f t="shared" si="122"/>
        <v>9222</v>
      </c>
      <c r="H65" s="121">
        <f t="shared" si="40"/>
        <v>0.15146090298421666</v>
      </c>
      <c r="I65" s="127">
        <f t="shared" si="123"/>
        <v>4653</v>
      </c>
      <c r="J65" s="121">
        <f t="shared" si="42"/>
        <v>7.6420253912986347E-2</v>
      </c>
      <c r="K65" s="91"/>
      <c r="L65" s="77"/>
      <c r="M65" s="143" t="s">
        <v>67</v>
      </c>
      <c r="N65" s="39">
        <v>97225</v>
      </c>
      <c r="O65" s="39">
        <v>6712</v>
      </c>
      <c r="P65" s="39">
        <v>21563</v>
      </c>
      <c r="Q65" s="39">
        <v>7567</v>
      </c>
      <c r="S65" s="105"/>
      <c r="T65" s="112" t="s">
        <v>67</v>
      </c>
      <c r="U65" s="36">
        <f>(D80-SUM(E80,G80,I80))/D80</f>
        <v>0.78304166361572825</v>
      </c>
      <c r="AG65" s="2"/>
    </row>
    <row r="66" spans="2:33" ht="14.25" customHeight="1">
      <c r="B66" s="238" t="s">
        <v>89</v>
      </c>
      <c r="C66" s="124" t="s">
        <v>140</v>
      </c>
      <c r="D66" s="126">
        <f t="shared" ref="D66:E66" si="142">N111</f>
        <v>39668</v>
      </c>
      <c r="E66" s="127">
        <f t="shared" si="142"/>
        <v>1362</v>
      </c>
      <c r="F66" s="121">
        <f t="shared" si="38"/>
        <v>3.4334980336795405E-2</v>
      </c>
      <c r="G66" s="127">
        <f t="shared" si="122"/>
        <v>5228</v>
      </c>
      <c r="H66" s="121">
        <f t="shared" si="40"/>
        <v>0.13179388928103258</v>
      </c>
      <c r="I66" s="127">
        <f t="shared" si="123"/>
        <v>2865</v>
      </c>
      <c r="J66" s="121">
        <f t="shared" si="42"/>
        <v>7.2224463043259052E-2</v>
      </c>
      <c r="K66" s="91"/>
      <c r="L66" s="77" t="s">
        <v>80</v>
      </c>
      <c r="M66" s="77" t="s">
        <v>140</v>
      </c>
      <c r="N66" s="39">
        <v>48152</v>
      </c>
      <c r="O66" s="39">
        <v>3226</v>
      </c>
      <c r="P66" s="39">
        <v>10324</v>
      </c>
      <c r="Q66" s="39">
        <v>3713</v>
      </c>
      <c r="S66" s="105" t="s">
        <v>92</v>
      </c>
      <c r="T66" s="105" t="s">
        <v>140</v>
      </c>
      <c r="U66" s="36">
        <f>(D81-SUM(E81,G81,I81))/D81</f>
        <v>0.81039897638711178</v>
      </c>
      <c r="AG66" s="2"/>
    </row>
    <row r="67" spans="2:33" ht="14.25" customHeight="1">
      <c r="B67" s="239"/>
      <c r="C67" s="167" t="s">
        <v>299</v>
      </c>
      <c r="D67" s="217">
        <f t="shared" ref="D67" si="143">N112</f>
        <v>10139</v>
      </c>
      <c r="E67" s="218">
        <f t="shared" ref="E67" si="144">O112</f>
        <v>552</v>
      </c>
      <c r="F67" s="219">
        <f t="shared" ref="F67" si="145">IFERROR(E67/D67,"-")</f>
        <v>5.4443238978202982E-2</v>
      </c>
      <c r="G67" s="218">
        <f t="shared" si="122"/>
        <v>1737</v>
      </c>
      <c r="H67" s="219">
        <f t="shared" ref="H67" si="146">IFERROR(G67/D67,"-")</f>
        <v>0.17131867048032351</v>
      </c>
      <c r="I67" s="218">
        <f t="shared" si="123"/>
        <v>845</v>
      </c>
      <c r="J67" s="219">
        <f t="shared" ref="J67" si="147">IFERROR(I67/D67,"-")</f>
        <v>8.3341552421343335E-2</v>
      </c>
      <c r="K67" s="91"/>
      <c r="L67" s="77"/>
      <c r="M67" s="77" t="s">
        <v>299</v>
      </c>
      <c r="N67" s="39">
        <v>13939</v>
      </c>
      <c r="O67" s="39">
        <v>1199</v>
      </c>
      <c r="P67" s="39">
        <v>3671</v>
      </c>
      <c r="Q67" s="39">
        <v>1095</v>
      </c>
      <c r="S67" s="105"/>
      <c r="T67" s="105" t="s">
        <v>299</v>
      </c>
      <c r="U67" s="36">
        <f>(D82-SUM(E82,G82,I82))/D82</f>
        <v>0.75560013373453694</v>
      </c>
      <c r="AG67" s="2"/>
    </row>
    <row r="68" spans="2:33" ht="14.25" customHeight="1">
      <c r="B68" s="239"/>
      <c r="C68" s="173" t="s">
        <v>160</v>
      </c>
      <c r="D68" s="161">
        <f t="shared" ref="D68:E68" si="148">N113</f>
        <v>3170</v>
      </c>
      <c r="E68" s="162">
        <f t="shared" si="148"/>
        <v>135</v>
      </c>
      <c r="F68" s="163">
        <f t="shared" si="38"/>
        <v>4.2586750788643532E-2</v>
      </c>
      <c r="G68" s="162">
        <f t="shared" si="122"/>
        <v>549</v>
      </c>
      <c r="H68" s="163">
        <f t="shared" si="40"/>
        <v>0.17318611987381705</v>
      </c>
      <c r="I68" s="162">
        <f t="shared" si="123"/>
        <v>264</v>
      </c>
      <c r="J68" s="163">
        <f t="shared" si="42"/>
        <v>8.3280757097791799E-2</v>
      </c>
      <c r="K68" s="91"/>
      <c r="L68" s="77"/>
      <c r="M68" s="77" t="s">
        <v>160</v>
      </c>
      <c r="N68" s="39">
        <v>6404</v>
      </c>
      <c r="O68" s="39">
        <v>424</v>
      </c>
      <c r="P68" s="39">
        <v>1341</v>
      </c>
      <c r="Q68" s="39">
        <v>526</v>
      </c>
      <c r="S68" s="105"/>
      <c r="T68" s="105" t="s">
        <v>160</v>
      </c>
      <c r="U68" s="36">
        <f>(D83-SUM(E83,G83,I83))/D83</f>
        <v>0.74837310195227769</v>
      </c>
      <c r="AG68" s="2"/>
    </row>
    <row r="69" spans="2:33" ht="14.25" customHeight="1">
      <c r="B69" s="239"/>
      <c r="C69" s="128" t="s">
        <v>209</v>
      </c>
      <c r="D69" s="129">
        <f t="shared" ref="D69:E69" si="149">N114</f>
        <v>1141</v>
      </c>
      <c r="E69" s="130">
        <f t="shared" si="149"/>
        <v>3</v>
      </c>
      <c r="F69" s="122">
        <f t="shared" si="38"/>
        <v>2.6292725679228747E-3</v>
      </c>
      <c r="G69" s="130">
        <f t="shared" si="122"/>
        <v>28</v>
      </c>
      <c r="H69" s="122">
        <f t="shared" si="40"/>
        <v>2.4539877300613498E-2</v>
      </c>
      <c r="I69" s="130">
        <f t="shared" si="123"/>
        <v>21</v>
      </c>
      <c r="J69" s="122">
        <f t="shared" si="42"/>
        <v>1.8404907975460124E-2</v>
      </c>
      <c r="K69" s="91"/>
      <c r="L69" s="77"/>
      <c r="M69" s="77" t="s">
        <v>209</v>
      </c>
      <c r="N69" s="39">
        <v>344</v>
      </c>
      <c r="O69" s="39">
        <v>2</v>
      </c>
      <c r="P69" s="39">
        <v>26</v>
      </c>
      <c r="Q69" s="39">
        <v>15</v>
      </c>
      <c r="S69" s="105"/>
      <c r="T69" s="112" t="s">
        <v>67</v>
      </c>
      <c r="U69" s="36">
        <f>(D85-SUM(E85,G85,I85))/D85</f>
        <v>0.80307736554501008</v>
      </c>
      <c r="AG69" s="2"/>
    </row>
    <row r="70" spans="2:33" ht="14.25" customHeight="1">
      <c r="B70" s="240"/>
      <c r="C70" s="153" t="s">
        <v>67</v>
      </c>
      <c r="D70" s="126">
        <f t="shared" ref="D70:E70" si="150">N115</f>
        <v>54118</v>
      </c>
      <c r="E70" s="127">
        <f t="shared" si="150"/>
        <v>2052</v>
      </c>
      <c r="F70" s="121">
        <f t="shared" si="38"/>
        <v>3.7917144018625969E-2</v>
      </c>
      <c r="G70" s="127">
        <f t="shared" si="122"/>
        <v>7542</v>
      </c>
      <c r="H70" s="121">
        <f t="shared" si="40"/>
        <v>0.1393621345947744</v>
      </c>
      <c r="I70" s="127">
        <f t="shared" si="123"/>
        <v>3995</v>
      </c>
      <c r="J70" s="121">
        <f t="shared" si="42"/>
        <v>7.382017073801693E-2</v>
      </c>
      <c r="K70" s="91"/>
      <c r="L70" s="77"/>
      <c r="M70" s="143" t="s">
        <v>67</v>
      </c>
      <c r="N70" s="39">
        <v>68839</v>
      </c>
      <c r="O70" s="39">
        <v>4851</v>
      </c>
      <c r="P70" s="39">
        <v>15362</v>
      </c>
      <c r="Q70" s="39">
        <v>5349</v>
      </c>
      <c r="S70" s="105" t="s">
        <v>93</v>
      </c>
      <c r="T70" s="105" t="s">
        <v>140</v>
      </c>
      <c r="U70" s="36">
        <f>(D86-SUM(E86,G86,I86))/D86</f>
        <v>0.82190756782903129</v>
      </c>
    </row>
    <row r="71" spans="2:33" ht="14.25" customHeight="1">
      <c r="B71" s="238" t="s">
        <v>90</v>
      </c>
      <c r="C71" s="124" t="s">
        <v>140</v>
      </c>
      <c r="D71" s="126">
        <f t="shared" ref="D71:E71" si="151">N116</f>
        <v>36707</v>
      </c>
      <c r="E71" s="127">
        <f t="shared" si="151"/>
        <v>1116</v>
      </c>
      <c r="F71" s="121">
        <f t="shared" si="38"/>
        <v>3.0402920423897348E-2</v>
      </c>
      <c r="G71" s="127">
        <f t="shared" si="122"/>
        <v>4628</v>
      </c>
      <c r="H71" s="121">
        <f t="shared" si="40"/>
        <v>0.12607949437437002</v>
      </c>
      <c r="I71" s="127">
        <f t="shared" si="123"/>
        <v>2399</v>
      </c>
      <c r="J71" s="121">
        <f t="shared" si="42"/>
        <v>6.5355381807284715E-2</v>
      </c>
      <c r="K71" s="91"/>
      <c r="L71" s="77" t="s">
        <v>81</v>
      </c>
      <c r="M71" s="77" t="s">
        <v>140</v>
      </c>
      <c r="N71" s="39">
        <v>59997</v>
      </c>
      <c r="O71" s="39">
        <v>3695</v>
      </c>
      <c r="P71" s="39">
        <v>12682</v>
      </c>
      <c r="Q71" s="39">
        <v>4590</v>
      </c>
      <c r="S71" s="105"/>
      <c r="T71" s="105" t="s">
        <v>299</v>
      </c>
      <c r="U71" s="36">
        <f>(D87-SUM(E87,G87,I87))/D87</f>
        <v>0.76567596955418626</v>
      </c>
    </row>
    <row r="72" spans="2:33" ht="14.25" customHeight="1">
      <c r="B72" s="239"/>
      <c r="C72" s="167" t="s">
        <v>299</v>
      </c>
      <c r="D72" s="217">
        <f t="shared" ref="D72" si="152">N117</f>
        <v>9475</v>
      </c>
      <c r="E72" s="218">
        <f t="shared" ref="E72" si="153">O117</f>
        <v>445</v>
      </c>
      <c r="F72" s="219">
        <f t="shared" ref="F72" si="154">IFERROR(E72/D72,"-")</f>
        <v>4.6965699208443269E-2</v>
      </c>
      <c r="G72" s="218">
        <f t="shared" si="122"/>
        <v>1554</v>
      </c>
      <c r="H72" s="219">
        <f t="shared" ref="H72" si="155">IFERROR(G72/D72,"-")</f>
        <v>0.16401055408970977</v>
      </c>
      <c r="I72" s="218">
        <f t="shared" si="123"/>
        <v>708</v>
      </c>
      <c r="J72" s="219">
        <f t="shared" ref="J72" si="156">IFERROR(I72/D72,"-")</f>
        <v>7.472295514511873E-2</v>
      </c>
      <c r="K72" s="103"/>
      <c r="L72" s="77"/>
      <c r="M72" s="77" t="s">
        <v>299</v>
      </c>
      <c r="N72" s="39">
        <v>16535</v>
      </c>
      <c r="O72" s="39">
        <v>1381</v>
      </c>
      <c r="P72" s="39">
        <v>4366</v>
      </c>
      <c r="Q72" s="39">
        <v>1344</v>
      </c>
      <c r="S72" s="105"/>
      <c r="T72" s="105" t="s">
        <v>160</v>
      </c>
      <c r="U72" s="36">
        <f>(D88-SUM(E88,G88,I88))/D88</f>
        <v>0.77600472813238774</v>
      </c>
    </row>
    <row r="73" spans="2:33" ht="14.25" customHeight="1">
      <c r="B73" s="239"/>
      <c r="C73" s="173" t="s">
        <v>160</v>
      </c>
      <c r="D73" s="161">
        <f t="shared" ref="D73:E73" si="157">N118</f>
        <v>2796</v>
      </c>
      <c r="E73" s="162">
        <f t="shared" si="157"/>
        <v>104</v>
      </c>
      <c r="F73" s="163">
        <f t="shared" si="38"/>
        <v>3.7195994277539342E-2</v>
      </c>
      <c r="G73" s="162">
        <f t="shared" si="122"/>
        <v>439</v>
      </c>
      <c r="H73" s="163">
        <f t="shared" si="40"/>
        <v>0.15701001430615164</v>
      </c>
      <c r="I73" s="162">
        <f t="shared" si="123"/>
        <v>217</v>
      </c>
      <c r="J73" s="163">
        <f t="shared" si="42"/>
        <v>7.7610872675250353E-2</v>
      </c>
      <c r="K73" s="103"/>
      <c r="L73" s="77"/>
      <c r="M73" s="77" t="s">
        <v>160</v>
      </c>
      <c r="N73" s="39">
        <v>7384</v>
      </c>
      <c r="O73" s="39">
        <v>419</v>
      </c>
      <c r="P73" s="39">
        <v>1510</v>
      </c>
      <c r="Q73" s="39">
        <v>584</v>
      </c>
      <c r="S73" s="105"/>
      <c r="T73" s="112" t="s">
        <v>67</v>
      </c>
      <c r="U73" s="36">
        <f>(D90-SUM(E90,G90,I90))/D90</f>
        <v>0.81501478339118139</v>
      </c>
    </row>
    <row r="74" spans="2:33" ht="14.25" customHeight="1">
      <c r="B74" s="239"/>
      <c r="C74" s="128" t="s">
        <v>209</v>
      </c>
      <c r="D74" s="129">
        <f t="shared" ref="D74:E74" si="158">N119</f>
        <v>1272</v>
      </c>
      <c r="E74" s="130">
        <f t="shared" si="158"/>
        <v>2</v>
      </c>
      <c r="F74" s="122">
        <f t="shared" si="38"/>
        <v>1.5723270440251573E-3</v>
      </c>
      <c r="G74" s="130">
        <f t="shared" si="122"/>
        <v>32</v>
      </c>
      <c r="H74" s="122">
        <f t="shared" si="40"/>
        <v>2.5157232704402517E-2</v>
      </c>
      <c r="I74" s="130">
        <f t="shared" si="123"/>
        <v>22</v>
      </c>
      <c r="J74" s="122">
        <f t="shared" si="42"/>
        <v>1.7295597484276729E-2</v>
      </c>
      <c r="K74" s="103"/>
      <c r="L74" s="77"/>
      <c r="M74" s="77" t="s">
        <v>209</v>
      </c>
      <c r="N74" s="39">
        <v>633</v>
      </c>
      <c r="O74" s="39">
        <v>7</v>
      </c>
      <c r="P74" s="39">
        <v>30</v>
      </c>
      <c r="Q74" s="39">
        <v>11</v>
      </c>
      <c r="S74" s="105" t="s">
        <v>94</v>
      </c>
      <c r="T74" s="105" t="s">
        <v>140</v>
      </c>
      <c r="U74" s="36">
        <f>(D91-SUM(E91,G91,I91))/D91</f>
        <v>0.8389471949008187</v>
      </c>
    </row>
    <row r="75" spans="2:33" ht="14.25" customHeight="1">
      <c r="B75" s="240"/>
      <c r="C75" s="228" t="s">
        <v>67</v>
      </c>
      <c r="D75" s="39">
        <f t="shared" ref="D75:E75" si="159">N120</f>
        <v>50250</v>
      </c>
      <c r="E75" s="35">
        <f t="shared" si="159"/>
        <v>1667</v>
      </c>
      <c r="F75" s="86">
        <f t="shared" si="38"/>
        <v>3.3174129353233828E-2</v>
      </c>
      <c r="G75" s="35">
        <f t="shared" si="122"/>
        <v>6653</v>
      </c>
      <c r="H75" s="86">
        <f t="shared" si="40"/>
        <v>0.13239800995024875</v>
      </c>
      <c r="I75" s="35">
        <f t="shared" si="123"/>
        <v>3346</v>
      </c>
      <c r="J75" s="86">
        <f t="shared" si="42"/>
        <v>6.6587064676616917E-2</v>
      </c>
      <c r="L75" s="77"/>
      <c r="M75" s="143" t="s">
        <v>67</v>
      </c>
      <c r="N75" s="39">
        <v>84549</v>
      </c>
      <c r="O75" s="39">
        <v>5502</v>
      </c>
      <c r="P75" s="39">
        <v>18588</v>
      </c>
      <c r="Q75" s="39">
        <v>6529</v>
      </c>
      <c r="S75" s="105"/>
      <c r="T75" s="105" t="s">
        <v>299</v>
      </c>
      <c r="U75" s="36">
        <f>(D92-SUM(E92,G92,I92))/D92</f>
        <v>0.76961365252429481</v>
      </c>
    </row>
    <row r="76" spans="2:33" ht="14.25" customHeight="1">
      <c r="B76" s="238" t="s">
        <v>91</v>
      </c>
      <c r="C76" s="124" t="s">
        <v>140</v>
      </c>
      <c r="D76" s="126">
        <f t="shared" ref="D76:E76" si="160">N121</f>
        <v>30244</v>
      </c>
      <c r="E76" s="127">
        <f t="shared" si="160"/>
        <v>831</v>
      </c>
      <c r="F76" s="121">
        <f t="shared" si="38"/>
        <v>2.7476524269276551E-2</v>
      </c>
      <c r="G76" s="127">
        <f t="shared" si="122"/>
        <v>3540</v>
      </c>
      <c r="H76" s="121">
        <f t="shared" si="40"/>
        <v>0.11704800952254993</v>
      </c>
      <c r="I76" s="127">
        <f t="shared" si="123"/>
        <v>1888</v>
      </c>
      <c r="J76" s="121">
        <f t="shared" si="42"/>
        <v>6.2425605078693297E-2</v>
      </c>
      <c r="L76" s="77" t="s">
        <v>82</v>
      </c>
      <c r="M76" s="77" t="s">
        <v>140</v>
      </c>
      <c r="N76" s="39">
        <v>68066</v>
      </c>
      <c r="O76" s="39">
        <v>4041</v>
      </c>
      <c r="P76" s="39">
        <v>13229</v>
      </c>
      <c r="Q76" s="39">
        <v>5417</v>
      </c>
      <c r="S76" s="105"/>
      <c r="T76" s="105" t="s">
        <v>160</v>
      </c>
      <c r="U76" s="36">
        <f>(D93-SUM(E93,G93,I93))/D93</f>
        <v>0.78776142525174286</v>
      </c>
    </row>
    <row r="77" spans="2:33" ht="14.25" customHeight="1">
      <c r="B77" s="239"/>
      <c r="C77" s="195" t="s">
        <v>299</v>
      </c>
      <c r="D77" s="217">
        <f t="shared" ref="D77" si="161">N122</f>
        <v>7274</v>
      </c>
      <c r="E77" s="218">
        <f t="shared" ref="E77" si="162">O122</f>
        <v>306</v>
      </c>
      <c r="F77" s="219">
        <f t="shared" ref="F77" si="163">IFERROR(E77/D77,"-")</f>
        <v>4.2067638163321416E-2</v>
      </c>
      <c r="G77" s="218">
        <f t="shared" si="122"/>
        <v>1161</v>
      </c>
      <c r="H77" s="219">
        <f t="shared" ref="H77" si="164">IFERROR(G77/D77,"-")</f>
        <v>0.15960956832554302</v>
      </c>
      <c r="I77" s="218">
        <f t="shared" si="123"/>
        <v>549</v>
      </c>
      <c r="J77" s="219">
        <f t="shared" ref="J77" si="165">IFERROR(I77/D77,"-")</f>
        <v>7.5474291998900198E-2</v>
      </c>
      <c r="L77" s="77"/>
      <c r="M77" s="77" t="s">
        <v>299</v>
      </c>
      <c r="N77" s="39">
        <v>18435</v>
      </c>
      <c r="O77" s="39">
        <v>1450</v>
      </c>
      <c r="P77" s="39">
        <v>4489</v>
      </c>
      <c r="Q77" s="39">
        <v>1589</v>
      </c>
      <c r="S77" s="105"/>
      <c r="T77" s="112" t="s">
        <v>67</v>
      </c>
      <c r="U77" s="36">
        <f>(D95-SUM(E95,G95,I95))/D95</f>
        <v>0.83053913882523223</v>
      </c>
    </row>
    <row r="78" spans="2:33" ht="14.25" customHeight="1">
      <c r="B78" s="239"/>
      <c r="C78" s="125" t="s">
        <v>160</v>
      </c>
      <c r="D78" s="161">
        <f t="shared" ref="D78:E78" si="166">N123</f>
        <v>2262</v>
      </c>
      <c r="E78" s="162">
        <f t="shared" si="166"/>
        <v>100</v>
      </c>
      <c r="F78" s="163">
        <f t="shared" si="38"/>
        <v>4.4208664898320073E-2</v>
      </c>
      <c r="G78" s="162">
        <f t="shared" si="122"/>
        <v>305</v>
      </c>
      <c r="H78" s="163">
        <f t="shared" si="40"/>
        <v>0.13483642793987621</v>
      </c>
      <c r="I78" s="162">
        <f t="shared" si="123"/>
        <v>174</v>
      </c>
      <c r="J78" s="163">
        <f t="shared" si="42"/>
        <v>7.6923076923076927E-2</v>
      </c>
      <c r="L78" s="77"/>
      <c r="M78" s="77" t="s">
        <v>160</v>
      </c>
      <c r="N78" s="39">
        <v>7567</v>
      </c>
      <c r="O78" s="39">
        <v>486</v>
      </c>
      <c r="P78" s="39">
        <v>1487</v>
      </c>
      <c r="Q78" s="39">
        <v>648</v>
      </c>
      <c r="S78" s="105" t="s">
        <v>95</v>
      </c>
      <c r="T78" s="105" t="s">
        <v>140</v>
      </c>
      <c r="U78" s="36">
        <f>(D96-SUM(E96,G96,I96))/D96</f>
        <v>0.8463481228668942</v>
      </c>
    </row>
    <row r="79" spans="2:33" ht="14.25" customHeight="1">
      <c r="B79" s="239"/>
      <c r="C79" s="128" t="s">
        <v>209</v>
      </c>
      <c r="D79" s="129">
        <f t="shared" ref="D79:E79" si="167">N124</f>
        <v>1191</v>
      </c>
      <c r="E79" s="130">
        <f t="shared" si="167"/>
        <v>2</v>
      </c>
      <c r="F79" s="122">
        <f t="shared" si="38"/>
        <v>1.6792611251049538E-3</v>
      </c>
      <c r="G79" s="130">
        <f t="shared" si="122"/>
        <v>17</v>
      </c>
      <c r="H79" s="122">
        <f t="shared" si="40"/>
        <v>1.4273719563392108E-2</v>
      </c>
      <c r="I79" s="130">
        <f t="shared" si="123"/>
        <v>16</v>
      </c>
      <c r="J79" s="122">
        <f t="shared" si="42"/>
        <v>1.343408900083963E-2</v>
      </c>
      <c r="L79" s="77"/>
      <c r="M79" s="77" t="s">
        <v>209</v>
      </c>
      <c r="N79" s="39">
        <v>843</v>
      </c>
      <c r="O79" s="39">
        <v>3</v>
      </c>
      <c r="P79" s="39">
        <v>27</v>
      </c>
      <c r="Q79" s="39">
        <v>20</v>
      </c>
      <c r="S79" s="105"/>
      <c r="T79" s="105" t="s">
        <v>299</v>
      </c>
      <c r="U79" s="36">
        <f>(D97-SUM(E97,G97,I97))/D97</f>
        <v>0.80729321079158023</v>
      </c>
    </row>
    <row r="80" spans="2:33" ht="14.25" customHeight="1">
      <c r="B80" s="240"/>
      <c r="C80" s="153" t="s">
        <v>67</v>
      </c>
      <c r="D80" s="126">
        <f t="shared" ref="D80:E80" si="168">N125</f>
        <v>40971</v>
      </c>
      <c r="E80" s="127">
        <f t="shared" si="168"/>
        <v>1239</v>
      </c>
      <c r="F80" s="121">
        <f t="shared" si="38"/>
        <v>3.0240902101486417E-2</v>
      </c>
      <c r="G80" s="127">
        <f t="shared" si="122"/>
        <v>5023</v>
      </c>
      <c r="H80" s="121">
        <f t="shared" si="40"/>
        <v>0.12259891142515437</v>
      </c>
      <c r="I80" s="127">
        <f t="shared" si="123"/>
        <v>2627</v>
      </c>
      <c r="J80" s="121">
        <f t="shared" si="42"/>
        <v>6.4118522857631005E-2</v>
      </c>
      <c r="L80" s="77"/>
      <c r="M80" s="143" t="s">
        <v>67</v>
      </c>
      <c r="N80" s="39">
        <v>94911</v>
      </c>
      <c r="O80" s="39">
        <v>5980</v>
      </c>
      <c r="P80" s="39">
        <v>19232</v>
      </c>
      <c r="Q80" s="39">
        <v>7674</v>
      </c>
      <c r="S80" s="105"/>
      <c r="T80" s="105" t="s">
        <v>160</v>
      </c>
      <c r="U80" s="36">
        <f>(D98-SUM(E98,G98,I98))/D98</f>
        <v>0.78444881889763785</v>
      </c>
    </row>
    <row r="81" spans="2:21" ht="14.25" customHeight="1">
      <c r="B81" s="238" t="s">
        <v>92</v>
      </c>
      <c r="C81" s="124" t="s">
        <v>140</v>
      </c>
      <c r="D81" s="126">
        <f t="shared" ref="D81:E81" si="169">N126</f>
        <v>25791</v>
      </c>
      <c r="E81" s="127">
        <f t="shared" si="169"/>
        <v>617</v>
      </c>
      <c r="F81" s="121">
        <f t="shared" si="38"/>
        <v>2.3923073940521889E-2</v>
      </c>
      <c r="G81" s="127">
        <f t="shared" si="122"/>
        <v>2777</v>
      </c>
      <c r="H81" s="121">
        <f t="shared" si="40"/>
        <v>0.10767321934007987</v>
      </c>
      <c r="I81" s="127">
        <f t="shared" si="123"/>
        <v>1496</v>
      </c>
      <c r="J81" s="121">
        <f t="shared" si="42"/>
        <v>5.800473033228646E-2</v>
      </c>
      <c r="L81" s="77" t="s">
        <v>83</v>
      </c>
      <c r="M81" s="77" t="s">
        <v>140</v>
      </c>
      <c r="N81" s="39">
        <v>64325</v>
      </c>
      <c r="O81" s="39">
        <v>3480</v>
      </c>
      <c r="P81" s="39">
        <v>12036</v>
      </c>
      <c r="Q81" s="39">
        <v>5240</v>
      </c>
      <c r="S81" s="105"/>
      <c r="T81" s="112" t="s">
        <v>67</v>
      </c>
      <c r="U81" s="36">
        <f>(D100-SUM(E100,G100,I100))/D100</f>
        <v>0.84327095361337845</v>
      </c>
    </row>
    <row r="82" spans="2:21" ht="14.25" customHeight="1">
      <c r="B82" s="239"/>
      <c r="C82" s="195" t="s">
        <v>299</v>
      </c>
      <c r="D82" s="217">
        <f t="shared" ref="D82" si="170">N127</f>
        <v>5982</v>
      </c>
      <c r="E82" s="218">
        <f t="shared" ref="E82" si="171">O127</f>
        <v>245</v>
      </c>
      <c r="F82" s="219">
        <f t="shared" ref="F82" si="172">IFERROR(E82/D82,"-")</f>
        <v>4.0956201939150783E-2</v>
      </c>
      <c r="G82" s="218">
        <f t="shared" si="122"/>
        <v>810</v>
      </c>
      <c r="H82" s="219">
        <f t="shared" ref="H82" si="173">IFERROR(G82/D82,"-")</f>
        <v>0.13540621865596791</v>
      </c>
      <c r="I82" s="218">
        <f t="shared" si="123"/>
        <v>407</v>
      </c>
      <c r="J82" s="219">
        <f t="shared" ref="J82" si="174">IFERROR(I82/D82,"-")</f>
        <v>6.8037445670344365E-2</v>
      </c>
      <c r="L82" s="77"/>
      <c r="M82" s="77" t="s">
        <v>299</v>
      </c>
      <c r="N82" s="39">
        <v>16932</v>
      </c>
      <c r="O82" s="39">
        <v>1347</v>
      </c>
      <c r="P82" s="39">
        <v>4007</v>
      </c>
      <c r="Q82" s="39">
        <v>1486</v>
      </c>
      <c r="S82" s="105" t="s">
        <v>96</v>
      </c>
      <c r="T82" s="105" t="s">
        <v>140</v>
      </c>
      <c r="U82" s="36">
        <f>(D101-SUM(E101,G101,I101))/D101</f>
        <v>0.87429708452288257</v>
      </c>
    </row>
    <row r="83" spans="2:21" ht="14.25" customHeight="1">
      <c r="B83" s="239"/>
      <c r="C83" s="125" t="s">
        <v>160</v>
      </c>
      <c r="D83" s="161">
        <f t="shared" ref="D83:E83" si="175">N128</f>
        <v>1844</v>
      </c>
      <c r="E83" s="162">
        <f t="shared" si="175"/>
        <v>53</v>
      </c>
      <c r="F83" s="163">
        <f t="shared" si="38"/>
        <v>2.8741865509761388E-2</v>
      </c>
      <c r="G83" s="162">
        <f t="shared" si="122"/>
        <v>267</v>
      </c>
      <c r="H83" s="163">
        <f t="shared" si="40"/>
        <v>0.14479392624728851</v>
      </c>
      <c r="I83" s="162">
        <f t="shared" si="123"/>
        <v>144</v>
      </c>
      <c r="J83" s="163">
        <f t="shared" si="42"/>
        <v>7.8091106290672452E-2</v>
      </c>
      <c r="L83" s="77"/>
      <c r="M83" s="77" t="s">
        <v>160</v>
      </c>
      <c r="N83" s="39">
        <v>6621</v>
      </c>
      <c r="O83" s="39">
        <v>386</v>
      </c>
      <c r="P83" s="39">
        <v>1342</v>
      </c>
      <c r="Q83" s="39">
        <v>606</v>
      </c>
      <c r="S83" s="105"/>
      <c r="T83" s="105" t="s">
        <v>299</v>
      </c>
      <c r="U83" s="36">
        <f>(D102-SUM(E102,G102,I102))/D102</f>
        <v>0.8271411810715682</v>
      </c>
    </row>
    <row r="84" spans="2:21" ht="14.25" customHeight="1">
      <c r="B84" s="239"/>
      <c r="C84" s="128" t="s">
        <v>209</v>
      </c>
      <c r="D84" s="129">
        <f t="shared" ref="D84:E84" si="176">N129</f>
        <v>1153</v>
      </c>
      <c r="E84" s="130">
        <f t="shared" si="176"/>
        <v>2</v>
      </c>
      <c r="F84" s="122">
        <f t="shared" si="38"/>
        <v>1.7346053772766695E-3</v>
      </c>
      <c r="G84" s="130">
        <f t="shared" si="122"/>
        <v>18</v>
      </c>
      <c r="H84" s="122">
        <f t="shared" si="40"/>
        <v>1.5611448395490026E-2</v>
      </c>
      <c r="I84" s="130">
        <f t="shared" si="123"/>
        <v>11</v>
      </c>
      <c r="J84" s="122">
        <f t="shared" si="42"/>
        <v>9.5403295750216832E-3</v>
      </c>
      <c r="L84" s="77"/>
      <c r="M84" s="77" t="s">
        <v>209</v>
      </c>
      <c r="N84" s="39">
        <v>916</v>
      </c>
      <c r="O84" s="39">
        <v>4</v>
      </c>
      <c r="P84" s="39">
        <v>27</v>
      </c>
      <c r="Q84" s="39">
        <v>20</v>
      </c>
      <c r="S84" s="105"/>
      <c r="T84" s="105" t="s">
        <v>160</v>
      </c>
      <c r="U84" s="36">
        <f>(D103-SUM(E103,G103,I103))/D103</f>
        <v>0.82381530984204132</v>
      </c>
    </row>
    <row r="85" spans="2:21" ht="14.25" customHeight="1">
      <c r="B85" s="240"/>
      <c r="C85" s="153" t="s">
        <v>67</v>
      </c>
      <c r="D85" s="126">
        <f t="shared" ref="D85:E85" si="177">N130</f>
        <v>34770</v>
      </c>
      <c r="E85" s="127">
        <f t="shared" si="177"/>
        <v>917</v>
      </c>
      <c r="F85" s="121">
        <f t="shared" si="38"/>
        <v>2.6373310324992811E-2</v>
      </c>
      <c r="G85" s="127">
        <f t="shared" si="122"/>
        <v>3872</v>
      </c>
      <c r="H85" s="121">
        <f t="shared" si="40"/>
        <v>0.11136036813344838</v>
      </c>
      <c r="I85" s="127">
        <f t="shared" si="123"/>
        <v>2058</v>
      </c>
      <c r="J85" s="121">
        <f t="shared" si="42"/>
        <v>5.9188955996548748E-2</v>
      </c>
      <c r="L85" s="77"/>
      <c r="M85" s="143" t="s">
        <v>67</v>
      </c>
      <c r="N85" s="39">
        <v>88794</v>
      </c>
      <c r="O85" s="39">
        <v>5217</v>
      </c>
      <c r="P85" s="39">
        <v>17412</v>
      </c>
      <c r="Q85" s="39">
        <v>7352</v>
      </c>
      <c r="S85" s="105"/>
      <c r="T85" s="112" t="s">
        <v>67</v>
      </c>
      <c r="U85" s="36">
        <f>(D105-SUM(E105,G105,I105))/D105</f>
        <v>0.86991000062936619</v>
      </c>
    </row>
    <row r="86" spans="2:21" ht="14.25" customHeight="1">
      <c r="B86" s="238" t="s">
        <v>93</v>
      </c>
      <c r="C86" s="124" t="s">
        <v>140</v>
      </c>
      <c r="D86" s="126">
        <f t="shared" ref="D86:E86" si="178">N131</f>
        <v>22741</v>
      </c>
      <c r="E86" s="127">
        <f t="shared" si="178"/>
        <v>476</v>
      </c>
      <c r="F86" s="121">
        <f t="shared" si="38"/>
        <v>2.0931357460094103E-2</v>
      </c>
      <c r="G86" s="127">
        <f t="shared" si="122"/>
        <v>2331</v>
      </c>
      <c r="H86" s="121">
        <f t="shared" si="40"/>
        <v>0.10250208873840201</v>
      </c>
      <c r="I86" s="127">
        <f t="shared" si="123"/>
        <v>1243</v>
      </c>
      <c r="J86" s="121">
        <f t="shared" si="42"/>
        <v>5.4658985972472623E-2</v>
      </c>
      <c r="L86" s="77" t="s">
        <v>84</v>
      </c>
      <c r="M86" s="77" t="s">
        <v>140</v>
      </c>
      <c r="N86" s="39">
        <v>67206</v>
      </c>
      <c r="O86" s="39">
        <v>3453</v>
      </c>
      <c r="P86" s="39">
        <v>11825</v>
      </c>
      <c r="Q86" s="39">
        <v>5452</v>
      </c>
      <c r="S86" s="105" t="s">
        <v>97</v>
      </c>
      <c r="T86" s="105" t="s">
        <v>140</v>
      </c>
      <c r="U86" s="36">
        <f>(D106-SUM(E106,G106,I106))/D106</f>
        <v>0.87680401589625601</v>
      </c>
    </row>
    <row r="87" spans="2:21" ht="14.25" customHeight="1">
      <c r="B87" s="239"/>
      <c r="C87" s="195" t="s">
        <v>299</v>
      </c>
      <c r="D87" s="217">
        <f t="shared" ref="D87" si="179">N132</f>
        <v>5518</v>
      </c>
      <c r="E87" s="218">
        <f t="shared" ref="E87" si="180">O132</f>
        <v>220</v>
      </c>
      <c r="F87" s="219">
        <f t="shared" ref="F87" si="181">IFERROR(E87/D87,"-")</f>
        <v>3.9869517941283072E-2</v>
      </c>
      <c r="G87" s="218">
        <f t="shared" ref="G87:G97" si="182">P132</f>
        <v>715</v>
      </c>
      <c r="H87" s="219">
        <f t="shared" ref="H87" si="183">IFERROR(G87/D87,"-")</f>
        <v>0.12957593330917</v>
      </c>
      <c r="I87" s="218">
        <f t="shared" ref="I87:I97" si="184">Q132</f>
        <v>358</v>
      </c>
      <c r="J87" s="219">
        <f t="shared" ref="J87" si="185">IFERROR(I87/D87,"-")</f>
        <v>6.4878579195360636E-2</v>
      </c>
      <c r="L87" s="77"/>
      <c r="M87" s="77" t="s">
        <v>299</v>
      </c>
      <c r="N87" s="39">
        <v>18091</v>
      </c>
      <c r="O87" s="39">
        <v>1391</v>
      </c>
      <c r="P87" s="39">
        <v>4035</v>
      </c>
      <c r="Q87" s="39">
        <v>1585</v>
      </c>
      <c r="S87" s="105"/>
      <c r="T87" s="105" t="s">
        <v>299</v>
      </c>
      <c r="U87" s="36">
        <f>(D107-SUM(E107,G107,I107))/D107</f>
        <v>0.84599797365754814</v>
      </c>
    </row>
    <row r="88" spans="2:21" ht="14.25" customHeight="1">
      <c r="B88" s="239"/>
      <c r="C88" s="125" t="s">
        <v>160</v>
      </c>
      <c r="D88" s="161">
        <f t="shared" ref="D88:E88" si="186">N133</f>
        <v>1692</v>
      </c>
      <c r="E88" s="162">
        <f t="shared" si="186"/>
        <v>60</v>
      </c>
      <c r="F88" s="163">
        <f t="shared" si="38"/>
        <v>3.5460992907801421E-2</v>
      </c>
      <c r="G88" s="162">
        <f t="shared" si="182"/>
        <v>209</v>
      </c>
      <c r="H88" s="163">
        <f t="shared" si="40"/>
        <v>0.12352245862884161</v>
      </c>
      <c r="I88" s="162">
        <f t="shared" si="184"/>
        <v>110</v>
      </c>
      <c r="J88" s="163">
        <f t="shared" si="42"/>
        <v>6.5011820330969264E-2</v>
      </c>
      <c r="L88" s="77"/>
      <c r="M88" s="77" t="s">
        <v>160</v>
      </c>
      <c r="N88" s="39">
        <v>6518</v>
      </c>
      <c r="O88" s="39">
        <v>379</v>
      </c>
      <c r="P88" s="39">
        <v>1215</v>
      </c>
      <c r="Q88" s="39">
        <v>598</v>
      </c>
      <c r="S88" s="105"/>
      <c r="T88" s="105" t="s">
        <v>160</v>
      </c>
      <c r="U88" s="36">
        <f>(D108-SUM(E108,G108,I108))/D108</f>
        <v>0.86625194401244165</v>
      </c>
    </row>
    <row r="89" spans="2:21" ht="14.25" customHeight="1">
      <c r="B89" s="239"/>
      <c r="C89" s="128" t="s">
        <v>209</v>
      </c>
      <c r="D89" s="129">
        <f t="shared" ref="D89:E89" si="187">N134</f>
        <v>1165</v>
      </c>
      <c r="E89" s="130">
        <f t="shared" si="187"/>
        <v>2</v>
      </c>
      <c r="F89" s="122">
        <f t="shared" si="38"/>
        <v>1.7167381974248926E-3</v>
      </c>
      <c r="G89" s="130">
        <f t="shared" si="182"/>
        <v>19</v>
      </c>
      <c r="H89" s="122">
        <f t="shared" si="40"/>
        <v>1.6309012875536481E-2</v>
      </c>
      <c r="I89" s="130">
        <f t="shared" si="184"/>
        <v>13</v>
      </c>
      <c r="J89" s="122">
        <f t="shared" si="42"/>
        <v>1.1158798283261802E-2</v>
      </c>
      <c r="L89" s="77"/>
      <c r="M89" s="77" t="s">
        <v>209</v>
      </c>
      <c r="N89" s="39">
        <v>1023</v>
      </c>
      <c r="O89" s="39">
        <v>9</v>
      </c>
      <c r="P89" s="39">
        <v>40</v>
      </c>
      <c r="Q89" s="39">
        <v>30</v>
      </c>
      <c r="S89" s="105"/>
      <c r="T89" s="112" t="s">
        <v>67</v>
      </c>
      <c r="U89" s="36">
        <f>(D110-SUM(E110,G110,I110))/D110</f>
        <v>0.87807494827189825</v>
      </c>
    </row>
    <row r="90" spans="2:21" ht="14.25" customHeight="1">
      <c r="B90" s="240"/>
      <c r="C90" s="153" t="s">
        <v>67</v>
      </c>
      <c r="D90" s="126">
        <f t="shared" ref="D90:E90" si="188">N135</f>
        <v>31116</v>
      </c>
      <c r="E90" s="127">
        <f t="shared" si="188"/>
        <v>758</v>
      </c>
      <c r="F90" s="121">
        <f t="shared" si="38"/>
        <v>2.4360457642370485E-2</v>
      </c>
      <c r="G90" s="127">
        <f t="shared" si="182"/>
        <v>3274</v>
      </c>
      <c r="H90" s="121">
        <f t="shared" si="40"/>
        <v>0.1052191798431675</v>
      </c>
      <c r="I90" s="127">
        <f t="shared" si="184"/>
        <v>1724</v>
      </c>
      <c r="J90" s="121">
        <f t="shared" si="42"/>
        <v>5.5405579123280625E-2</v>
      </c>
      <c r="L90" s="77"/>
      <c r="M90" s="143" t="s">
        <v>67</v>
      </c>
      <c r="N90" s="39">
        <v>92838</v>
      </c>
      <c r="O90" s="39">
        <v>5232</v>
      </c>
      <c r="P90" s="39">
        <v>17115</v>
      </c>
      <c r="Q90" s="39">
        <v>7665</v>
      </c>
      <c r="S90" s="105" t="s">
        <v>64</v>
      </c>
      <c r="T90" s="105" t="s">
        <v>140</v>
      </c>
      <c r="U90" s="36">
        <f>(D111-SUM(E111,G111,I111))/D111</f>
        <v>0.90835939128622056</v>
      </c>
    </row>
    <row r="91" spans="2:21" ht="14.25" customHeight="1">
      <c r="B91" s="238" t="s">
        <v>94</v>
      </c>
      <c r="C91" s="124" t="s">
        <v>140</v>
      </c>
      <c r="D91" s="126">
        <f t="shared" ref="D91:E91" si="189">N136</f>
        <v>18199</v>
      </c>
      <c r="E91" s="127">
        <f t="shared" si="189"/>
        <v>307</v>
      </c>
      <c r="F91" s="121">
        <f t="shared" si="38"/>
        <v>1.6869058739491179E-2</v>
      </c>
      <c r="G91" s="127">
        <f t="shared" si="182"/>
        <v>1767</v>
      </c>
      <c r="H91" s="121">
        <f t="shared" si="40"/>
        <v>9.7093246881696793E-2</v>
      </c>
      <c r="I91" s="127">
        <f t="shared" si="184"/>
        <v>857</v>
      </c>
      <c r="J91" s="121">
        <f t="shared" si="42"/>
        <v>4.7090499477993299E-2</v>
      </c>
      <c r="L91" s="77" t="s">
        <v>85</v>
      </c>
      <c r="M91" s="77" t="s">
        <v>140</v>
      </c>
      <c r="N91" s="39">
        <v>57972</v>
      </c>
      <c r="O91" s="39">
        <v>2837</v>
      </c>
      <c r="P91" s="39">
        <v>9871</v>
      </c>
      <c r="Q91" s="39">
        <v>4663</v>
      </c>
      <c r="S91" s="105"/>
      <c r="T91" s="105" t="s">
        <v>299</v>
      </c>
      <c r="U91" s="36">
        <f>(D112-SUM(E112,G112,I112))/D112</f>
        <v>0.86392716535433067</v>
      </c>
    </row>
    <row r="92" spans="2:21" ht="14.25" customHeight="1">
      <c r="B92" s="239"/>
      <c r="C92" s="195" t="s">
        <v>299</v>
      </c>
      <c r="D92" s="217">
        <f t="shared" ref="D92" si="190">N137</f>
        <v>4219</v>
      </c>
      <c r="E92" s="218">
        <f t="shared" ref="E92" si="191">O137</f>
        <v>138</v>
      </c>
      <c r="F92" s="219">
        <f t="shared" ref="F92" si="192">IFERROR(E92/D92,"-")</f>
        <v>3.2709172789760606E-2</v>
      </c>
      <c r="G92" s="218">
        <f t="shared" si="182"/>
        <v>536</v>
      </c>
      <c r="H92" s="219">
        <f t="shared" ref="H92" si="193">IFERROR(G92/D92,"-")</f>
        <v>0.12704432329936005</v>
      </c>
      <c r="I92" s="218">
        <f t="shared" si="184"/>
        <v>298</v>
      </c>
      <c r="J92" s="219">
        <f t="shared" ref="J92" si="194">IFERROR(I92/D92,"-")</f>
        <v>7.0632851386584497E-2</v>
      </c>
      <c r="L92" s="77"/>
      <c r="M92" s="77" t="s">
        <v>299</v>
      </c>
      <c r="N92" s="39">
        <v>15486</v>
      </c>
      <c r="O92" s="39">
        <v>1132</v>
      </c>
      <c r="P92" s="39">
        <v>3349</v>
      </c>
      <c r="Q92" s="39">
        <v>1392</v>
      </c>
      <c r="S92" s="105"/>
      <c r="T92" s="105" t="s">
        <v>160</v>
      </c>
      <c r="U92" s="36">
        <f>(D113-SUM(E113,G113,I113))/D113</f>
        <v>0.8801071667782987</v>
      </c>
    </row>
    <row r="93" spans="2:21" ht="14.25" customHeight="1">
      <c r="B93" s="239"/>
      <c r="C93" s="125" t="s">
        <v>160</v>
      </c>
      <c r="D93" s="161">
        <f t="shared" ref="D93:E93" si="195">N138</f>
        <v>1291</v>
      </c>
      <c r="E93" s="162">
        <f t="shared" si="195"/>
        <v>40</v>
      </c>
      <c r="F93" s="163">
        <f t="shared" si="38"/>
        <v>3.0983733539891558E-2</v>
      </c>
      <c r="G93" s="162">
        <f t="shared" si="182"/>
        <v>130</v>
      </c>
      <c r="H93" s="163">
        <f t="shared" si="40"/>
        <v>0.10069713400464755</v>
      </c>
      <c r="I93" s="162">
        <f t="shared" si="184"/>
        <v>104</v>
      </c>
      <c r="J93" s="163">
        <f t="shared" si="42"/>
        <v>8.0557707203718049E-2</v>
      </c>
      <c r="L93" s="77"/>
      <c r="M93" s="77" t="s">
        <v>160</v>
      </c>
      <c r="N93" s="39">
        <v>5573</v>
      </c>
      <c r="O93" s="39">
        <v>315</v>
      </c>
      <c r="P93" s="39">
        <v>1055</v>
      </c>
      <c r="Q93" s="39">
        <v>496</v>
      </c>
      <c r="S93" s="105"/>
      <c r="T93" s="112" t="s">
        <v>67</v>
      </c>
      <c r="U93" s="36">
        <f>(D115-SUM(E115,G115,I115))/D115</f>
        <v>0.90944129161482201</v>
      </c>
    </row>
    <row r="94" spans="2:21" ht="14.25" customHeight="1">
      <c r="B94" s="239"/>
      <c r="C94" s="128" t="s">
        <v>209</v>
      </c>
      <c r="D94" s="129">
        <f t="shared" ref="D94:E94" si="196">N139</f>
        <v>1164</v>
      </c>
      <c r="E94" s="130">
        <f t="shared" si="196"/>
        <v>4</v>
      </c>
      <c r="F94" s="122">
        <f t="shared" si="38"/>
        <v>3.4364261168384879E-3</v>
      </c>
      <c r="G94" s="130">
        <f t="shared" si="182"/>
        <v>20</v>
      </c>
      <c r="H94" s="122">
        <f t="shared" si="40"/>
        <v>1.7182130584192441E-2</v>
      </c>
      <c r="I94" s="130">
        <f t="shared" si="184"/>
        <v>14</v>
      </c>
      <c r="J94" s="122">
        <f t="shared" si="42"/>
        <v>1.2027491408934709E-2</v>
      </c>
      <c r="L94" s="77"/>
      <c r="M94" s="77" t="s">
        <v>209</v>
      </c>
      <c r="N94" s="39">
        <v>994</v>
      </c>
      <c r="O94" s="39">
        <v>8</v>
      </c>
      <c r="P94" s="39">
        <v>33</v>
      </c>
      <c r="Q94" s="39">
        <v>27</v>
      </c>
      <c r="S94" s="105" t="s">
        <v>143</v>
      </c>
      <c r="T94" s="105" t="s">
        <v>140</v>
      </c>
      <c r="U94" s="36">
        <f>(D116-SUM(E116,G116,I116))/D116</f>
        <v>0.72648363242933911</v>
      </c>
    </row>
    <row r="95" spans="2:21" ht="14.25" customHeight="1">
      <c r="B95" s="240"/>
      <c r="C95" s="180" t="s">
        <v>67</v>
      </c>
      <c r="D95" s="39">
        <f t="shared" ref="D95:E95" si="197">N140</f>
        <v>24873</v>
      </c>
      <c r="E95" s="35">
        <f t="shared" si="197"/>
        <v>489</v>
      </c>
      <c r="F95" s="86">
        <f t="shared" si="38"/>
        <v>1.9659872150524664E-2</v>
      </c>
      <c r="G95" s="35">
        <f t="shared" si="182"/>
        <v>2453</v>
      </c>
      <c r="H95" s="86">
        <f t="shared" si="40"/>
        <v>9.8620994652836413E-2</v>
      </c>
      <c r="I95" s="35">
        <f t="shared" si="184"/>
        <v>1273</v>
      </c>
      <c r="J95" s="86">
        <f t="shared" si="42"/>
        <v>5.1179994371406745E-2</v>
      </c>
      <c r="L95" s="77"/>
      <c r="M95" s="143" t="s">
        <v>67</v>
      </c>
      <c r="N95" s="39">
        <v>80025</v>
      </c>
      <c r="O95" s="39">
        <v>4292</v>
      </c>
      <c r="P95" s="39">
        <v>14308</v>
      </c>
      <c r="Q95" s="39">
        <v>6578</v>
      </c>
      <c r="S95" s="105"/>
      <c r="T95" s="105" t="s">
        <v>299</v>
      </c>
      <c r="U95" s="36">
        <f>(D117-SUM(E117,G117,I117))/D117</f>
        <v>0.65256969467096526</v>
      </c>
    </row>
    <row r="96" spans="2:21" ht="14.25" customHeight="1">
      <c r="B96" s="238" t="s">
        <v>95</v>
      </c>
      <c r="C96" s="124" t="s">
        <v>140</v>
      </c>
      <c r="D96" s="126">
        <f t="shared" ref="D96:E96" si="198">N141</f>
        <v>14650</v>
      </c>
      <c r="E96" s="127">
        <f t="shared" si="198"/>
        <v>214</v>
      </c>
      <c r="F96" s="121">
        <f t="shared" si="38"/>
        <v>1.4607508532423208E-2</v>
      </c>
      <c r="G96" s="127">
        <f t="shared" si="182"/>
        <v>1380</v>
      </c>
      <c r="H96" s="121">
        <f t="shared" si="40"/>
        <v>9.4197952218430039E-2</v>
      </c>
      <c r="I96" s="127">
        <f t="shared" si="184"/>
        <v>657</v>
      </c>
      <c r="J96" s="121">
        <f t="shared" si="42"/>
        <v>4.4846416382252563E-2</v>
      </c>
      <c r="L96" s="77" t="s">
        <v>86</v>
      </c>
      <c r="M96" s="77" t="s">
        <v>140</v>
      </c>
      <c r="N96" s="39">
        <v>48614</v>
      </c>
      <c r="O96" s="39">
        <v>2155</v>
      </c>
      <c r="P96" s="39">
        <v>7729</v>
      </c>
      <c r="Q96" s="39">
        <v>3896</v>
      </c>
      <c r="S96" s="105"/>
      <c r="T96" s="105" t="s">
        <v>160</v>
      </c>
      <c r="U96" s="36">
        <f>(D118-SUM(E118,G118,I118))/D118</f>
        <v>0.69504360774303342</v>
      </c>
    </row>
    <row r="97" spans="2:21" ht="14.25" customHeight="1">
      <c r="B97" s="239"/>
      <c r="C97" s="195" t="s">
        <v>299</v>
      </c>
      <c r="D97" s="217">
        <f t="shared" ref="D97" si="199">N142</f>
        <v>3373</v>
      </c>
      <c r="E97" s="218">
        <f t="shared" ref="E97" si="200">O142</f>
        <v>85</v>
      </c>
      <c r="F97" s="219">
        <f t="shared" ref="F97" si="201">IFERROR(E97/D97,"-")</f>
        <v>2.5200118588793358E-2</v>
      </c>
      <c r="G97" s="218">
        <f t="shared" si="182"/>
        <v>384</v>
      </c>
      <c r="H97" s="219">
        <f t="shared" ref="H97" si="202">IFERROR(G97/D97,"-")</f>
        <v>0.11384524162466647</v>
      </c>
      <c r="I97" s="218">
        <f t="shared" si="184"/>
        <v>181</v>
      </c>
      <c r="J97" s="219">
        <f t="shared" ref="J97" si="203">IFERROR(I97/D97,"-")</f>
        <v>5.366142899495998E-2</v>
      </c>
      <c r="L97" s="77"/>
      <c r="M97" s="77" t="s">
        <v>299</v>
      </c>
      <c r="N97" s="39">
        <v>12991</v>
      </c>
      <c r="O97" s="39">
        <v>893</v>
      </c>
      <c r="P97" s="39">
        <v>2744</v>
      </c>
      <c r="Q97" s="39">
        <v>1180</v>
      </c>
      <c r="S97" s="105"/>
      <c r="T97" s="112" t="s">
        <v>67</v>
      </c>
      <c r="U97" s="36">
        <f>(D120-SUM(E120,G120,I120))/D120</f>
        <v>0.7141546621372602</v>
      </c>
    </row>
    <row r="98" spans="2:21" ht="13.5" customHeight="1">
      <c r="B98" s="239"/>
      <c r="C98" s="125" t="s">
        <v>160</v>
      </c>
      <c r="D98" s="161">
        <f t="shared" ref="D98:E98" si="204">N143</f>
        <v>1016</v>
      </c>
      <c r="E98" s="162">
        <f t="shared" si="204"/>
        <v>27</v>
      </c>
      <c r="F98" s="163">
        <f t="shared" ref="F98:F110" si="205">IFERROR(E98/D98,"-")</f>
        <v>2.6574803149606301E-2</v>
      </c>
      <c r="G98" s="162">
        <f t="shared" ref="G98:G101" si="206">P143</f>
        <v>122</v>
      </c>
      <c r="H98" s="163">
        <f t="shared" ref="H98:H110" si="207">IFERROR(G98/D98,"-")</f>
        <v>0.12007874015748031</v>
      </c>
      <c r="I98" s="162">
        <f t="shared" ref="I98:I101" si="208">Q143</f>
        <v>70</v>
      </c>
      <c r="J98" s="163">
        <f t="shared" ref="J98:J110" si="209">IFERROR(I98/D98,"-")</f>
        <v>6.8897637795275593E-2</v>
      </c>
      <c r="L98" s="77"/>
      <c r="M98" s="77" t="s">
        <v>160</v>
      </c>
      <c r="N98" s="39">
        <v>4477</v>
      </c>
      <c r="O98" s="39">
        <v>264</v>
      </c>
      <c r="P98" s="39">
        <v>828</v>
      </c>
      <c r="Q98" s="39">
        <v>383</v>
      </c>
    </row>
    <row r="99" spans="2:21" ht="13.5" customHeight="1">
      <c r="B99" s="239"/>
      <c r="C99" s="128" t="s">
        <v>209</v>
      </c>
      <c r="D99" s="129">
        <f t="shared" ref="D99:E99" si="210">N144</f>
        <v>1053</v>
      </c>
      <c r="E99" s="130">
        <f t="shared" si="210"/>
        <v>8</v>
      </c>
      <c r="F99" s="122">
        <f t="shared" si="205"/>
        <v>7.5973409306742644E-3</v>
      </c>
      <c r="G99" s="130">
        <f t="shared" si="206"/>
        <v>14</v>
      </c>
      <c r="H99" s="122">
        <f t="shared" si="207"/>
        <v>1.3295346628679962E-2</v>
      </c>
      <c r="I99" s="130">
        <f t="shared" si="208"/>
        <v>7</v>
      </c>
      <c r="J99" s="122">
        <f t="shared" si="209"/>
        <v>6.6476733143399809E-3</v>
      </c>
      <c r="L99" s="77"/>
      <c r="M99" s="77" t="s">
        <v>209</v>
      </c>
      <c r="N99" s="39">
        <v>963</v>
      </c>
      <c r="O99" s="39">
        <v>2</v>
      </c>
      <c r="P99" s="39">
        <v>20</v>
      </c>
      <c r="Q99" s="39">
        <v>19</v>
      </c>
    </row>
    <row r="100" spans="2:21" ht="13.5" customHeight="1">
      <c r="B100" s="240"/>
      <c r="C100" s="153" t="s">
        <v>67</v>
      </c>
      <c r="D100" s="126">
        <f t="shared" ref="D100:E100" si="211">N145</f>
        <v>20092</v>
      </c>
      <c r="E100" s="127">
        <f t="shared" si="211"/>
        <v>334</v>
      </c>
      <c r="F100" s="121">
        <f t="shared" si="205"/>
        <v>1.6623531753931914E-2</v>
      </c>
      <c r="G100" s="127">
        <f t="shared" si="206"/>
        <v>1900</v>
      </c>
      <c r="H100" s="121">
        <f t="shared" si="207"/>
        <v>9.4565000995421061E-2</v>
      </c>
      <c r="I100" s="127">
        <f t="shared" si="208"/>
        <v>915</v>
      </c>
      <c r="J100" s="121">
        <f t="shared" si="209"/>
        <v>4.5540513637268562E-2</v>
      </c>
      <c r="L100" s="77"/>
      <c r="M100" s="143" t="s">
        <v>67</v>
      </c>
      <c r="N100" s="39">
        <v>67045</v>
      </c>
      <c r="O100" s="39">
        <v>3314</v>
      </c>
      <c r="P100" s="39">
        <v>11321</v>
      </c>
      <c r="Q100" s="39">
        <v>5478</v>
      </c>
    </row>
    <row r="101" spans="2:21" ht="13.5" customHeight="1">
      <c r="B101" s="238" t="s">
        <v>96</v>
      </c>
      <c r="C101" s="124" t="s">
        <v>140</v>
      </c>
      <c r="D101" s="126">
        <f t="shared" ref="D101:E101" si="212">N146</f>
        <v>11559</v>
      </c>
      <c r="E101" s="127">
        <f t="shared" si="212"/>
        <v>147</v>
      </c>
      <c r="F101" s="121">
        <f t="shared" si="205"/>
        <v>1.2717363093693226E-2</v>
      </c>
      <c r="G101" s="127">
        <f t="shared" si="206"/>
        <v>906</v>
      </c>
      <c r="H101" s="121">
        <f t="shared" si="207"/>
        <v>7.8380482740721513E-2</v>
      </c>
      <c r="I101" s="127">
        <f t="shared" si="208"/>
        <v>400</v>
      </c>
      <c r="J101" s="121">
        <f t="shared" si="209"/>
        <v>3.4605069642702657E-2</v>
      </c>
      <c r="L101" s="77" t="s">
        <v>87</v>
      </c>
      <c r="M101" s="77" t="s">
        <v>140</v>
      </c>
      <c r="N101" s="39">
        <v>41847</v>
      </c>
      <c r="O101" s="39">
        <v>1688</v>
      </c>
      <c r="P101" s="39">
        <v>6360</v>
      </c>
      <c r="Q101" s="39">
        <v>3166</v>
      </c>
    </row>
    <row r="102" spans="2:21" ht="13.5" customHeight="1">
      <c r="B102" s="239"/>
      <c r="C102" s="195" t="s">
        <v>299</v>
      </c>
      <c r="D102" s="217">
        <f t="shared" ref="D102" si="213">N147</f>
        <v>2557</v>
      </c>
      <c r="E102" s="218">
        <f t="shared" ref="E102" si="214">O147</f>
        <v>61</v>
      </c>
      <c r="F102" s="219">
        <f t="shared" ref="F102" si="215">IFERROR(E102/D102,"-")</f>
        <v>2.3856081345326553E-2</v>
      </c>
      <c r="G102" s="218">
        <f t="shared" ref="G102" si="216">P147</f>
        <v>261</v>
      </c>
      <c r="H102" s="219">
        <f t="shared" ref="H102" si="217">IFERROR(G102/D102,"-")</f>
        <v>0.1020727414939382</v>
      </c>
      <c r="I102" s="218">
        <f t="shared" ref="I102" si="218">Q147</f>
        <v>120</v>
      </c>
      <c r="J102" s="219">
        <f t="shared" ref="J102" si="219">IFERROR(I102/D102,"-")</f>
        <v>4.6929996089166995E-2</v>
      </c>
      <c r="L102" s="77"/>
      <c r="M102" s="77" t="s">
        <v>299</v>
      </c>
      <c r="N102" s="39">
        <v>10931</v>
      </c>
      <c r="O102" s="39">
        <v>692</v>
      </c>
      <c r="P102" s="39">
        <v>2110</v>
      </c>
      <c r="Q102" s="39">
        <v>933</v>
      </c>
    </row>
    <row r="103" spans="2:21">
      <c r="B103" s="239"/>
      <c r="C103" s="125" t="s">
        <v>160</v>
      </c>
      <c r="D103" s="161">
        <f t="shared" ref="D103:E103" si="220">N148</f>
        <v>823</v>
      </c>
      <c r="E103" s="162">
        <f t="shared" si="220"/>
        <v>19</v>
      </c>
      <c r="F103" s="163">
        <f t="shared" si="205"/>
        <v>2.3086269744835967E-2</v>
      </c>
      <c r="G103" s="162">
        <f t="shared" ref="G103:G110" si="221">P148</f>
        <v>71</v>
      </c>
      <c r="H103" s="163">
        <f t="shared" si="207"/>
        <v>8.6269744835965972E-2</v>
      </c>
      <c r="I103" s="162">
        <f t="shared" ref="I103:I110" si="222">Q148</f>
        <v>55</v>
      </c>
      <c r="J103" s="163">
        <f t="shared" si="209"/>
        <v>6.6828675577156743E-2</v>
      </c>
      <c r="L103" s="77"/>
      <c r="M103" s="77" t="s">
        <v>160</v>
      </c>
      <c r="N103" s="39">
        <v>3845</v>
      </c>
      <c r="O103" s="39">
        <v>178</v>
      </c>
      <c r="P103" s="39">
        <v>674</v>
      </c>
      <c r="Q103" s="39">
        <v>324</v>
      </c>
    </row>
    <row r="104" spans="2:21">
      <c r="B104" s="239"/>
      <c r="C104" s="128" t="s">
        <v>209</v>
      </c>
      <c r="D104" s="129">
        <f t="shared" ref="D104:E104" si="223">N149</f>
        <v>950</v>
      </c>
      <c r="E104" s="130">
        <f t="shared" si="223"/>
        <v>3</v>
      </c>
      <c r="F104" s="122">
        <f t="shared" si="205"/>
        <v>3.1578947368421052E-3</v>
      </c>
      <c r="G104" s="130">
        <f t="shared" si="221"/>
        <v>12</v>
      </c>
      <c r="H104" s="122">
        <f t="shared" si="207"/>
        <v>1.2631578947368421E-2</v>
      </c>
      <c r="I104" s="130">
        <f t="shared" si="222"/>
        <v>12</v>
      </c>
      <c r="J104" s="122">
        <f t="shared" si="209"/>
        <v>1.2631578947368421E-2</v>
      </c>
      <c r="L104" s="77"/>
      <c r="M104" s="77" t="s">
        <v>209</v>
      </c>
      <c r="N104" s="39">
        <v>970</v>
      </c>
      <c r="O104" s="39">
        <v>6</v>
      </c>
      <c r="P104" s="39">
        <v>33</v>
      </c>
      <c r="Q104" s="39">
        <v>28</v>
      </c>
    </row>
    <row r="105" spans="2:21">
      <c r="B105" s="240"/>
      <c r="C105" s="153" t="s">
        <v>67</v>
      </c>
      <c r="D105" s="126">
        <f t="shared" ref="D105:E105" si="224">N150</f>
        <v>15889</v>
      </c>
      <c r="E105" s="127">
        <f t="shared" si="224"/>
        <v>230</v>
      </c>
      <c r="F105" s="121">
        <f t="shared" si="205"/>
        <v>1.447542324878847E-2</v>
      </c>
      <c r="G105" s="127">
        <f t="shared" si="221"/>
        <v>1250</v>
      </c>
      <c r="H105" s="121">
        <f t="shared" si="207"/>
        <v>7.867077852602429E-2</v>
      </c>
      <c r="I105" s="127">
        <f t="shared" si="222"/>
        <v>587</v>
      </c>
      <c r="J105" s="121">
        <f t="shared" si="209"/>
        <v>3.6943797595821011E-2</v>
      </c>
      <c r="L105" s="77"/>
      <c r="M105" s="143" t="s">
        <v>67</v>
      </c>
      <c r="N105" s="39">
        <v>57593</v>
      </c>
      <c r="O105" s="39">
        <v>2564</v>
      </c>
      <c r="P105" s="39">
        <v>9177</v>
      </c>
      <c r="Q105" s="39">
        <v>4451</v>
      </c>
    </row>
    <row r="106" spans="2:21">
      <c r="B106" s="238" t="s">
        <v>97</v>
      </c>
      <c r="C106" s="124" t="s">
        <v>140</v>
      </c>
      <c r="D106" s="126">
        <f t="shared" ref="D106:E106" si="225">N151</f>
        <v>9562</v>
      </c>
      <c r="E106" s="127">
        <f t="shared" si="225"/>
        <v>125</v>
      </c>
      <c r="F106" s="121">
        <f t="shared" si="205"/>
        <v>1.3072578958376909E-2</v>
      </c>
      <c r="G106" s="127">
        <f t="shared" si="221"/>
        <v>689</v>
      </c>
      <c r="H106" s="121">
        <f t="shared" si="207"/>
        <v>7.2056055218573514E-2</v>
      </c>
      <c r="I106" s="127">
        <f t="shared" si="222"/>
        <v>364</v>
      </c>
      <c r="J106" s="121">
        <f t="shared" si="209"/>
        <v>3.8067349926793559E-2</v>
      </c>
      <c r="L106" s="77" t="s">
        <v>88</v>
      </c>
      <c r="M106" s="77" t="s">
        <v>140</v>
      </c>
      <c r="N106" s="39">
        <v>44365</v>
      </c>
      <c r="O106" s="39">
        <v>1625</v>
      </c>
      <c r="P106" s="39">
        <v>6319</v>
      </c>
      <c r="Q106" s="39">
        <v>3341</v>
      </c>
    </row>
    <row r="107" spans="2:21">
      <c r="B107" s="239"/>
      <c r="C107" s="195" t="s">
        <v>299</v>
      </c>
      <c r="D107" s="217">
        <f t="shared" ref="D107" si="226">N152</f>
        <v>1974</v>
      </c>
      <c r="E107" s="218">
        <f t="shared" ref="E107" si="227">O152</f>
        <v>34</v>
      </c>
      <c r="F107" s="219">
        <f t="shared" ref="F107" si="228">IFERROR(E107/D107,"-")</f>
        <v>1.7223910840932118E-2</v>
      </c>
      <c r="G107" s="218">
        <f t="shared" si="221"/>
        <v>182</v>
      </c>
      <c r="H107" s="219">
        <f t="shared" ref="H107" si="229">IFERROR(G107/D107,"-")</f>
        <v>9.2198581560283682E-2</v>
      </c>
      <c r="I107" s="218">
        <f t="shared" si="222"/>
        <v>88</v>
      </c>
      <c r="J107" s="219">
        <f t="shared" ref="J107" si="230">IFERROR(I107/D107,"-")</f>
        <v>4.4579533941236066E-2</v>
      </c>
      <c r="L107" s="77"/>
      <c r="M107" s="77" t="s">
        <v>299</v>
      </c>
      <c r="N107" s="39">
        <v>11538</v>
      </c>
      <c r="O107" s="39">
        <v>686</v>
      </c>
      <c r="P107" s="39">
        <v>2196</v>
      </c>
      <c r="Q107" s="39">
        <v>977</v>
      </c>
    </row>
    <row r="108" spans="2:21">
      <c r="B108" s="239"/>
      <c r="C108" s="125" t="s">
        <v>160</v>
      </c>
      <c r="D108" s="161">
        <f t="shared" ref="D108:E108" si="231">N153</f>
        <v>643</v>
      </c>
      <c r="E108" s="162">
        <f t="shared" si="231"/>
        <v>7</v>
      </c>
      <c r="F108" s="163">
        <f t="shared" si="205"/>
        <v>1.088646967340591E-2</v>
      </c>
      <c r="G108" s="162">
        <f t="shared" si="221"/>
        <v>50</v>
      </c>
      <c r="H108" s="163">
        <f t="shared" si="207"/>
        <v>7.7760497667185069E-2</v>
      </c>
      <c r="I108" s="162">
        <f t="shared" si="222"/>
        <v>29</v>
      </c>
      <c r="J108" s="163">
        <f t="shared" si="209"/>
        <v>4.5101088646967338E-2</v>
      </c>
      <c r="L108" s="77"/>
      <c r="M108" s="77" t="s">
        <v>160</v>
      </c>
      <c r="N108" s="39">
        <v>3890</v>
      </c>
      <c r="O108" s="39">
        <v>201</v>
      </c>
      <c r="P108" s="39">
        <v>681</v>
      </c>
      <c r="Q108" s="39">
        <v>313</v>
      </c>
    </row>
    <row r="109" spans="2:21">
      <c r="B109" s="239"/>
      <c r="C109" s="128" t="s">
        <v>209</v>
      </c>
      <c r="D109" s="129">
        <f t="shared" ref="D109:E109" si="232">N154</f>
        <v>870</v>
      </c>
      <c r="E109" s="130">
        <f t="shared" si="232"/>
        <v>3</v>
      </c>
      <c r="F109" s="122">
        <f t="shared" si="205"/>
        <v>3.4482758620689655E-3</v>
      </c>
      <c r="G109" s="130">
        <f t="shared" si="221"/>
        <v>12</v>
      </c>
      <c r="H109" s="122">
        <f t="shared" si="207"/>
        <v>1.3793103448275862E-2</v>
      </c>
      <c r="I109" s="130">
        <f t="shared" si="222"/>
        <v>8</v>
      </c>
      <c r="J109" s="122">
        <f t="shared" si="209"/>
        <v>9.1954022988505746E-3</v>
      </c>
      <c r="L109" s="77"/>
      <c r="M109" s="77" t="s">
        <v>209</v>
      </c>
      <c r="N109" s="39">
        <v>1094</v>
      </c>
      <c r="O109" s="39">
        <v>3</v>
      </c>
      <c r="P109" s="39">
        <v>26</v>
      </c>
      <c r="Q109" s="39">
        <v>22</v>
      </c>
    </row>
    <row r="110" spans="2:21">
      <c r="B110" s="240"/>
      <c r="C110" s="153" t="s">
        <v>67</v>
      </c>
      <c r="D110" s="126">
        <f t="shared" ref="D110:E110" si="233">N155</f>
        <v>13049</v>
      </c>
      <c r="E110" s="127">
        <f t="shared" si="233"/>
        <v>169</v>
      </c>
      <c r="F110" s="121">
        <f t="shared" si="205"/>
        <v>1.2951183998773852E-2</v>
      </c>
      <c r="G110" s="127">
        <f t="shared" si="221"/>
        <v>933</v>
      </c>
      <c r="H110" s="121">
        <f t="shared" si="207"/>
        <v>7.1499731780213044E-2</v>
      </c>
      <c r="I110" s="127">
        <f t="shared" si="222"/>
        <v>489</v>
      </c>
      <c r="J110" s="121">
        <f t="shared" si="209"/>
        <v>3.7474135949114876E-2</v>
      </c>
      <c r="L110" s="77"/>
      <c r="M110" s="143" t="s">
        <v>67</v>
      </c>
      <c r="N110" s="39">
        <v>60887</v>
      </c>
      <c r="O110" s="39">
        <v>2515</v>
      </c>
      <c r="P110" s="39">
        <v>9222</v>
      </c>
      <c r="Q110" s="39">
        <v>4653</v>
      </c>
    </row>
    <row r="111" spans="2:21">
      <c r="B111" s="238" t="s">
        <v>64</v>
      </c>
      <c r="C111" s="124" t="s">
        <v>140</v>
      </c>
      <c r="D111" s="126">
        <f>SUMIF($M$156:$M$275,"自己負担割合1割",$N$156:$N$275)</f>
        <v>23985</v>
      </c>
      <c r="E111" s="127">
        <f>SUMIF($M$156:$M$275,"自己負担割合1割",$O$156:$O$275)</f>
        <v>161</v>
      </c>
      <c r="F111" s="121">
        <f>IFERROR(E111/D111,"-")</f>
        <v>6.7125286637481759E-3</v>
      </c>
      <c r="G111" s="127">
        <f>SUMIF($M$156:$M$275,"自己負担割合1割",$P$156:$P$275)</f>
        <v>1492</v>
      </c>
      <c r="H111" s="121">
        <f>IFERROR(G111/D111,"-")</f>
        <v>6.2205545132374404E-2</v>
      </c>
      <c r="I111" s="127">
        <f>SUMIF($M$156:$M$275,"自己負担割合1割",$Q$156:$Q$275)</f>
        <v>545</v>
      </c>
      <c r="J111" s="121">
        <f>IFERROR(I111/D111,"-")</f>
        <v>2.272253491765687E-2</v>
      </c>
      <c r="L111" s="77" t="s">
        <v>89</v>
      </c>
      <c r="M111" s="77" t="s">
        <v>140</v>
      </c>
      <c r="N111" s="39">
        <v>39668</v>
      </c>
      <c r="O111" s="39">
        <v>1362</v>
      </c>
      <c r="P111" s="39">
        <v>5228</v>
      </c>
      <c r="Q111" s="39">
        <v>2865</v>
      </c>
    </row>
    <row r="112" spans="2:21">
      <c r="B112" s="239"/>
      <c r="C112" s="195" t="s">
        <v>299</v>
      </c>
      <c r="D112" s="132">
        <f>SUMIF($M$156:$M$275,"自己負担割合2割",$N$156:$N$275)</f>
        <v>4064</v>
      </c>
      <c r="E112" s="133">
        <f>SUMIF($M$156:$M$275,"自己負担割合2割",$O$156:$O$275)</f>
        <v>64</v>
      </c>
      <c r="F112" s="134">
        <f>IFERROR(E112/D112,"-")</f>
        <v>1.5748031496062992E-2</v>
      </c>
      <c r="G112" s="133">
        <f>SUMIF($M$156:$M$275,"自己負担割合2割",$P$156:$P$275)</f>
        <v>334</v>
      </c>
      <c r="H112" s="134">
        <f>IFERROR(G112/D112,"-")</f>
        <v>8.2185039370078747E-2</v>
      </c>
      <c r="I112" s="133">
        <f>SUMIF($M$156:$M$275,"自己負担割合2割",$Q$156:$Q$275)</f>
        <v>155</v>
      </c>
      <c r="J112" s="134">
        <f>IFERROR(I112/D112,"-")</f>
        <v>3.8139763779527561E-2</v>
      </c>
      <c r="L112" s="77"/>
      <c r="M112" s="77" t="s">
        <v>299</v>
      </c>
      <c r="N112" s="39">
        <v>10139</v>
      </c>
      <c r="O112" s="39">
        <v>552</v>
      </c>
      <c r="P112" s="39">
        <v>1737</v>
      </c>
      <c r="Q112" s="39">
        <v>845</v>
      </c>
    </row>
    <row r="113" spans="2:17">
      <c r="B113" s="239"/>
      <c r="C113" s="125" t="s">
        <v>160</v>
      </c>
      <c r="D113" s="159">
        <f>SUMIF($M$156:$M$275,"自己負担割合3割",$N$156:$N$275)</f>
        <v>1493</v>
      </c>
      <c r="E113" s="160">
        <f>SUMIF($M$156:$M$275,"自己負担割合3割",$O$156:$O$275)</f>
        <v>19</v>
      </c>
      <c r="F113" s="123">
        <f>IFERROR(E113/D113,"-")</f>
        <v>1.2726054922973878E-2</v>
      </c>
      <c r="G113" s="160">
        <f>SUMIF($M$156:$M$275,"自己負担割合3割",$P$156:$P$275)</f>
        <v>115</v>
      </c>
      <c r="H113" s="123">
        <f t="shared" si="22"/>
        <v>7.7026121902210309E-2</v>
      </c>
      <c r="I113" s="160">
        <f>SUMIF($M$156:$M$275,"自己負担割合3割",$Q$156:$Q$275)</f>
        <v>45</v>
      </c>
      <c r="J113" s="123">
        <f t="shared" si="27"/>
        <v>3.0140656396517081E-2</v>
      </c>
      <c r="L113" s="77"/>
      <c r="M113" s="77" t="s">
        <v>160</v>
      </c>
      <c r="N113" s="39">
        <v>3170</v>
      </c>
      <c r="O113" s="39">
        <v>135</v>
      </c>
      <c r="P113" s="39">
        <v>549</v>
      </c>
      <c r="Q113" s="39">
        <v>264</v>
      </c>
    </row>
    <row r="114" spans="2:17">
      <c r="B114" s="239"/>
      <c r="C114" s="128" t="s">
        <v>209</v>
      </c>
      <c r="D114" s="129">
        <f>SUMIF($M$156:$M$275,"不明",$N$156:$N$275)</f>
        <v>3409</v>
      </c>
      <c r="E114" s="130">
        <f>SUMIF($M$156:$M$275,"不明",$O$156:$O$275)</f>
        <v>0</v>
      </c>
      <c r="F114" s="122">
        <f>IFERROR(E114/D114,"-")</f>
        <v>0</v>
      </c>
      <c r="G114" s="130">
        <f>SUMIF($M$156:$M$275,"不明",$P$156:$P$275)</f>
        <v>33</v>
      </c>
      <c r="H114" s="122">
        <f>IFERROR(G114/D114,"-")</f>
        <v>9.6802581402170729E-3</v>
      </c>
      <c r="I114" s="130">
        <f>SUMIF($M$156:$M$275,"不明",$Q$156:$Q$275)</f>
        <v>21</v>
      </c>
      <c r="J114" s="122">
        <f t="shared" ref="J114" si="234">IFERROR(I114/D114,"-")</f>
        <v>6.1601642710472282E-3</v>
      </c>
      <c r="L114" s="77"/>
      <c r="M114" s="77" t="s">
        <v>209</v>
      </c>
      <c r="N114" s="39">
        <v>1141</v>
      </c>
      <c r="O114" s="39">
        <v>3</v>
      </c>
      <c r="P114" s="39">
        <v>28</v>
      </c>
      <c r="Q114" s="39">
        <v>21</v>
      </c>
    </row>
    <row r="115" spans="2:17" ht="14.25" thickBot="1">
      <c r="B115" s="266"/>
      <c r="C115" s="168" t="s">
        <v>67</v>
      </c>
      <c r="D115" s="132">
        <f>SUMIF($M$156:$M$275,"合計",$N$156:$N$275)</f>
        <v>32951</v>
      </c>
      <c r="E115" s="133">
        <f>SUMIF($M$156:$M$275,"合計",$O$156:$O$275)</f>
        <v>244</v>
      </c>
      <c r="F115" s="134">
        <f>IFERROR(E115/D115,"-")</f>
        <v>7.4049345998603985E-3</v>
      </c>
      <c r="G115" s="133">
        <f>SUMIF($M$156:$M$275,"合計",$P$156:$P$275)</f>
        <v>1974</v>
      </c>
      <c r="H115" s="134">
        <f>IFERROR(G115/D115,"-")</f>
        <v>5.9907134836575518E-2</v>
      </c>
      <c r="I115" s="133">
        <f>SUMIF($M$156:$M$275,"合計",$Q$156:$Q$275)</f>
        <v>766</v>
      </c>
      <c r="J115" s="134">
        <f>IFERROR(I115/D115,"-")</f>
        <v>2.3246638948742071E-2</v>
      </c>
      <c r="L115" s="77"/>
      <c r="M115" s="143" t="s">
        <v>67</v>
      </c>
      <c r="N115" s="39">
        <v>54118</v>
      </c>
      <c r="O115" s="39">
        <v>2052</v>
      </c>
      <c r="P115" s="39">
        <v>7542</v>
      </c>
      <c r="Q115" s="39">
        <v>3995</v>
      </c>
    </row>
    <row r="116" spans="2:17" ht="14.25" thickTop="1">
      <c r="B116" s="239" t="s">
        <v>143</v>
      </c>
      <c r="C116" s="167" t="s">
        <v>140</v>
      </c>
      <c r="D116" s="131">
        <f>市区町村別_健診受診率!BB377</f>
        <v>894696</v>
      </c>
      <c r="E116" s="68">
        <f>市区町村別_健診受診率!BC377</f>
        <v>39546</v>
      </c>
      <c r="F116" s="66">
        <f>市区町村別_健診受診率!BD377</f>
        <v>4.4200488210520666E-2</v>
      </c>
      <c r="G116" s="68">
        <f>市区町村別_健診受診率!BE377</f>
        <v>141594</v>
      </c>
      <c r="H116" s="66">
        <f>市区町村別_健診受診率!BF377</f>
        <v>0.15825934172053971</v>
      </c>
      <c r="I116" s="68">
        <f>市区町村別_健診受診率!BG377</f>
        <v>63574</v>
      </c>
      <c r="J116" s="66">
        <f>市区町村別_健診受診率!BH377</f>
        <v>7.1056537639600487E-2</v>
      </c>
      <c r="L116" s="77" t="s">
        <v>90</v>
      </c>
      <c r="M116" s="77" t="s">
        <v>140</v>
      </c>
      <c r="N116" s="39">
        <v>36707</v>
      </c>
      <c r="O116" s="39">
        <v>1116</v>
      </c>
      <c r="P116" s="39">
        <v>4628</v>
      </c>
      <c r="Q116" s="39">
        <v>2399</v>
      </c>
    </row>
    <row r="117" spans="2:17">
      <c r="B117" s="239"/>
      <c r="C117" s="195" t="s">
        <v>299</v>
      </c>
      <c r="D117" s="170">
        <f>市区町村別_健診受診率!BB378</f>
        <v>237285</v>
      </c>
      <c r="E117" s="171">
        <f>市区町村別_健診受診率!BC378</f>
        <v>15464</v>
      </c>
      <c r="F117" s="84">
        <f>市区町村別_健診受診率!BD378</f>
        <v>6.5170575468318684E-2</v>
      </c>
      <c r="G117" s="171">
        <f>市区町村別_健診受診率!BE378</f>
        <v>47985</v>
      </c>
      <c r="H117" s="84">
        <f>市区町村別_健診受診率!BF378</f>
        <v>0.20222517226120487</v>
      </c>
      <c r="I117" s="171">
        <f>市区町村別_健診受診率!BG378</f>
        <v>18991</v>
      </c>
      <c r="J117" s="84">
        <f>市区町村別_健診受診率!BH378</f>
        <v>8.0034557599511141E-2</v>
      </c>
      <c r="L117" s="77"/>
      <c r="M117" s="77" t="s">
        <v>299</v>
      </c>
      <c r="N117" s="39">
        <v>9475</v>
      </c>
      <c r="O117" s="39">
        <v>445</v>
      </c>
      <c r="P117" s="39">
        <v>1554</v>
      </c>
      <c r="Q117" s="39">
        <v>708</v>
      </c>
    </row>
    <row r="118" spans="2:17">
      <c r="B118" s="239"/>
      <c r="C118" s="125" t="s">
        <v>160</v>
      </c>
      <c r="D118" s="164">
        <f>市区町村別_健診受診率!BB379</f>
        <v>94020</v>
      </c>
      <c r="E118" s="64">
        <f>市区町村別_健診受診率!BC379</f>
        <v>4869</v>
      </c>
      <c r="F118" s="62">
        <f>市区町村別_健診受診率!BD379</f>
        <v>5.1786853860880666E-2</v>
      </c>
      <c r="G118" s="64">
        <f>市区町村別_健診受診率!BE379</f>
        <v>16283</v>
      </c>
      <c r="H118" s="62">
        <f>市区町村別_健診受診率!BF379</f>
        <v>0.17318655605190386</v>
      </c>
      <c r="I118" s="64">
        <f>市区町村別_健診受診率!BG379</f>
        <v>7520</v>
      </c>
      <c r="J118" s="62">
        <f>市区町村別_健診受診率!BH379</f>
        <v>7.9982982344182094E-2</v>
      </c>
      <c r="L118" s="77"/>
      <c r="M118" s="77" t="s">
        <v>160</v>
      </c>
      <c r="N118" s="39">
        <v>2796</v>
      </c>
      <c r="O118" s="39">
        <v>104</v>
      </c>
      <c r="P118" s="39">
        <v>439</v>
      </c>
      <c r="Q118" s="39">
        <v>217</v>
      </c>
    </row>
    <row r="119" spans="2:17">
      <c r="B119" s="239"/>
      <c r="C119" s="128" t="s">
        <v>209</v>
      </c>
      <c r="D119" s="156">
        <f>市区町村別_健診受診率!BB380</f>
        <v>22139</v>
      </c>
      <c r="E119" s="60">
        <f>市区町村別_健診受診率!BC380</f>
        <v>83</v>
      </c>
      <c r="F119" s="155">
        <f>市区町村別_健診受診率!BD380</f>
        <v>3.7490401553819052E-3</v>
      </c>
      <c r="G119" s="60">
        <f>市区町村別_健診受診率!BE380</f>
        <v>500</v>
      </c>
      <c r="H119" s="155">
        <f>市区町村別_健診受診率!BF380</f>
        <v>2.2584579249288587E-2</v>
      </c>
      <c r="I119" s="60">
        <f>市区町村別_健診受診率!BG380</f>
        <v>366</v>
      </c>
      <c r="J119" s="155">
        <f>市区町村別_健診受診率!BH380</f>
        <v>1.6531912010479245E-2</v>
      </c>
      <c r="L119" s="77"/>
      <c r="M119" s="77" t="s">
        <v>209</v>
      </c>
      <c r="N119" s="39">
        <v>1272</v>
      </c>
      <c r="O119" s="39">
        <v>2</v>
      </c>
      <c r="P119" s="39">
        <v>32</v>
      </c>
      <c r="Q119" s="39">
        <v>22</v>
      </c>
    </row>
    <row r="120" spans="2:17">
      <c r="B120" s="240"/>
      <c r="C120" s="153" t="s">
        <v>67</v>
      </c>
      <c r="D120" s="38">
        <f>市区町村別_健診受診率!BB381</f>
        <v>1248140</v>
      </c>
      <c r="E120" s="57">
        <f>市区町村別_健診受診率!BC381</f>
        <v>59962</v>
      </c>
      <c r="F120" s="55">
        <f>市区町村別_健診受診率!BD381</f>
        <v>4.8041085134680403E-2</v>
      </c>
      <c r="G120" s="57">
        <f>市区町村別_健診受診率!BE381</f>
        <v>206362</v>
      </c>
      <c r="H120" s="55">
        <f>市区町村別_健診受診率!BF381</f>
        <v>0.16533561940166969</v>
      </c>
      <c r="I120" s="57">
        <f>市区町村別_健診受診率!BG381</f>
        <v>90451</v>
      </c>
      <c r="J120" s="55">
        <f>市区町村別_健診受診率!BH381</f>
        <v>7.246863332638967E-2</v>
      </c>
      <c r="L120" s="77"/>
      <c r="M120" s="143" t="s">
        <v>67</v>
      </c>
      <c r="N120" s="39">
        <v>50250</v>
      </c>
      <c r="O120" s="39">
        <v>1667</v>
      </c>
      <c r="P120" s="39">
        <v>6653</v>
      </c>
      <c r="Q120" s="39">
        <v>3346</v>
      </c>
    </row>
    <row r="121" spans="2:17">
      <c r="B121" s="7" t="s">
        <v>289</v>
      </c>
      <c r="C121" s="7"/>
      <c r="L121" s="77" t="s">
        <v>91</v>
      </c>
      <c r="M121" s="77" t="s">
        <v>140</v>
      </c>
      <c r="N121" s="39">
        <v>30244</v>
      </c>
      <c r="O121" s="39">
        <v>831</v>
      </c>
      <c r="P121" s="39">
        <v>3540</v>
      </c>
      <c r="Q121" s="39">
        <v>1888</v>
      </c>
    </row>
    <row r="122" spans="2:17">
      <c r="B122" s="7" t="s">
        <v>290</v>
      </c>
      <c r="C122" s="8"/>
      <c r="L122" s="77"/>
      <c r="M122" s="77" t="s">
        <v>299</v>
      </c>
      <c r="N122" s="39">
        <v>7274</v>
      </c>
      <c r="O122" s="39">
        <v>306</v>
      </c>
      <c r="P122" s="39">
        <v>1161</v>
      </c>
      <c r="Q122" s="39">
        <v>549</v>
      </c>
    </row>
    <row r="123" spans="2:17">
      <c r="B123" s="8" t="s">
        <v>291</v>
      </c>
      <c r="C123" s="8"/>
      <c r="L123" s="77"/>
      <c r="M123" s="77" t="s">
        <v>160</v>
      </c>
      <c r="N123" s="39">
        <v>2262</v>
      </c>
      <c r="O123" s="39">
        <v>100</v>
      </c>
      <c r="P123" s="39">
        <v>305</v>
      </c>
      <c r="Q123" s="39">
        <v>174</v>
      </c>
    </row>
    <row r="124" spans="2:17">
      <c r="B124" s="8" t="s">
        <v>292</v>
      </c>
      <c r="L124" s="77"/>
      <c r="M124" s="77" t="s">
        <v>209</v>
      </c>
      <c r="N124" s="39">
        <v>1191</v>
      </c>
      <c r="O124" s="39">
        <v>2</v>
      </c>
      <c r="P124" s="39">
        <v>17</v>
      </c>
      <c r="Q124" s="39">
        <v>16</v>
      </c>
    </row>
    <row r="125" spans="2:17">
      <c r="B125" s="202" t="s">
        <v>293</v>
      </c>
      <c r="L125" s="77"/>
      <c r="M125" s="143" t="s">
        <v>67</v>
      </c>
      <c r="N125" s="39">
        <v>40971</v>
      </c>
      <c r="O125" s="39">
        <v>1239</v>
      </c>
      <c r="P125" s="39">
        <v>5023</v>
      </c>
      <c r="Q125" s="39">
        <v>2627</v>
      </c>
    </row>
    <row r="126" spans="2:17">
      <c r="L126" s="77" t="s">
        <v>92</v>
      </c>
      <c r="M126" s="77" t="s">
        <v>140</v>
      </c>
      <c r="N126" s="39">
        <v>25791</v>
      </c>
      <c r="O126" s="39">
        <v>617</v>
      </c>
      <c r="P126" s="39">
        <v>2777</v>
      </c>
      <c r="Q126" s="39">
        <v>1496</v>
      </c>
    </row>
    <row r="127" spans="2:17">
      <c r="L127" s="77"/>
      <c r="M127" s="77" t="s">
        <v>299</v>
      </c>
      <c r="N127" s="39">
        <v>5982</v>
      </c>
      <c r="O127" s="39">
        <v>245</v>
      </c>
      <c r="P127" s="39">
        <v>810</v>
      </c>
      <c r="Q127" s="39">
        <v>407</v>
      </c>
    </row>
    <row r="128" spans="2:17">
      <c r="L128" s="77"/>
      <c r="M128" s="77" t="s">
        <v>160</v>
      </c>
      <c r="N128" s="39">
        <v>1844</v>
      </c>
      <c r="O128" s="39">
        <v>53</v>
      </c>
      <c r="P128" s="39">
        <v>267</v>
      </c>
      <c r="Q128" s="39">
        <v>144</v>
      </c>
    </row>
    <row r="129" spans="12:17">
      <c r="L129" s="77"/>
      <c r="M129" s="77" t="s">
        <v>209</v>
      </c>
      <c r="N129" s="39">
        <v>1153</v>
      </c>
      <c r="O129" s="39">
        <v>2</v>
      </c>
      <c r="P129" s="39">
        <v>18</v>
      </c>
      <c r="Q129" s="39">
        <v>11</v>
      </c>
    </row>
    <row r="130" spans="12:17">
      <c r="L130" s="77"/>
      <c r="M130" s="143" t="s">
        <v>67</v>
      </c>
      <c r="N130" s="39">
        <v>34770</v>
      </c>
      <c r="O130" s="39">
        <v>917</v>
      </c>
      <c r="P130" s="39">
        <v>3872</v>
      </c>
      <c r="Q130" s="39">
        <v>2058</v>
      </c>
    </row>
    <row r="131" spans="12:17">
      <c r="L131" s="77" t="s">
        <v>93</v>
      </c>
      <c r="M131" s="77" t="s">
        <v>140</v>
      </c>
      <c r="N131" s="39">
        <v>22741</v>
      </c>
      <c r="O131" s="39">
        <v>476</v>
      </c>
      <c r="P131" s="39">
        <v>2331</v>
      </c>
      <c r="Q131" s="39">
        <v>1243</v>
      </c>
    </row>
    <row r="132" spans="12:17">
      <c r="L132" s="77"/>
      <c r="M132" s="77" t="s">
        <v>299</v>
      </c>
      <c r="N132" s="39">
        <v>5518</v>
      </c>
      <c r="O132" s="39">
        <v>220</v>
      </c>
      <c r="P132" s="39">
        <v>715</v>
      </c>
      <c r="Q132" s="39">
        <v>358</v>
      </c>
    </row>
    <row r="133" spans="12:17">
      <c r="L133" s="77"/>
      <c r="M133" s="77" t="s">
        <v>160</v>
      </c>
      <c r="N133" s="39">
        <v>1692</v>
      </c>
      <c r="O133" s="39">
        <v>60</v>
      </c>
      <c r="P133" s="39">
        <v>209</v>
      </c>
      <c r="Q133" s="39">
        <v>110</v>
      </c>
    </row>
    <row r="134" spans="12:17">
      <c r="L134" s="77"/>
      <c r="M134" s="77" t="s">
        <v>209</v>
      </c>
      <c r="N134" s="39">
        <v>1165</v>
      </c>
      <c r="O134" s="39">
        <v>2</v>
      </c>
      <c r="P134" s="39">
        <v>19</v>
      </c>
      <c r="Q134" s="39">
        <v>13</v>
      </c>
    </row>
    <row r="135" spans="12:17">
      <c r="L135" s="77"/>
      <c r="M135" s="143" t="s">
        <v>67</v>
      </c>
      <c r="N135" s="39">
        <v>31116</v>
      </c>
      <c r="O135" s="39">
        <v>758</v>
      </c>
      <c r="P135" s="39">
        <v>3274</v>
      </c>
      <c r="Q135" s="39">
        <v>1724</v>
      </c>
    </row>
    <row r="136" spans="12:17">
      <c r="L136" s="77" t="s">
        <v>94</v>
      </c>
      <c r="M136" s="77" t="s">
        <v>140</v>
      </c>
      <c r="N136" s="39">
        <v>18199</v>
      </c>
      <c r="O136" s="39">
        <v>307</v>
      </c>
      <c r="P136" s="39">
        <v>1767</v>
      </c>
      <c r="Q136" s="39">
        <v>857</v>
      </c>
    </row>
    <row r="137" spans="12:17">
      <c r="L137" s="77"/>
      <c r="M137" s="77" t="s">
        <v>299</v>
      </c>
      <c r="N137" s="39">
        <v>4219</v>
      </c>
      <c r="O137" s="39">
        <v>138</v>
      </c>
      <c r="P137" s="39">
        <v>536</v>
      </c>
      <c r="Q137" s="39">
        <v>298</v>
      </c>
    </row>
    <row r="138" spans="12:17">
      <c r="L138" s="77"/>
      <c r="M138" s="77" t="s">
        <v>160</v>
      </c>
      <c r="N138" s="39">
        <v>1291</v>
      </c>
      <c r="O138" s="39">
        <v>40</v>
      </c>
      <c r="P138" s="39">
        <v>130</v>
      </c>
      <c r="Q138" s="39">
        <v>104</v>
      </c>
    </row>
    <row r="139" spans="12:17">
      <c r="L139" s="77"/>
      <c r="M139" s="77" t="s">
        <v>209</v>
      </c>
      <c r="N139" s="39">
        <v>1164</v>
      </c>
      <c r="O139" s="39">
        <v>4</v>
      </c>
      <c r="P139" s="39">
        <v>20</v>
      </c>
      <c r="Q139" s="39">
        <v>14</v>
      </c>
    </row>
    <row r="140" spans="12:17">
      <c r="L140" s="77"/>
      <c r="M140" s="143" t="s">
        <v>67</v>
      </c>
      <c r="N140" s="39">
        <v>24873</v>
      </c>
      <c r="O140" s="39">
        <v>489</v>
      </c>
      <c r="P140" s="39">
        <v>2453</v>
      </c>
      <c r="Q140" s="39">
        <v>1273</v>
      </c>
    </row>
    <row r="141" spans="12:17">
      <c r="L141" s="77" t="s">
        <v>95</v>
      </c>
      <c r="M141" s="77" t="s">
        <v>140</v>
      </c>
      <c r="N141" s="39">
        <v>14650</v>
      </c>
      <c r="O141" s="39">
        <v>214</v>
      </c>
      <c r="P141" s="39">
        <v>1380</v>
      </c>
      <c r="Q141" s="39">
        <v>657</v>
      </c>
    </row>
    <row r="142" spans="12:17">
      <c r="L142" s="77"/>
      <c r="M142" s="77" t="s">
        <v>299</v>
      </c>
      <c r="N142" s="39">
        <v>3373</v>
      </c>
      <c r="O142" s="39">
        <v>85</v>
      </c>
      <c r="P142" s="39">
        <v>384</v>
      </c>
      <c r="Q142" s="39">
        <v>181</v>
      </c>
    </row>
    <row r="143" spans="12:17">
      <c r="L143" s="77"/>
      <c r="M143" s="77" t="s">
        <v>160</v>
      </c>
      <c r="N143" s="39">
        <v>1016</v>
      </c>
      <c r="O143" s="39">
        <v>27</v>
      </c>
      <c r="P143" s="39">
        <v>122</v>
      </c>
      <c r="Q143" s="39">
        <v>70</v>
      </c>
    </row>
    <row r="144" spans="12:17">
      <c r="L144" s="77"/>
      <c r="M144" s="77" t="s">
        <v>209</v>
      </c>
      <c r="N144" s="39">
        <v>1053</v>
      </c>
      <c r="O144" s="39">
        <v>8</v>
      </c>
      <c r="P144" s="39">
        <v>14</v>
      </c>
      <c r="Q144" s="39">
        <v>7</v>
      </c>
    </row>
    <row r="145" spans="12:17">
      <c r="L145" s="77"/>
      <c r="M145" s="143" t="s">
        <v>67</v>
      </c>
      <c r="N145" s="39">
        <v>20092</v>
      </c>
      <c r="O145" s="39">
        <v>334</v>
      </c>
      <c r="P145" s="39">
        <v>1900</v>
      </c>
      <c r="Q145" s="39">
        <v>915</v>
      </c>
    </row>
    <row r="146" spans="12:17">
      <c r="L146" s="77" t="s">
        <v>96</v>
      </c>
      <c r="M146" s="77" t="s">
        <v>140</v>
      </c>
      <c r="N146" s="39">
        <v>11559</v>
      </c>
      <c r="O146" s="39">
        <v>147</v>
      </c>
      <c r="P146" s="39">
        <v>906</v>
      </c>
      <c r="Q146" s="39">
        <v>400</v>
      </c>
    </row>
    <row r="147" spans="12:17">
      <c r="L147" s="77"/>
      <c r="M147" s="77" t="s">
        <v>299</v>
      </c>
      <c r="N147" s="39">
        <v>2557</v>
      </c>
      <c r="O147" s="39">
        <v>61</v>
      </c>
      <c r="P147" s="39">
        <v>261</v>
      </c>
      <c r="Q147" s="39">
        <v>120</v>
      </c>
    </row>
    <row r="148" spans="12:17">
      <c r="L148" s="77"/>
      <c r="M148" s="77" t="s">
        <v>160</v>
      </c>
      <c r="N148" s="39">
        <v>823</v>
      </c>
      <c r="O148" s="39">
        <v>19</v>
      </c>
      <c r="P148" s="39">
        <v>71</v>
      </c>
      <c r="Q148" s="39">
        <v>55</v>
      </c>
    </row>
    <row r="149" spans="12:17">
      <c r="L149" s="77"/>
      <c r="M149" s="77" t="s">
        <v>209</v>
      </c>
      <c r="N149" s="39">
        <v>950</v>
      </c>
      <c r="O149" s="39">
        <v>3</v>
      </c>
      <c r="P149" s="39">
        <v>12</v>
      </c>
      <c r="Q149" s="39">
        <v>12</v>
      </c>
    </row>
    <row r="150" spans="12:17">
      <c r="L150" s="77"/>
      <c r="M150" s="143" t="s">
        <v>67</v>
      </c>
      <c r="N150" s="39">
        <v>15889</v>
      </c>
      <c r="O150" s="39">
        <v>230</v>
      </c>
      <c r="P150" s="39">
        <v>1250</v>
      </c>
      <c r="Q150" s="39">
        <v>587</v>
      </c>
    </row>
    <row r="151" spans="12:17">
      <c r="L151" s="77" t="s">
        <v>97</v>
      </c>
      <c r="M151" s="77" t="s">
        <v>140</v>
      </c>
      <c r="N151" s="39">
        <v>9562</v>
      </c>
      <c r="O151" s="39">
        <v>125</v>
      </c>
      <c r="P151" s="39">
        <v>689</v>
      </c>
      <c r="Q151" s="39">
        <v>364</v>
      </c>
    </row>
    <row r="152" spans="12:17">
      <c r="L152" s="77"/>
      <c r="M152" s="77" t="s">
        <v>299</v>
      </c>
      <c r="N152" s="39">
        <v>1974</v>
      </c>
      <c r="O152" s="39">
        <v>34</v>
      </c>
      <c r="P152" s="39">
        <v>182</v>
      </c>
      <c r="Q152" s="39">
        <v>88</v>
      </c>
    </row>
    <row r="153" spans="12:17">
      <c r="L153" s="77"/>
      <c r="M153" s="77" t="s">
        <v>160</v>
      </c>
      <c r="N153" s="39">
        <v>643</v>
      </c>
      <c r="O153" s="39">
        <v>7</v>
      </c>
      <c r="P153" s="39">
        <v>50</v>
      </c>
      <c r="Q153" s="39">
        <v>29</v>
      </c>
    </row>
    <row r="154" spans="12:17">
      <c r="L154" s="77"/>
      <c r="M154" s="77" t="s">
        <v>209</v>
      </c>
      <c r="N154" s="39">
        <v>870</v>
      </c>
      <c r="O154" s="39">
        <v>3</v>
      </c>
      <c r="P154" s="39">
        <v>12</v>
      </c>
      <c r="Q154" s="39">
        <v>8</v>
      </c>
    </row>
    <row r="155" spans="12:17">
      <c r="L155" s="77"/>
      <c r="M155" s="143" t="s">
        <v>67</v>
      </c>
      <c r="N155" s="39">
        <v>13049</v>
      </c>
      <c r="O155" s="39">
        <v>169</v>
      </c>
      <c r="P155" s="39">
        <v>933</v>
      </c>
      <c r="Q155" s="39">
        <v>489</v>
      </c>
    </row>
    <row r="156" spans="12:17">
      <c r="L156" s="77" t="s">
        <v>175</v>
      </c>
      <c r="M156" s="77" t="s">
        <v>140</v>
      </c>
      <c r="N156" s="39">
        <v>6949</v>
      </c>
      <c r="O156" s="39">
        <v>59</v>
      </c>
      <c r="P156" s="39">
        <v>515</v>
      </c>
      <c r="Q156" s="39">
        <v>213</v>
      </c>
    </row>
    <row r="157" spans="12:17">
      <c r="L157" s="77"/>
      <c r="M157" s="77" t="s">
        <v>299</v>
      </c>
      <c r="N157" s="39">
        <v>1442</v>
      </c>
      <c r="O157" s="39">
        <v>29</v>
      </c>
      <c r="P157" s="39">
        <v>134</v>
      </c>
      <c r="Q157" s="39">
        <v>69</v>
      </c>
    </row>
    <row r="158" spans="12:17">
      <c r="L158" s="77"/>
      <c r="M158" s="77" t="s">
        <v>160</v>
      </c>
      <c r="N158" s="39">
        <v>479</v>
      </c>
      <c r="O158" s="39">
        <v>12</v>
      </c>
      <c r="P158" s="39">
        <v>40</v>
      </c>
      <c r="Q158" s="39">
        <v>14</v>
      </c>
    </row>
    <row r="159" spans="12:17">
      <c r="L159" s="77"/>
      <c r="M159" s="77" t="s">
        <v>209</v>
      </c>
      <c r="N159" s="39">
        <v>726</v>
      </c>
      <c r="O159" s="39">
        <v>0</v>
      </c>
      <c r="P159" s="39">
        <v>10</v>
      </c>
      <c r="Q159" s="39">
        <v>6</v>
      </c>
    </row>
    <row r="160" spans="12:17">
      <c r="L160" s="77"/>
      <c r="M160" s="143" t="s">
        <v>67</v>
      </c>
      <c r="N160" s="39">
        <v>9596</v>
      </c>
      <c r="O160" s="39">
        <v>100</v>
      </c>
      <c r="P160" s="39">
        <v>699</v>
      </c>
      <c r="Q160" s="39">
        <v>302</v>
      </c>
    </row>
    <row r="161" spans="12:17">
      <c r="L161" s="77" t="s">
        <v>176</v>
      </c>
      <c r="M161" s="77" t="s">
        <v>140</v>
      </c>
      <c r="N161" s="39">
        <v>5341</v>
      </c>
      <c r="O161" s="39">
        <v>37</v>
      </c>
      <c r="P161" s="39">
        <v>355</v>
      </c>
      <c r="Q161" s="39">
        <v>124</v>
      </c>
    </row>
    <row r="162" spans="12:17">
      <c r="L162" s="77"/>
      <c r="M162" s="77" t="s">
        <v>299</v>
      </c>
      <c r="N162" s="39">
        <v>995</v>
      </c>
      <c r="O162" s="39">
        <v>17</v>
      </c>
      <c r="P162" s="39">
        <v>74</v>
      </c>
      <c r="Q162" s="39">
        <v>38</v>
      </c>
    </row>
    <row r="163" spans="12:17">
      <c r="L163" s="77"/>
      <c r="M163" s="77" t="s">
        <v>160</v>
      </c>
      <c r="N163" s="39">
        <v>356</v>
      </c>
      <c r="O163" s="39">
        <v>3</v>
      </c>
      <c r="P163" s="39">
        <v>32</v>
      </c>
      <c r="Q163" s="39">
        <v>13</v>
      </c>
    </row>
    <row r="164" spans="12:17">
      <c r="L164" s="77"/>
      <c r="M164" s="77" t="s">
        <v>209</v>
      </c>
      <c r="N164" s="39">
        <v>624</v>
      </c>
      <c r="O164" s="39">
        <v>0</v>
      </c>
      <c r="P164" s="39">
        <v>8</v>
      </c>
      <c r="Q164" s="39">
        <v>4</v>
      </c>
    </row>
    <row r="165" spans="12:17">
      <c r="L165" s="77"/>
      <c r="M165" s="143" t="s">
        <v>67</v>
      </c>
      <c r="N165" s="39">
        <v>7316</v>
      </c>
      <c r="O165" s="39">
        <v>57</v>
      </c>
      <c r="P165" s="39">
        <v>469</v>
      </c>
      <c r="Q165" s="39">
        <v>179</v>
      </c>
    </row>
    <row r="166" spans="12:17">
      <c r="L166" s="77" t="s">
        <v>177</v>
      </c>
      <c r="M166" s="77" t="s">
        <v>140</v>
      </c>
      <c r="N166" s="39">
        <v>3776</v>
      </c>
      <c r="O166" s="39">
        <v>29</v>
      </c>
      <c r="P166" s="39">
        <v>229</v>
      </c>
      <c r="Q166" s="39">
        <v>89</v>
      </c>
    </row>
    <row r="167" spans="12:17">
      <c r="L167" s="77"/>
      <c r="M167" s="77" t="s">
        <v>299</v>
      </c>
      <c r="N167" s="39">
        <v>652</v>
      </c>
      <c r="O167" s="39">
        <v>8</v>
      </c>
      <c r="P167" s="39">
        <v>60</v>
      </c>
      <c r="Q167" s="39">
        <v>25</v>
      </c>
    </row>
    <row r="168" spans="12:17">
      <c r="L168" s="77"/>
      <c r="M168" s="77" t="s">
        <v>160</v>
      </c>
      <c r="N168" s="39">
        <v>233</v>
      </c>
      <c r="O168" s="39">
        <v>2</v>
      </c>
      <c r="P168" s="39">
        <v>13</v>
      </c>
      <c r="Q168" s="39">
        <v>7</v>
      </c>
    </row>
    <row r="169" spans="12:17">
      <c r="L169" s="77"/>
      <c r="M169" s="77" t="s">
        <v>209</v>
      </c>
      <c r="N169" s="39">
        <v>530</v>
      </c>
      <c r="O169" s="39">
        <v>0</v>
      </c>
      <c r="P169" s="39">
        <v>4</v>
      </c>
      <c r="Q169" s="39">
        <v>7</v>
      </c>
    </row>
    <row r="170" spans="12:17">
      <c r="L170" s="77"/>
      <c r="M170" s="143" t="s">
        <v>67</v>
      </c>
      <c r="N170" s="39">
        <v>5191</v>
      </c>
      <c r="O170" s="39">
        <v>39</v>
      </c>
      <c r="P170" s="39">
        <v>306</v>
      </c>
      <c r="Q170" s="39">
        <v>128</v>
      </c>
    </row>
    <row r="171" spans="12:17">
      <c r="L171" s="77" t="s">
        <v>178</v>
      </c>
      <c r="M171" s="77" t="s">
        <v>140</v>
      </c>
      <c r="N171" s="39">
        <v>2644</v>
      </c>
      <c r="O171" s="39">
        <v>16</v>
      </c>
      <c r="P171" s="39">
        <v>159</v>
      </c>
      <c r="Q171" s="39">
        <v>57</v>
      </c>
    </row>
    <row r="172" spans="12:17">
      <c r="L172" s="77"/>
      <c r="M172" s="77" t="s">
        <v>299</v>
      </c>
      <c r="N172" s="39">
        <v>391</v>
      </c>
      <c r="O172" s="39">
        <v>7</v>
      </c>
      <c r="P172" s="39">
        <v>27</v>
      </c>
      <c r="Q172" s="39">
        <v>9</v>
      </c>
    </row>
    <row r="173" spans="12:17">
      <c r="L173" s="77"/>
      <c r="M173" s="77" t="s">
        <v>160</v>
      </c>
      <c r="N173" s="39">
        <v>168</v>
      </c>
      <c r="O173" s="39">
        <v>1</v>
      </c>
      <c r="P173" s="39">
        <v>15</v>
      </c>
      <c r="Q173" s="39">
        <v>5</v>
      </c>
    </row>
    <row r="174" spans="12:17">
      <c r="L174" s="77"/>
      <c r="M174" s="77" t="s">
        <v>209</v>
      </c>
      <c r="N174" s="39">
        <v>408</v>
      </c>
      <c r="O174" s="39">
        <v>0</v>
      </c>
      <c r="P174" s="39">
        <v>5</v>
      </c>
      <c r="Q174" s="39">
        <v>0</v>
      </c>
    </row>
    <row r="175" spans="12:17">
      <c r="L175" s="77"/>
      <c r="M175" s="143" t="s">
        <v>67</v>
      </c>
      <c r="N175" s="39">
        <v>3611</v>
      </c>
      <c r="O175" s="39">
        <v>24</v>
      </c>
      <c r="P175" s="39">
        <v>206</v>
      </c>
      <c r="Q175" s="39">
        <v>71</v>
      </c>
    </row>
    <row r="176" spans="12:17">
      <c r="L176" s="77" t="s">
        <v>179</v>
      </c>
      <c r="M176" s="77" t="s">
        <v>140</v>
      </c>
      <c r="N176" s="39">
        <v>1912</v>
      </c>
      <c r="O176" s="39">
        <v>9</v>
      </c>
      <c r="P176" s="39">
        <v>87</v>
      </c>
      <c r="Q176" s="39">
        <v>31</v>
      </c>
    </row>
    <row r="177" spans="12:17">
      <c r="L177" s="77"/>
      <c r="M177" s="77" t="s">
        <v>299</v>
      </c>
      <c r="N177" s="39">
        <v>260</v>
      </c>
      <c r="O177" s="39">
        <v>1</v>
      </c>
      <c r="P177" s="39">
        <v>16</v>
      </c>
      <c r="Q177" s="39">
        <v>9</v>
      </c>
    </row>
    <row r="178" spans="12:17">
      <c r="L178" s="77"/>
      <c r="M178" s="77" t="s">
        <v>160</v>
      </c>
      <c r="N178" s="39">
        <v>106</v>
      </c>
      <c r="O178" s="39">
        <v>0</v>
      </c>
      <c r="P178" s="39">
        <v>5</v>
      </c>
      <c r="Q178" s="39">
        <v>4</v>
      </c>
    </row>
    <row r="179" spans="12:17">
      <c r="L179" s="77"/>
      <c r="M179" s="77" t="s">
        <v>209</v>
      </c>
      <c r="N179" s="39">
        <v>321</v>
      </c>
      <c r="O179" s="39">
        <v>0</v>
      </c>
      <c r="P179" s="39">
        <v>1</v>
      </c>
      <c r="Q179" s="39">
        <v>2</v>
      </c>
    </row>
    <row r="180" spans="12:17">
      <c r="L180" s="77"/>
      <c r="M180" s="143" t="s">
        <v>67</v>
      </c>
      <c r="N180" s="39">
        <v>2599</v>
      </c>
      <c r="O180" s="39">
        <v>10</v>
      </c>
      <c r="P180" s="39">
        <v>109</v>
      </c>
      <c r="Q180" s="39">
        <v>46</v>
      </c>
    </row>
    <row r="181" spans="12:17">
      <c r="L181" s="77" t="s">
        <v>180</v>
      </c>
      <c r="M181" s="77" t="s">
        <v>140</v>
      </c>
      <c r="N181" s="39">
        <v>1289</v>
      </c>
      <c r="O181" s="39">
        <v>4</v>
      </c>
      <c r="P181" s="39">
        <v>56</v>
      </c>
      <c r="Q181" s="39">
        <v>13</v>
      </c>
    </row>
    <row r="182" spans="12:17">
      <c r="L182" s="77"/>
      <c r="M182" s="77" t="s">
        <v>299</v>
      </c>
      <c r="N182" s="39">
        <v>127</v>
      </c>
      <c r="O182" s="39">
        <v>2</v>
      </c>
      <c r="P182" s="39">
        <v>8</v>
      </c>
      <c r="Q182" s="39">
        <v>0</v>
      </c>
    </row>
    <row r="183" spans="12:17">
      <c r="L183" s="77"/>
      <c r="M183" s="77" t="s">
        <v>160</v>
      </c>
      <c r="N183" s="39">
        <v>57</v>
      </c>
      <c r="O183" s="39">
        <v>0</v>
      </c>
      <c r="P183" s="39">
        <v>3</v>
      </c>
      <c r="Q183" s="39">
        <v>1</v>
      </c>
    </row>
    <row r="184" spans="12:17">
      <c r="L184" s="77"/>
      <c r="M184" s="77" t="s">
        <v>209</v>
      </c>
      <c r="N184" s="39">
        <v>203</v>
      </c>
      <c r="O184" s="39">
        <v>0</v>
      </c>
      <c r="P184" s="39">
        <v>0</v>
      </c>
      <c r="Q184" s="39">
        <v>1</v>
      </c>
    </row>
    <row r="185" spans="12:17">
      <c r="L185" s="77"/>
      <c r="M185" s="143" t="s">
        <v>67</v>
      </c>
      <c r="N185" s="39">
        <v>1676</v>
      </c>
      <c r="O185" s="39">
        <v>6</v>
      </c>
      <c r="P185" s="39">
        <v>67</v>
      </c>
      <c r="Q185" s="39">
        <v>15</v>
      </c>
    </row>
    <row r="186" spans="12:17">
      <c r="L186" s="77" t="s">
        <v>181</v>
      </c>
      <c r="M186" s="77" t="s">
        <v>140</v>
      </c>
      <c r="N186" s="39">
        <v>863</v>
      </c>
      <c r="O186" s="39">
        <v>6</v>
      </c>
      <c r="P186" s="39">
        <v>40</v>
      </c>
      <c r="Q186" s="39">
        <v>10</v>
      </c>
    </row>
    <row r="187" spans="12:17">
      <c r="L187" s="77"/>
      <c r="M187" s="77" t="s">
        <v>299</v>
      </c>
      <c r="N187" s="39">
        <v>83</v>
      </c>
      <c r="O187" s="39">
        <v>0</v>
      </c>
      <c r="P187" s="39">
        <v>7</v>
      </c>
      <c r="Q187" s="39">
        <v>3</v>
      </c>
    </row>
    <row r="188" spans="12:17">
      <c r="L188" s="77"/>
      <c r="M188" s="77" t="s">
        <v>160</v>
      </c>
      <c r="N188" s="39">
        <v>35</v>
      </c>
      <c r="O188" s="39">
        <v>1</v>
      </c>
      <c r="P188" s="39">
        <v>2</v>
      </c>
      <c r="Q188" s="39">
        <v>0</v>
      </c>
    </row>
    <row r="189" spans="12:17">
      <c r="L189" s="77"/>
      <c r="M189" s="77" t="s">
        <v>209</v>
      </c>
      <c r="N189" s="39">
        <v>171</v>
      </c>
      <c r="O189" s="39">
        <v>0</v>
      </c>
      <c r="P189" s="39">
        <v>1</v>
      </c>
      <c r="Q189" s="39">
        <v>0</v>
      </c>
    </row>
    <row r="190" spans="12:17">
      <c r="L190" s="77"/>
      <c r="M190" s="143" t="s">
        <v>67</v>
      </c>
      <c r="N190" s="39">
        <v>1152</v>
      </c>
      <c r="O190" s="39">
        <v>7</v>
      </c>
      <c r="P190" s="39">
        <v>50</v>
      </c>
      <c r="Q190" s="39">
        <v>13</v>
      </c>
    </row>
    <row r="191" spans="12:17">
      <c r="L191" s="77" t="s">
        <v>182</v>
      </c>
      <c r="M191" s="77" t="s">
        <v>140</v>
      </c>
      <c r="N191" s="39">
        <v>538</v>
      </c>
      <c r="O191" s="39">
        <v>0</v>
      </c>
      <c r="P191" s="39">
        <v>25</v>
      </c>
      <c r="Q191" s="39">
        <v>4</v>
      </c>
    </row>
    <row r="192" spans="12:17">
      <c r="L192" s="77"/>
      <c r="M192" s="77" t="s">
        <v>299</v>
      </c>
      <c r="N192" s="39">
        <v>48</v>
      </c>
      <c r="O192" s="39">
        <v>0</v>
      </c>
      <c r="P192" s="39">
        <v>4</v>
      </c>
      <c r="Q192" s="39">
        <v>1</v>
      </c>
    </row>
    <row r="193" spans="12:17">
      <c r="L193" s="77"/>
      <c r="M193" s="77" t="s">
        <v>160</v>
      </c>
      <c r="N193" s="39">
        <v>35</v>
      </c>
      <c r="O193" s="39">
        <v>0</v>
      </c>
      <c r="P193" s="39">
        <v>1</v>
      </c>
      <c r="Q193" s="39">
        <v>1</v>
      </c>
    </row>
    <row r="194" spans="12:17">
      <c r="L194" s="77"/>
      <c r="M194" s="77" t="s">
        <v>209</v>
      </c>
      <c r="N194" s="39">
        <v>123</v>
      </c>
      <c r="O194" s="39">
        <v>0</v>
      </c>
      <c r="P194" s="39">
        <v>0</v>
      </c>
      <c r="Q194" s="39">
        <v>1</v>
      </c>
    </row>
    <row r="195" spans="12:17">
      <c r="L195" s="77"/>
      <c r="M195" s="143" t="s">
        <v>67</v>
      </c>
      <c r="N195" s="39">
        <v>744</v>
      </c>
      <c r="O195" s="39">
        <v>0</v>
      </c>
      <c r="P195" s="39">
        <v>30</v>
      </c>
      <c r="Q195" s="39">
        <v>7</v>
      </c>
    </row>
    <row r="196" spans="12:17">
      <c r="L196" s="77" t="s">
        <v>183</v>
      </c>
      <c r="M196" s="77" t="s">
        <v>140</v>
      </c>
      <c r="N196" s="39">
        <v>313</v>
      </c>
      <c r="O196" s="39">
        <v>0</v>
      </c>
      <c r="P196" s="39">
        <v>11</v>
      </c>
      <c r="Q196" s="39">
        <v>3</v>
      </c>
    </row>
    <row r="197" spans="12:17">
      <c r="L197" s="77"/>
      <c r="M197" s="77" t="s">
        <v>299</v>
      </c>
      <c r="N197" s="39">
        <v>28</v>
      </c>
      <c r="O197" s="39">
        <v>0</v>
      </c>
      <c r="P197" s="39">
        <v>2</v>
      </c>
      <c r="Q197" s="39">
        <v>0</v>
      </c>
    </row>
    <row r="198" spans="12:17">
      <c r="L198" s="77"/>
      <c r="M198" s="77" t="s">
        <v>160</v>
      </c>
      <c r="N198" s="39">
        <v>11</v>
      </c>
      <c r="O198" s="39">
        <v>0</v>
      </c>
      <c r="P198" s="39">
        <v>2</v>
      </c>
      <c r="Q198" s="39">
        <v>0</v>
      </c>
    </row>
    <row r="199" spans="12:17">
      <c r="L199" s="77"/>
      <c r="M199" s="77" t="s">
        <v>209</v>
      </c>
      <c r="N199" s="39">
        <v>89</v>
      </c>
      <c r="O199" s="39">
        <v>0</v>
      </c>
      <c r="P199" s="39">
        <v>2</v>
      </c>
      <c r="Q199" s="39">
        <v>0</v>
      </c>
    </row>
    <row r="200" spans="12:17">
      <c r="L200" s="77"/>
      <c r="M200" s="143" t="s">
        <v>67</v>
      </c>
      <c r="N200" s="39">
        <v>441</v>
      </c>
      <c r="O200" s="39">
        <v>0</v>
      </c>
      <c r="P200" s="39">
        <v>17</v>
      </c>
      <c r="Q200" s="39">
        <v>3</v>
      </c>
    </row>
    <row r="201" spans="12:17">
      <c r="L201" s="77" t="s">
        <v>184</v>
      </c>
      <c r="M201" s="77" t="s">
        <v>140</v>
      </c>
      <c r="N201" s="39">
        <v>163</v>
      </c>
      <c r="O201" s="39">
        <v>1</v>
      </c>
      <c r="P201" s="39">
        <v>8</v>
      </c>
      <c r="Q201" s="39">
        <v>0</v>
      </c>
    </row>
    <row r="202" spans="12:17">
      <c r="L202" s="77"/>
      <c r="M202" s="77" t="s">
        <v>299</v>
      </c>
      <c r="N202" s="39">
        <v>17</v>
      </c>
      <c r="O202" s="39">
        <v>0</v>
      </c>
      <c r="P202" s="39">
        <v>2</v>
      </c>
      <c r="Q202" s="39">
        <v>1</v>
      </c>
    </row>
    <row r="203" spans="12:17">
      <c r="L203" s="77"/>
      <c r="M203" s="77" t="s">
        <v>160</v>
      </c>
      <c r="N203" s="39">
        <v>6</v>
      </c>
      <c r="O203" s="39">
        <v>0</v>
      </c>
      <c r="P203" s="39">
        <v>1</v>
      </c>
      <c r="Q203" s="39">
        <v>0</v>
      </c>
    </row>
    <row r="204" spans="12:17">
      <c r="L204" s="77"/>
      <c r="M204" s="77" t="s">
        <v>209</v>
      </c>
      <c r="N204" s="39">
        <v>64</v>
      </c>
      <c r="O204" s="39">
        <v>0</v>
      </c>
      <c r="P204" s="39">
        <v>2</v>
      </c>
      <c r="Q204" s="39">
        <v>0</v>
      </c>
    </row>
    <row r="205" spans="12:17">
      <c r="L205" s="77"/>
      <c r="M205" s="143" t="s">
        <v>67</v>
      </c>
      <c r="N205" s="39">
        <v>250</v>
      </c>
      <c r="O205" s="39">
        <v>1</v>
      </c>
      <c r="P205" s="39">
        <v>13</v>
      </c>
      <c r="Q205" s="39">
        <v>1</v>
      </c>
    </row>
    <row r="206" spans="12:17">
      <c r="L206" s="77" t="s">
        <v>185</v>
      </c>
      <c r="M206" s="77" t="s">
        <v>140</v>
      </c>
      <c r="N206" s="39">
        <v>99</v>
      </c>
      <c r="O206" s="39">
        <v>0</v>
      </c>
      <c r="P206" s="39">
        <v>5</v>
      </c>
      <c r="Q206" s="39">
        <v>1</v>
      </c>
    </row>
    <row r="207" spans="12:17">
      <c r="L207" s="77"/>
      <c r="M207" s="77" t="s">
        <v>299</v>
      </c>
      <c r="N207" s="39">
        <v>12</v>
      </c>
      <c r="O207" s="39">
        <v>0</v>
      </c>
      <c r="P207" s="39">
        <v>0</v>
      </c>
      <c r="Q207" s="39">
        <v>0</v>
      </c>
    </row>
    <row r="208" spans="12:17">
      <c r="L208" s="77"/>
      <c r="M208" s="77" t="s">
        <v>160</v>
      </c>
      <c r="N208" s="39">
        <v>4</v>
      </c>
      <c r="O208" s="39">
        <v>0</v>
      </c>
      <c r="P208" s="39">
        <v>1</v>
      </c>
      <c r="Q208" s="39">
        <v>0</v>
      </c>
    </row>
    <row r="209" spans="12:17">
      <c r="L209" s="77"/>
      <c r="M209" s="77" t="s">
        <v>209</v>
      </c>
      <c r="N209" s="39">
        <v>46</v>
      </c>
      <c r="O209" s="39">
        <v>0</v>
      </c>
      <c r="P209" s="39">
        <v>0</v>
      </c>
      <c r="Q209" s="39">
        <v>0</v>
      </c>
    </row>
    <row r="210" spans="12:17">
      <c r="L210" s="77"/>
      <c r="M210" s="143" t="s">
        <v>67</v>
      </c>
      <c r="N210" s="39">
        <v>161</v>
      </c>
      <c r="O210" s="39">
        <v>0</v>
      </c>
      <c r="P210" s="39">
        <v>6</v>
      </c>
      <c r="Q210" s="39">
        <v>1</v>
      </c>
    </row>
    <row r="211" spans="12:17">
      <c r="L211" s="77" t="s">
        <v>186</v>
      </c>
      <c r="M211" s="77" t="s">
        <v>140</v>
      </c>
      <c r="N211" s="39">
        <v>43</v>
      </c>
      <c r="O211" s="39">
        <v>0</v>
      </c>
      <c r="P211" s="39">
        <v>1</v>
      </c>
      <c r="Q211" s="39">
        <v>0</v>
      </c>
    </row>
    <row r="212" spans="12:17">
      <c r="L212" s="77"/>
      <c r="M212" s="77" t="s">
        <v>299</v>
      </c>
      <c r="N212" s="39">
        <v>3</v>
      </c>
      <c r="O212" s="39">
        <v>0</v>
      </c>
      <c r="P212" s="39">
        <v>0</v>
      </c>
      <c r="Q212" s="39">
        <v>0</v>
      </c>
    </row>
    <row r="213" spans="12:17">
      <c r="L213" s="77"/>
      <c r="M213" s="77" t="s">
        <v>160</v>
      </c>
      <c r="N213" s="39">
        <v>2</v>
      </c>
      <c r="O213" s="39">
        <v>0</v>
      </c>
      <c r="P213" s="39">
        <v>0</v>
      </c>
      <c r="Q213" s="39">
        <v>0</v>
      </c>
    </row>
    <row r="214" spans="12:17">
      <c r="L214" s="77"/>
      <c r="M214" s="77" t="s">
        <v>209</v>
      </c>
      <c r="N214" s="39">
        <v>37</v>
      </c>
      <c r="O214" s="39">
        <v>0</v>
      </c>
      <c r="P214" s="39">
        <v>0</v>
      </c>
      <c r="Q214" s="39">
        <v>0</v>
      </c>
    </row>
    <row r="215" spans="12:17">
      <c r="L215" s="77"/>
      <c r="M215" s="143" t="s">
        <v>67</v>
      </c>
      <c r="N215" s="39">
        <v>85</v>
      </c>
      <c r="O215" s="39">
        <v>0</v>
      </c>
      <c r="P215" s="39">
        <v>1</v>
      </c>
      <c r="Q215" s="39">
        <v>0</v>
      </c>
    </row>
    <row r="216" spans="12:17">
      <c r="L216" s="77" t="s">
        <v>187</v>
      </c>
      <c r="M216" s="77" t="s">
        <v>140</v>
      </c>
      <c r="N216" s="39">
        <v>28</v>
      </c>
      <c r="O216" s="39">
        <v>0</v>
      </c>
      <c r="P216" s="39">
        <v>0</v>
      </c>
      <c r="Q216" s="39">
        <v>0</v>
      </c>
    </row>
    <row r="217" spans="12:17">
      <c r="L217" s="77"/>
      <c r="M217" s="77" t="s">
        <v>299</v>
      </c>
      <c r="N217" s="39">
        <v>5</v>
      </c>
      <c r="O217" s="39">
        <v>0</v>
      </c>
      <c r="P217" s="39">
        <v>0</v>
      </c>
      <c r="Q217" s="39">
        <v>0</v>
      </c>
    </row>
    <row r="218" spans="12:17">
      <c r="L218" s="77"/>
      <c r="M218" s="77" t="s">
        <v>160</v>
      </c>
      <c r="N218" s="39">
        <v>1</v>
      </c>
      <c r="O218" s="39">
        <v>0</v>
      </c>
      <c r="P218" s="39">
        <v>0</v>
      </c>
      <c r="Q218" s="39">
        <v>0</v>
      </c>
    </row>
    <row r="219" spans="12:17">
      <c r="L219" s="77"/>
      <c r="M219" s="77" t="s">
        <v>209</v>
      </c>
      <c r="N219" s="39">
        <v>20</v>
      </c>
      <c r="O219" s="39">
        <v>0</v>
      </c>
      <c r="P219" s="39">
        <v>0</v>
      </c>
      <c r="Q219" s="39">
        <v>0</v>
      </c>
    </row>
    <row r="220" spans="12:17">
      <c r="L220" s="77"/>
      <c r="M220" s="143" t="s">
        <v>67</v>
      </c>
      <c r="N220" s="39">
        <v>54</v>
      </c>
      <c r="O220" s="39">
        <v>0</v>
      </c>
      <c r="P220" s="39">
        <v>0</v>
      </c>
      <c r="Q220" s="39">
        <v>0</v>
      </c>
    </row>
    <row r="221" spans="12:17">
      <c r="L221" s="77" t="s">
        <v>188</v>
      </c>
      <c r="M221" s="77" t="s">
        <v>140</v>
      </c>
      <c r="N221" s="39">
        <v>13</v>
      </c>
      <c r="O221" s="39">
        <v>0</v>
      </c>
      <c r="P221" s="39">
        <v>1</v>
      </c>
      <c r="Q221" s="39">
        <v>0</v>
      </c>
    </row>
    <row r="222" spans="12:17">
      <c r="L222" s="77"/>
      <c r="M222" s="77" t="s">
        <v>299</v>
      </c>
      <c r="N222" s="39">
        <v>1</v>
      </c>
      <c r="O222" s="39">
        <v>0</v>
      </c>
      <c r="P222" s="39">
        <v>0</v>
      </c>
      <c r="Q222" s="39">
        <v>0</v>
      </c>
    </row>
    <row r="223" spans="12:17">
      <c r="L223" s="77"/>
      <c r="M223" s="77" t="s">
        <v>160</v>
      </c>
      <c r="N223" s="39">
        <v>0</v>
      </c>
      <c r="O223" s="39">
        <v>0</v>
      </c>
      <c r="P223" s="39">
        <v>0</v>
      </c>
      <c r="Q223" s="39">
        <v>0</v>
      </c>
    </row>
    <row r="224" spans="12:17">
      <c r="L224" s="77"/>
      <c r="M224" s="77" t="s">
        <v>209</v>
      </c>
      <c r="N224" s="39">
        <v>16</v>
      </c>
      <c r="O224" s="39">
        <v>0</v>
      </c>
      <c r="P224" s="39">
        <v>0</v>
      </c>
      <c r="Q224" s="39">
        <v>0</v>
      </c>
    </row>
    <row r="225" spans="12:17">
      <c r="L225" s="77"/>
      <c r="M225" s="143" t="s">
        <v>67</v>
      </c>
      <c r="N225" s="39">
        <v>30</v>
      </c>
      <c r="O225" s="39">
        <v>0</v>
      </c>
      <c r="P225" s="39">
        <v>1</v>
      </c>
      <c r="Q225" s="39">
        <v>0</v>
      </c>
    </row>
    <row r="226" spans="12:17">
      <c r="L226" s="77" t="s">
        <v>189</v>
      </c>
      <c r="M226" s="77" t="s">
        <v>140</v>
      </c>
      <c r="N226" s="39">
        <v>10</v>
      </c>
      <c r="O226" s="39">
        <v>0</v>
      </c>
      <c r="P226" s="39">
        <v>0</v>
      </c>
      <c r="Q226" s="39">
        <v>0</v>
      </c>
    </row>
    <row r="227" spans="12:17">
      <c r="L227" s="77"/>
      <c r="M227" s="77" t="s">
        <v>299</v>
      </c>
      <c r="N227" s="39">
        <v>0</v>
      </c>
      <c r="O227" s="39">
        <v>0</v>
      </c>
      <c r="P227" s="39">
        <v>0</v>
      </c>
      <c r="Q227" s="39">
        <v>0</v>
      </c>
    </row>
    <row r="228" spans="12:17">
      <c r="L228" s="77"/>
      <c r="M228" s="77" t="s">
        <v>160</v>
      </c>
      <c r="N228" s="39">
        <v>0</v>
      </c>
      <c r="O228" s="39">
        <v>0</v>
      </c>
      <c r="P228" s="39">
        <v>0</v>
      </c>
      <c r="Q228" s="39">
        <v>0</v>
      </c>
    </row>
    <row r="229" spans="12:17">
      <c r="L229" s="77"/>
      <c r="M229" s="77" t="s">
        <v>209</v>
      </c>
      <c r="N229" s="39">
        <v>7</v>
      </c>
      <c r="O229" s="39">
        <v>0</v>
      </c>
      <c r="P229" s="39">
        <v>0</v>
      </c>
      <c r="Q229" s="39">
        <v>0</v>
      </c>
    </row>
    <row r="230" spans="12:17">
      <c r="L230" s="77"/>
      <c r="M230" s="143" t="s">
        <v>67</v>
      </c>
      <c r="N230" s="39">
        <v>17</v>
      </c>
      <c r="O230" s="39">
        <v>0</v>
      </c>
      <c r="P230" s="39">
        <v>0</v>
      </c>
      <c r="Q230" s="39">
        <v>0</v>
      </c>
    </row>
    <row r="231" spans="12:17">
      <c r="L231" s="77" t="s">
        <v>190</v>
      </c>
      <c r="M231" s="77" t="s">
        <v>140</v>
      </c>
      <c r="N231" s="39">
        <v>3</v>
      </c>
      <c r="O231" s="39">
        <v>0</v>
      </c>
      <c r="P231" s="39">
        <v>0</v>
      </c>
      <c r="Q231" s="39">
        <v>0</v>
      </c>
    </row>
    <row r="232" spans="12:17">
      <c r="L232" s="77"/>
      <c r="M232" s="77" t="s">
        <v>299</v>
      </c>
      <c r="N232" s="39">
        <v>0</v>
      </c>
      <c r="O232" s="39">
        <v>0</v>
      </c>
      <c r="P232" s="39">
        <v>0</v>
      </c>
      <c r="Q232" s="39">
        <v>0</v>
      </c>
    </row>
    <row r="233" spans="12:17">
      <c r="L233" s="77"/>
      <c r="M233" s="77" t="s">
        <v>160</v>
      </c>
      <c r="N233" s="39">
        <v>0</v>
      </c>
      <c r="O233" s="39">
        <v>0</v>
      </c>
      <c r="P233" s="39">
        <v>0</v>
      </c>
      <c r="Q233" s="39">
        <v>0</v>
      </c>
    </row>
    <row r="234" spans="12:17">
      <c r="L234" s="77"/>
      <c r="M234" s="77" t="s">
        <v>209</v>
      </c>
      <c r="N234" s="39">
        <v>10</v>
      </c>
      <c r="O234" s="39">
        <v>0</v>
      </c>
      <c r="P234" s="39">
        <v>0</v>
      </c>
      <c r="Q234" s="39">
        <v>0</v>
      </c>
    </row>
    <row r="235" spans="12:17">
      <c r="L235" s="77"/>
      <c r="M235" s="143" t="s">
        <v>67</v>
      </c>
      <c r="N235" s="39">
        <v>13</v>
      </c>
      <c r="O235" s="39">
        <v>0</v>
      </c>
      <c r="P235" s="39">
        <v>0</v>
      </c>
      <c r="Q235" s="39">
        <v>0</v>
      </c>
    </row>
    <row r="236" spans="12:17">
      <c r="L236" s="77" t="s">
        <v>191</v>
      </c>
      <c r="M236" s="77" t="s">
        <v>140</v>
      </c>
      <c r="N236" s="39">
        <v>0</v>
      </c>
      <c r="O236" s="39">
        <v>0</v>
      </c>
      <c r="P236" s="39">
        <v>0</v>
      </c>
      <c r="Q236" s="39">
        <v>0</v>
      </c>
    </row>
    <row r="237" spans="12:17">
      <c r="L237" s="77"/>
      <c r="M237" s="77" t="s">
        <v>299</v>
      </c>
      <c r="N237" s="39">
        <v>0</v>
      </c>
      <c r="O237" s="39">
        <v>0</v>
      </c>
      <c r="P237" s="39">
        <v>0</v>
      </c>
      <c r="Q237" s="39">
        <v>0</v>
      </c>
    </row>
    <row r="238" spans="12:17">
      <c r="L238" s="77"/>
      <c r="M238" s="77" t="s">
        <v>160</v>
      </c>
      <c r="N238" s="39">
        <v>0</v>
      </c>
      <c r="O238" s="39">
        <v>0</v>
      </c>
      <c r="P238" s="39">
        <v>0</v>
      </c>
      <c r="Q238" s="39">
        <v>0</v>
      </c>
    </row>
    <row r="239" spans="12:17">
      <c r="L239" s="77"/>
      <c r="M239" s="77" t="s">
        <v>209</v>
      </c>
      <c r="N239" s="39">
        <v>7</v>
      </c>
      <c r="O239" s="39">
        <v>0</v>
      </c>
      <c r="P239" s="39">
        <v>0</v>
      </c>
      <c r="Q239" s="39">
        <v>0</v>
      </c>
    </row>
    <row r="240" spans="12:17">
      <c r="L240" s="77"/>
      <c r="M240" s="143" t="s">
        <v>67</v>
      </c>
      <c r="N240" s="39">
        <v>7</v>
      </c>
      <c r="O240" s="39">
        <v>0</v>
      </c>
      <c r="P240" s="39">
        <v>0</v>
      </c>
      <c r="Q240" s="39">
        <v>0</v>
      </c>
    </row>
    <row r="241" spans="12:17">
      <c r="L241" s="77" t="s">
        <v>192</v>
      </c>
      <c r="M241" s="77" t="s">
        <v>140</v>
      </c>
      <c r="N241" s="39">
        <v>1</v>
      </c>
      <c r="O241" s="39">
        <v>0</v>
      </c>
      <c r="P241" s="39">
        <v>0</v>
      </c>
      <c r="Q241" s="39">
        <v>0</v>
      </c>
    </row>
    <row r="242" spans="12:17">
      <c r="L242" s="77"/>
      <c r="M242" s="77" t="s">
        <v>299</v>
      </c>
      <c r="N242" s="39">
        <v>0</v>
      </c>
      <c r="O242" s="39">
        <v>0</v>
      </c>
      <c r="P242" s="39">
        <v>0</v>
      </c>
      <c r="Q242" s="39">
        <v>0</v>
      </c>
    </row>
    <row r="243" spans="12:17">
      <c r="L243" s="77"/>
      <c r="M243" s="77" t="s">
        <v>160</v>
      </c>
      <c r="N243" s="39">
        <v>0</v>
      </c>
      <c r="O243" s="39">
        <v>0</v>
      </c>
      <c r="P243" s="39">
        <v>0</v>
      </c>
      <c r="Q243" s="39">
        <v>0</v>
      </c>
    </row>
    <row r="244" spans="12:17">
      <c r="L244" s="77"/>
      <c r="M244" s="77" t="s">
        <v>209</v>
      </c>
      <c r="N244" s="39">
        <v>4</v>
      </c>
      <c r="O244" s="39">
        <v>0</v>
      </c>
      <c r="P244" s="39">
        <v>0</v>
      </c>
      <c r="Q244" s="39">
        <v>0</v>
      </c>
    </row>
    <row r="245" spans="12:17">
      <c r="L245" s="77"/>
      <c r="M245" s="143" t="s">
        <v>67</v>
      </c>
      <c r="N245" s="39">
        <v>5</v>
      </c>
      <c r="O245" s="39">
        <v>0</v>
      </c>
      <c r="P245" s="39">
        <v>0</v>
      </c>
      <c r="Q245" s="39">
        <v>0</v>
      </c>
    </row>
    <row r="246" spans="12:17">
      <c r="L246" s="77" t="s">
        <v>193</v>
      </c>
      <c r="M246" s="77" t="s">
        <v>140</v>
      </c>
      <c r="N246" s="39">
        <v>0</v>
      </c>
      <c r="O246" s="39">
        <v>0</v>
      </c>
      <c r="P246" s="39">
        <v>0</v>
      </c>
      <c r="Q246" s="39">
        <v>0</v>
      </c>
    </row>
    <row r="247" spans="12:17">
      <c r="L247" s="77"/>
      <c r="M247" s="77" t="s">
        <v>299</v>
      </c>
      <c r="N247" s="39">
        <v>0</v>
      </c>
      <c r="O247" s="39">
        <v>0</v>
      </c>
      <c r="P247" s="39">
        <v>0</v>
      </c>
      <c r="Q247" s="39">
        <v>0</v>
      </c>
    </row>
    <row r="248" spans="12:17">
      <c r="L248" s="77"/>
      <c r="M248" s="77" t="s">
        <v>160</v>
      </c>
      <c r="N248" s="39">
        <v>0</v>
      </c>
      <c r="O248" s="39">
        <v>0</v>
      </c>
      <c r="P248" s="39">
        <v>0</v>
      </c>
      <c r="Q248" s="39">
        <v>0</v>
      </c>
    </row>
    <row r="249" spans="12:17">
      <c r="L249" s="77"/>
      <c r="M249" s="77" t="s">
        <v>209</v>
      </c>
      <c r="N249" s="39">
        <v>1</v>
      </c>
      <c r="O249" s="39">
        <v>0</v>
      </c>
      <c r="P249" s="39">
        <v>0</v>
      </c>
      <c r="Q249" s="39">
        <v>0</v>
      </c>
    </row>
    <row r="250" spans="12:17">
      <c r="L250" s="77"/>
      <c r="M250" s="143" t="s">
        <v>67</v>
      </c>
      <c r="N250" s="39">
        <v>1</v>
      </c>
      <c r="O250" s="39">
        <v>0</v>
      </c>
      <c r="P250" s="39">
        <v>0</v>
      </c>
      <c r="Q250" s="39">
        <v>0</v>
      </c>
    </row>
    <row r="251" spans="12:17">
      <c r="L251" s="77" t="s">
        <v>195</v>
      </c>
      <c r="M251" s="77" t="s">
        <v>140</v>
      </c>
      <c r="N251" s="39">
        <v>0</v>
      </c>
      <c r="O251" s="39">
        <v>0</v>
      </c>
      <c r="P251" s="39">
        <v>0</v>
      </c>
      <c r="Q251" s="39">
        <v>0</v>
      </c>
    </row>
    <row r="252" spans="12:17">
      <c r="L252" s="77"/>
      <c r="M252" s="77" t="s">
        <v>299</v>
      </c>
      <c r="N252" s="39">
        <v>0</v>
      </c>
      <c r="O252" s="39">
        <v>0</v>
      </c>
      <c r="P252" s="39">
        <v>0</v>
      </c>
      <c r="Q252" s="39">
        <v>0</v>
      </c>
    </row>
    <row r="253" spans="12:17">
      <c r="L253" s="77"/>
      <c r="M253" s="77" t="s">
        <v>160</v>
      </c>
      <c r="N253" s="39">
        <v>0</v>
      </c>
      <c r="O253" s="39">
        <v>0</v>
      </c>
      <c r="P253" s="39">
        <v>0</v>
      </c>
      <c r="Q253" s="39">
        <v>0</v>
      </c>
    </row>
    <row r="254" spans="12:17">
      <c r="L254" s="77"/>
      <c r="M254" s="77" t="s">
        <v>209</v>
      </c>
      <c r="N254" s="39">
        <v>1</v>
      </c>
      <c r="O254" s="39">
        <v>0</v>
      </c>
      <c r="P254" s="39">
        <v>0</v>
      </c>
      <c r="Q254" s="39">
        <v>0</v>
      </c>
    </row>
    <row r="255" spans="12:17">
      <c r="L255" s="77"/>
      <c r="M255" s="144" t="s">
        <v>67</v>
      </c>
      <c r="N255" s="39">
        <v>1</v>
      </c>
      <c r="O255" s="39">
        <v>0</v>
      </c>
      <c r="P255" s="39">
        <v>0</v>
      </c>
      <c r="Q255" s="39">
        <v>0</v>
      </c>
    </row>
    <row r="256" spans="12:17">
      <c r="L256" s="77" t="s">
        <v>212</v>
      </c>
      <c r="M256" s="77" t="s">
        <v>140</v>
      </c>
      <c r="N256" s="39">
        <v>0</v>
      </c>
      <c r="O256" s="39">
        <v>0</v>
      </c>
      <c r="P256" s="39">
        <v>0</v>
      </c>
      <c r="Q256" s="39">
        <v>0</v>
      </c>
    </row>
    <row r="257" spans="12:17">
      <c r="L257" s="77"/>
      <c r="M257" s="77" t="s">
        <v>299</v>
      </c>
      <c r="N257" s="39">
        <v>0</v>
      </c>
      <c r="O257" s="39">
        <v>0</v>
      </c>
      <c r="P257" s="39">
        <v>0</v>
      </c>
      <c r="Q257" s="39">
        <v>0</v>
      </c>
    </row>
    <row r="258" spans="12:17">
      <c r="L258" s="77"/>
      <c r="M258" s="77" t="s">
        <v>160</v>
      </c>
      <c r="N258" s="39">
        <v>0</v>
      </c>
      <c r="O258" s="39">
        <v>0</v>
      </c>
      <c r="P258" s="39">
        <v>0</v>
      </c>
      <c r="Q258" s="39">
        <v>0</v>
      </c>
    </row>
    <row r="259" spans="12:17">
      <c r="L259" s="77"/>
      <c r="M259" s="77" t="s">
        <v>209</v>
      </c>
      <c r="N259" s="39">
        <v>0</v>
      </c>
      <c r="O259" s="39">
        <v>0</v>
      </c>
      <c r="P259" s="39">
        <v>0</v>
      </c>
      <c r="Q259" s="39">
        <v>0</v>
      </c>
    </row>
    <row r="260" spans="12:17">
      <c r="L260" s="77"/>
      <c r="M260" s="172" t="s">
        <v>67</v>
      </c>
      <c r="N260" s="39">
        <v>0</v>
      </c>
      <c r="O260" s="39">
        <v>0</v>
      </c>
      <c r="P260" s="39">
        <v>0</v>
      </c>
      <c r="Q260" s="39">
        <v>0</v>
      </c>
    </row>
    <row r="261" spans="12:17">
      <c r="L261" s="77" t="s">
        <v>213</v>
      </c>
      <c r="M261" s="77" t="s">
        <v>140</v>
      </c>
      <c r="N261" s="39">
        <v>0</v>
      </c>
      <c r="O261" s="39">
        <v>0</v>
      </c>
      <c r="P261" s="39">
        <v>0</v>
      </c>
      <c r="Q261" s="39">
        <v>0</v>
      </c>
    </row>
    <row r="262" spans="12:17">
      <c r="L262" s="77"/>
      <c r="M262" s="77" t="s">
        <v>299</v>
      </c>
      <c r="N262" s="39">
        <v>0</v>
      </c>
      <c r="O262" s="39">
        <v>0</v>
      </c>
      <c r="P262" s="39">
        <v>0</v>
      </c>
      <c r="Q262" s="39">
        <v>0</v>
      </c>
    </row>
    <row r="263" spans="12:17">
      <c r="L263" s="77"/>
      <c r="M263" s="77" t="s">
        <v>160</v>
      </c>
      <c r="N263" s="39">
        <v>0</v>
      </c>
      <c r="O263" s="39">
        <v>0</v>
      </c>
      <c r="P263" s="39">
        <v>0</v>
      </c>
      <c r="Q263" s="39">
        <v>0</v>
      </c>
    </row>
    <row r="264" spans="12:17">
      <c r="L264" s="77"/>
      <c r="M264" s="77" t="s">
        <v>209</v>
      </c>
      <c r="N264" s="39">
        <v>0</v>
      </c>
      <c r="O264" s="39">
        <v>0</v>
      </c>
      <c r="P264" s="39">
        <v>0</v>
      </c>
      <c r="Q264" s="39">
        <v>0</v>
      </c>
    </row>
    <row r="265" spans="12:17">
      <c r="L265" s="77"/>
      <c r="M265" s="172" t="s">
        <v>67</v>
      </c>
      <c r="N265" s="39">
        <v>0</v>
      </c>
      <c r="O265" s="39">
        <v>0</v>
      </c>
      <c r="P265" s="39">
        <v>0</v>
      </c>
      <c r="Q265" s="39">
        <v>0</v>
      </c>
    </row>
    <row r="266" spans="12:17">
      <c r="L266" s="77" t="s">
        <v>284</v>
      </c>
      <c r="M266" s="77" t="s">
        <v>140</v>
      </c>
      <c r="N266" s="39">
        <v>0</v>
      </c>
      <c r="O266" s="39">
        <v>0</v>
      </c>
      <c r="P266" s="39">
        <v>0</v>
      </c>
      <c r="Q266" s="39">
        <v>0</v>
      </c>
    </row>
    <row r="267" spans="12:17">
      <c r="L267" s="77"/>
      <c r="M267" s="77" t="s">
        <v>299</v>
      </c>
      <c r="N267" s="39">
        <v>0</v>
      </c>
      <c r="O267" s="39">
        <v>0</v>
      </c>
      <c r="P267" s="39">
        <v>0</v>
      </c>
      <c r="Q267" s="39">
        <v>0</v>
      </c>
    </row>
    <row r="268" spans="12:17">
      <c r="L268" s="77"/>
      <c r="M268" s="77" t="s">
        <v>160</v>
      </c>
      <c r="N268" s="39">
        <v>0</v>
      </c>
      <c r="O268" s="39">
        <v>0</v>
      </c>
      <c r="P268" s="39">
        <v>0</v>
      </c>
      <c r="Q268" s="39">
        <v>0</v>
      </c>
    </row>
    <row r="269" spans="12:17">
      <c r="L269" s="77"/>
      <c r="M269" s="77" t="s">
        <v>209</v>
      </c>
      <c r="N269" s="39">
        <v>0</v>
      </c>
      <c r="O269" s="39">
        <v>0</v>
      </c>
      <c r="P269" s="39">
        <v>0</v>
      </c>
      <c r="Q269" s="39">
        <v>0</v>
      </c>
    </row>
    <row r="270" spans="12:17">
      <c r="L270" s="77"/>
      <c r="M270" s="205" t="s">
        <v>67</v>
      </c>
      <c r="N270" s="39">
        <v>0</v>
      </c>
      <c r="O270" s="39">
        <v>0</v>
      </c>
      <c r="P270" s="39">
        <v>0</v>
      </c>
      <c r="Q270" s="39">
        <v>0</v>
      </c>
    </row>
    <row r="271" spans="12:17">
      <c r="L271" s="77" t="s">
        <v>298</v>
      </c>
      <c r="M271" s="77" t="s">
        <v>140</v>
      </c>
      <c r="N271" s="39">
        <v>0</v>
      </c>
      <c r="O271" s="39">
        <v>0</v>
      </c>
      <c r="P271" s="39">
        <v>0</v>
      </c>
      <c r="Q271" s="39">
        <v>0</v>
      </c>
    </row>
    <row r="272" spans="12:17">
      <c r="L272" s="77"/>
      <c r="M272" s="77" t="s">
        <v>299</v>
      </c>
      <c r="N272" s="39">
        <v>0</v>
      </c>
      <c r="O272" s="39">
        <v>0</v>
      </c>
      <c r="P272" s="39">
        <v>0</v>
      </c>
      <c r="Q272" s="39">
        <v>0</v>
      </c>
    </row>
    <row r="273" spans="12:17">
      <c r="L273" s="77"/>
      <c r="M273" s="77" t="s">
        <v>160</v>
      </c>
      <c r="N273" s="39">
        <v>0</v>
      </c>
      <c r="O273" s="39">
        <v>0</v>
      </c>
      <c r="P273" s="39">
        <v>0</v>
      </c>
      <c r="Q273" s="39">
        <v>0</v>
      </c>
    </row>
    <row r="274" spans="12:17">
      <c r="L274" s="77"/>
      <c r="M274" s="77" t="s">
        <v>209</v>
      </c>
      <c r="N274" s="39">
        <v>1</v>
      </c>
      <c r="O274" s="39">
        <v>0</v>
      </c>
      <c r="P274" s="39">
        <v>0</v>
      </c>
      <c r="Q274" s="39">
        <v>0</v>
      </c>
    </row>
    <row r="275" spans="12:17">
      <c r="L275" s="77"/>
      <c r="M275" s="212" t="s">
        <v>67</v>
      </c>
      <c r="N275" s="39">
        <v>1</v>
      </c>
      <c r="O275" s="39">
        <v>0</v>
      </c>
      <c r="P275" s="39">
        <v>0</v>
      </c>
      <c r="Q275" s="39">
        <v>0</v>
      </c>
    </row>
  </sheetData>
  <mergeCells count="78">
    <mergeCell ref="AM10:AM13"/>
    <mergeCell ref="AM6:AM9"/>
    <mergeCell ref="AI38:AK38"/>
    <mergeCell ref="AM18:AM21"/>
    <mergeCell ref="AM14:AM17"/>
    <mergeCell ref="AM30:AM33"/>
    <mergeCell ref="AM26:AM29"/>
    <mergeCell ref="AM22:AM25"/>
    <mergeCell ref="AO38:AQ38"/>
    <mergeCell ref="AL38:AN38"/>
    <mergeCell ref="B116:B120"/>
    <mergeCell ref="AC6:AC9"/>
    <mergeCell ref="AC10:AC13"/>
    <mergeCell ref="AC14:AC17"/>
    <mergeCell ref="AC18:AC21"/>
    <mergeCell ref="AC22:AC25"/>
    <mergeCell ref="AC26:AC29"/>
    <mergeCell ref="AC30:AC33"/>
    <mergeCell ref="Z38:AB38"/>
    <mergeCell ref="W38:Y38"/>
    <mergeCell ref="B6:B10"/>
    <mergeCell ref="B11:B15"/>
    <mergeCell ref="B16:B20"/>
    <mergeCell ref="AC38:AE38"/>
    <mergeCell ref="B101:B105"/>
    <mergeCell ref="B106:B110"/>
    <mergeCell ref="B111:B115"/>
    <mergeCell ref="AF38:AH38"/>
    <mergeCell ref="Z4:Z5"/>
    <mergeCell ref="AA4:AA5"/>
    <mergeCell ref="Y4:Y5"/>
    <mergeCell ref="S3:S5"/>
    <mergeCell ref="B3:B5"/>
    <mergeCell ref="L3:L5"/>
    <mergeCell ref="I3:J4"/>
    <mergeCell ref="G3:H4"/>
    <mergeCell ref="E3:F4"/>
    <mergeCell ref="C3:C5"/>
    <mergeCell ref="Q3:Q4"/>
    <mergeCell ref="X3:AA3"/>
    <mergeCell ref="BA3:BC3"/>
    <mergeCell ref="AX3:AZ3"/>
    <mergeCell ref="AU3:AW3"/>
    <mergeCell ref="AR3:AT3"/>
    <mergeCell ref="T3:U5"/>
    <mergeCell ref="AO3:AO5"/>
    <mergeCell ref="AQ3:AQ5"/>
    <mergeCell ref="AN3:AN5"/>
    <mergeCell ref="AM3:AM5"/>
    <mergeCell ref="AE3:AE5"/>
    <mergeCell ref="AJ3:AK4"/>
    <mergeCell ref="AH3:AI4"/>
    <mergeCell ref="AD3:AD5"/>
    <mergeCell ref="W3:W5"/>
    <mergeCell ref="AF3:AG4"/>
    <mergeCell ref="AC3:AC5"/>
    <mergeCell ref="X4:X5"/>
    <mergeCell ref="B21:B25"/>
    <mergeCell ref="B26:B30"/>
    <mergeCell ref="D3:D5"/>
    <mergeCell ref="P3:P4"/>
    <mergeCell ref="O3:O4"/>
    <mergeCell ref="M3:M5"/>
    <mergeCell ref="N3:N5"/>
    <mergeCell ref="B31:B35"/>
    <mergeCell ref="B36:B40"/>
    <mergeCell ref="B41:B45"/>
    <mergeCell ref="B46:B50"/>
    <mergeCell ref="B51:B55"/>
    <mergeCell ref="B56:B60"/>
    <mergeCell ref="B61:B65"/>
    <mergeCell ref="B66:B70"/>
    <mergeCell ref="B96:B100"/>
    <mergeCell ref="B71:B75"/>
    <mergeCell ref="B76:B80"/>
    <mergeCell ref="B81:B85"/>
    <mergeCell ref="B86:B90"/>
    <mergeCell ref="B91:B95"/>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rowBreaks count="1" manualBreakCount="1">
    <brk id="75" max="9" man="1"/>
  </rowBreaks>
  <ignoredErrors>
    <ignoredError sqref="F10 F13 H13 F15:F16 H113 AI32:AI33 AG24:AG25 H15:H16 AI28:AI30 AG32:AG33 H10:H11 AG30 AI24:AI26 AI20:AI22 AG20:AG22 AG16:AG18 AI16:AI18 AI12:AI14 AG12:AG14 AG8:AG10 AI8:AI10 AI6" formula="1"/>
    <ignoredError sqref="G108:G110 I108:I110 AH24:AH25 AJ24:AJ25 AE24:AF25 D108:E110 D103:E106 I103:I106 G103:G106 G98:G101 I98:I101 D98:E101 D93:E96 I93:I96 G93:G96 G88:G91 I88:I91 D88:E91 D83:E86 I83:I86 G83:G86 G78:G81 I78:I81 D78:E81 D73:E76 I73:I76 G73:G76 G68:G71 I68:I71 D68:E71 D63:E66 I63:I66 G63:G66 G58:G61 I58:I61 D58:E61 D53:E56 I53:I56 G53:G56 G48:G51 I48:I51 D48:E51 D43:E46 I43:I46 G43:G46 G38:G41 I38:I41 D38:E41 D33:E36 I33:I36 G33:G36 G28:G31 I28:I31 D28:E31 D23:E26 I23:I26 G23:G26 G18:G21 I18:I21 D18:E21 D13:E16 I13:I16 G13:G16 G8:G11 I8:I11 D9:E11 I6 G6 D8 AE20:AF22 AJ20:AJ22 AH20:AH22 AH16:AH18 AJ16:AJ18 AE16:AF18 AE12:AF14 AJ12:AJ14 AH12:AH14 AH8:AH9 AJ8:AJ9 AE8:AF10 AE6:AF6 AJ6 AH6 X6:AA6 AR6:BC6 X7:AA7 AR7:BC7 X8:AA8 AR8:BC8 X9:AA9 AR9:BC9 X10:AA10 AR10:BC10 X11:AA11 AR11:BC11 X12:AA12 AR12:BC12 X13:AA28" emptyCellReference="1"/>
    <ignoredError sqref="U96 U92:U94 U88:U90 U84:U86 U80:U82 U76:U78 U72:U74 U68:U70 U64:U66 U60:U62 U56:U58 U52:U54 U48:U50 U44:U46 U40:U42 U36:U38 U32:U34 U28:U30 U24:U26 U20:U22 U16:U18 U14" evalErro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O84"/>
  <sheetViews>
    <sheetView showGridLines="0" zoomScaleNormal="100" zoomScaleSheetLayoutView="100" workbookViewId="0"/>
  </sheetViews>
  <sheetFormatPr defaultColWidth="9" defaultRowHeight="13.5"/>
  <cols>
    <col min="1" max="1" width="4.625" style="14" customWidth="1"/>
    <col min="2" max="2" width="2.125" style="14" customWidth="1"/>
    <col min="3" max="3" width="8.375" style="14" customWidth="1"/>
    <col min="4" max="4" width="11.625" style="14" customWidth="1"/>
    <col min="5" max="5" width="5.5" style="14" bestFit="1" customWidth="1"/>
    <col min="6" max="6" width="11.625" style="14" customWidth="1"/>
    <col min="7" max="7" width="5.5" style="14" customWidth="1"/>
    <col min="8" max="15" width="8.875" style="14" customWidth="1"/>
    <col min="16" max="16384" width="9" style="1"/>
  </cols>
  <sheetData>
    <row r="1" spans="2:15" ht="16.5" customHeight="1">
      <c r="B1" s="14" t="s">
        <v>268</v>
      </c>
    </row>
    <row r="2" spans="2:15" ht="16.5" customHeight="1">
      <c r="B2" s="14" t="s">
        <v>267</v>
      </c>
    </row>
    <row r="4" spans="2:15" ht="13.5" customHeight="1">
      <c r="B4" s="15"/>
      <c r="C4" s="16"/>
      <c r="D4" s="16"/>
      <c r="E4" s="16"/>
      <c r="F4" s="16"/>
      <c r="G4" s="17"/>
    </row>
    <row r="5" spans="2:15" ht="13.5" customHeight="1">
      <c r="B5" s="18"/>
      <c r="C5" s="19"/>
      <c r="D5" s="20">
        <v>0.30099999999999999</v>
      </c>
      <c r="E5" s="10" t="s">
        <v>307</v>
      </c>
      <c r="F5" s="21">
        <v>0.35799999999999998</v>
      </c>
      <c r="G5" s="22" t="s">
        <v>118</v>
      </c>
    </row>
    <row r="6" spans="2:15">
      <c r="B6" s="18"/>
      <c r="D6" s="20"/>
      <c r="E6" s="10"/>
      <c r="F6" s="21"/>
      <c r="G6" s="22"/>
    </row>
    <row r="7" spans="2:15">
      <c r="B7" s="18"/>
      <c r="C7" s="23"/>
      <c r="D7" s="20">
        <v>0.246</v>
      </c>
      <c r="E7" s="10" t="s">
        <v>307</v>
      </c>
      <c r="F7" s="21">
        <v>0.30099999999999999</v>
      </c>
      <c r="G7" s="22" t="s">
        <v>119</v>
      </c>
    </row>
    <row r="8" spans="2:15">
      <c r="B8" s="18"/>
      <c r="D8" s="20"/>
      <c r="E8" s="10"/>
      <c r="F8" s="21"/>
      <c r="G8" s="22"/>
    </row>
    <row r="9" spans="2:15">
      <c r="B9" s="18"/>
      <c r="C9" s="24"/>
      <c r="D9" s="20">
        <v>0.191</v>
      </c>
      <c r="E9" s="10" t="s">
        <v>307</v>
      </c>
      <c r="F9" s="21">
        <v>0.246</v>
      </c>
      <c r="G9" s="22" t="s">
        <v>119</v>
      </c>
    </row>
    <row r="10" spans="2:15">
      <c r="B10" s="18"/>
      <c r="D10" s="20"/>
      <c r="E10" s="10"/>
      <c r="F10" s="21"/>
      <c r="G10" s="22"/>
    </row>
    <row r="11" spans="2:15">
      <c r="B11" s="18"/>
      <c r="C11" s="25"/>
      <c r="D11" s="20">
        <v>0.13600000000000001</v>
      </c>
      <c r="E11" s="10" t="s">
        <v>307</v>
      </c>
      <c r="F11" s="21">
        <v>0.191</v>
      </c>
      <c r="G11" s="22" t="s">
        <v>119</v>
      </c>
    </row>
    <row r="12" spans="2:15">
      <c r="B12" s="18"/>
      <c r="D12" s="20"/>
      <c r="E12" s="10"/>
      <c r="F12" s="21"/>
      <c r="G12" s="22"/>
    </row>
    <row r="13" spans="2:15">
      <c r="B13" s="18"/>
      <c r="C13" s="26"/>
      <c r="D13" s="20">
        <v>8.1000000000000003E-2</v>
      </c>
      <c r="E13" s="10" t="s">
        <v>307</v>
      </c>
      <c r="F13" s="21">
        <v>0.13600000000000001</v>
      </c>
      <c r="G13" s="22" t="s">
        <v>119</v>
      </c>
    </row>
    <row r="14" spans="2:15">
      <c r="B14" s="27"/>
      <c r="C14" s="28"/>
      <c r="D14" s="28"/>
      <c r="E14" s="28"/>
      <c r="F14" s="28"/>
      <c r="G14" s="29"/>
    </row>
    <row r="16" spans="2:15">
      <c r="B16" s="15"/>
      <c r="C16" s="16"/>
      <c r="D16" s="16"/>
      <c r="E16" s="16"/>
      <c r="F16" s="16"/>
      <c r="G16" s="16"/>
      <c r="H16" s="16"/>
      <c r="I16" s="16"/>
      <c r="J16" s="16"/>
      <c r="K16" s="16"/>
      <c r="L16" s="16"/>
      <c r="M16" s="16"/>
      <c r="N16" s="16"/>
      <c r="O16" s="17"/>
    </row>
    <row r="17" spans="2:15">
      <c r="B17" s="18"/>
      <c r="O17" s="30"/>
    </row>
    <row r="18" spans="2:15">
      <c r="B18" s="18"/>
      <c r="O18" s="30"/>
    </row>
    <row r="19" spans="2:15">
      <c r="B19" s="18"/>
      <c r="O19" s="30"/>
    </row>
    <row r="20" spans="2:15">
      <c r="B20" s="18"/>
      <c r="O20" s="30"/>
    </row>
    <row r="21" spans="2:15">
      <c r="B21" s="18"/>
      <c r="O21" s="30"/>
    </row>
    <row r="22" spans="2:15">
      <c r="B22" s="18"/>
      <c r="O22" s="30"/>
    </row>
    <row r="23" spans="2:15">
      <c r="B23" s="18"/>
      <c r="O23" s="30"/>
    </row>
    <row r="24" spans="2:15">
      <c r="B24" s="18"/>
      <c r="O24" s="30"/>
    </row>
    <row r="25" spans="2:15">
      <c r="B25" s="18"/>
      <c r="O25" s="30"/>
    </row>
    <row r="26" spans="2:15">
      <c r="B26" s="18"/>
      <c r="O26" s="30"/>
    </row>
    <row r="27" spans="2:15">
      <c r="B27" s="18"/>
      <c r="O27" s="30"/>
    </row>
    <row r="28" spans="2:15">
      <c r="B28" s="18"/>
      <c r="O28" s="30"/>
    </row>
    <row r="29" spans="2:15">
      <c r="B29" s="18"/>
      <c r="O29" s="30"/>
    </row>
    <row r="30" spans="2:15">
      <c r="B30" s="18"/>
      <c r="O30" s="30"/>
    </row>
    <row r="31" spans="2:15">
      <c r="B31" s="18"/>
      <c r="O31" s="30"/>
    </row>
    <row r="32" spans="2:15">
      <c r="B32" s="18"/>
      <c r="O32" s="30"/>
    </row>
    <row r="33" spans="2:15">
      <c r="B33" s="18"/>
      <c r="O33" s="30"/>
    </row>
    <row r="34" spans="2:15">
      <c r="B34" s="18"/>
      <c r="O34" s="30"/>
    </row>
    <row r="35" spans="2:15">
      <c r="B35" s="18"/>
      <c r="O35" s="30"/>
    </row>
    <row r="36" spans="2:15">
      <c r="B36" s="18"/>
      <c r="O36" s="30"/>
    </row>
    <row r="37" spans="2:15">
      <c r="B37" s="18"/>
      <c r="O37" s="30"/>
    </row>
    <row r="38" spans="2:15">
      <c r="B38" s="18"/>
      <c r="O38" s="30"/>
    </row>
    <row r="39" spans="2:15">
      <c r="B39" s="18"/>
      <c r="O39" s="30"/>
    </row>
    <row r="40" spans="2:15">
      <c r="B40" s="18"/>
      <c r="O40" s="30"/>
    </row>
    <row r="41" spans="2:15">
      <c r="B41" s="18"/>
      <c r="O41" s="30"/>
    </row>
    <row r="42" spans="2:15">
      <c r="B42" s="18"/>
      <c r="O42" s="30"/>
    </row>
    <row r="43" spans="2:15">
      <c r="B43" s="18"/>
      <c r="O43" s="30"/>
    </row>
    <row r="44" spans="2:15">
      <c r="B44" s="18"/>
      <c r="O44" s="30"/>
    </row>
    <row r="45" spans="2:15">
      <c r="B45" s="18"/>
      <c r="O45" s="30"/>
    </row>
    <row r="46" spans="2:15">
      <c r="B46" s="18"/>
      <c r="O46" s="30"/>
    </row>
    <row r="47" spans="2:15">
      <c r="B47" s="18"/>
      <c r="O47" s="30"/>
    </row>
    <row r="48" spans="2:15">
      <c r="B48" s="18"/>
      <c r="O48" s="30"/>
    </row>
    <row r="49" spans="2:15">
      <c r="B49" s="18"/>
      <c r="O49" s="30"/>
    </row>
    <row r="50" spans="2:15">
      <c r="B50" s="18"/>
      <c r="O50" s="30"/>
    </row>
    <row r="51" spans="2:15">
      <c r="B51" s="18"/>
      <c r="O51" s="30"/>
    </row>
    <row r="52" spans="2:15">
      <c r="B52" s="18"/>
      <c r="O52" s="30"/>
    </row>
    <row r="53" spans="2:15">
      <c r="B53" s="18"/>
      <c r="O53" s="30"/>
    </row>
    <row r="54" spans="2:15">
      <c r="B54" s="18"/>
      <c r="O54" s="30"/>
    </row>
    <row r="55" spans="2:15">
      <c r="B55" s="18"/>
      <c r="O55" s="30"/>
    </row>
    <row r="56" spans="2:15">
      <c r="B56" s="18"/>
      <c r="O56" s="30"/>
    </row>
    <row r="57" spans="2:15">
      <c r="B57" s="18"/>
      <c r="O57" s="30"/>
    </row>
    <row r="58" spans="2:15">
      <c r="B58" s="18"/>
      <c r="O58" s="30"/>
    </row>
    <row r="59" spans="2:15">
      <c r="B59" s="18"/>
      <c r="O59" s="30"/>
    </row>
    <row r="60" spans="2:15">
      <c r="B60" s="18"/>
      <c r="O60" s="30"/>
    </row>
    <row r="61" spans="2:15">
      <c r="B61" s="18"/>
      <c r="O61" s="30"/>
    </row>
    <row r="62" spans="2:15">
      <c r="B62" s="18"/>
      <c r="O62" s="30"/>
    </row>
    <row r="63" spans="2:15">
      <c r="B63" s="18"/>
      <c r="O63" s="30"/>
    </row>
    <row r="64" spans="2:15">
      <c r="B64" s="18"/>
      <c r="O64" s="30"/>
    </row>
    <row r="65" spans="2:15">
      <c r="B65" s="18"/>
      <c r="O65" s="30"/>
    </row>
    <row r="66" spans="2:15">
      <c r="B66" s="18"/>
      <c r="O66" s="30"/>
    </row>
    <row r="67" spans="2:15">
      <c r="B67" s="18"/>
      <c r="O67" s="30"/>
    </row>
    <row r="68" spans="2:15">
      <c r="B68" s="18"/>
      <c r="O68" s="30"/>
    </row>
    <row r="69" spans="2:15">
      <c r="B69" s="18"/>
      <c r="O69" s="30"/>
    </row>
    <row r="70" spans="2:15">
      <c r="B70" s="18"/>
      <c r="O70" s="30"/>
    </row>
    <row r="71" spans="2:15">
      <c r="B71" s="18"/>
      <c r="O71" s="30"/>
    </row>
    <row r="72" spans="2:15">
      <c r="B72" s="18"/>
      <c r="O72" s="30"/>
    </row>
    <row r="73" spans="2:15">
      <c r="B73" s="18"/>
      <c r="O73" s="30"/>
    </row>
    <row r="74" spans="2:15">
      <c r="B74" s="18"/>
      <c r="O74" s="30"/>
    </row>
    <row r="75" spans="2:15">
      <c r="B75" s="18"/>
      <c r="O75" s="30"/>
    </row>
    <row r="76" spans="2:15">
      <c r="B76" s="18"/>
      <c r="O76" s="30"/>
    </row>
    <row r="77" spans="2:15">
      <c r="B77" s="18"/>
      <c r="O77" s="30"/>
    </row>
    <row r="78" spans="2:15">
      <c r="B78" s="18"/>
      <c r="O78" s="30"/>
    </row>
    <row r="79" spans="2:15">
      <c r="B79" s="18"/>
      <c r="O79" s="30"/>
    </row>
    <row r="80" spans="2:15">
      <c r="B80" s="18"/>
      <c r="O80" s="30"/>
    </row>
    <row r="81" spans="2:15">
      <c r="B81" s="18"/>
      <c r="O81" s="30"/>
    </row>
    <row r="82" spans="2:15">
      <c r="B82" s="18"/>
      <c r="O82" s="30"/>
    </row>
    <row r="83" spans="2:15">
      <c r="B83" s="18"/>
      <c r="O83" s="30"/>
    </row>
    <row r="84" spans="2:15">
      <c r="B84" s="27"/>
      <c r="C84" s="28"/>
      <c r="D84" s="28"/>
      <c r="E84" s="28"/>
      <c r="F84" s="28"/>
      <c r="G84" s="28"/>
      <c r="H84" s="28"/>
      <c r="I84" s="28"/>
      <c r="J84" s="28"/>
      <c r="K84" s="28"/>
      <c r="L84" s="28"/>
      <c r="M84" s="28"/>
      <c r="N84" s="28"/>
      <c r="O84" s="31"/>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2-9.医科･歯科健診受診傾向</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O84"/>
  <sheetViews>
    <sheetView showGridLines="0" zoomScaleNormal="100" zoomScaleSheetLayoutView="100" workbookViewId="0"/>
  </sheetViews>
  <sheetFormatPr defaultColWidth="9" defaultRowHeight="13.5"/>
  <cols>
    <col min="1" max="1" width="4.625" style="14" customWidth="1"/>
    <col min="2" max="2" width="2.125" style="14" customWidth="1"/>
    <col min="3" max="3" width="8.375" style="14" customWidth="1"/>
    <col min="4" max="4" width="11.625" style="14" customWidth="1"/>
    <col min="5" max="5" width="5.5" style="14" bestFit="1" customWidth="1"/>
    <col min="6" max="6" width="11.625" style="14" customWidth="1"/>
    <col min="7" max="7" width="5.5" style="14" customWidth="1"/>
    <col min="8" max="15" width="8.875" style="14" customWidth="1"/>
    <col min="16" max="16384" width="9" style="1"/>
  </cols>
  <sheetData>
    <row r="1" spans="2:15" ht="16.5" customHeight="1">
      <c r="B1" s="14" t="s">
        <v>269</v>
      </c>
    </row>
    <row r="2" spans="2:15" ht="16.5" customHeight="1">
      <c r="B2" s="14" t="s">
        <v>267</v>
      </c>
    </row>
    <row r="4" spans="2:15" ht="13.5" customHeight="1">
      <c r="B4" s="15"/>
      <c r="C4" s="16"/>
      <c r="D4" s="16"/>
      <c r="E4" s="16"/>
      <c r="F4" s="16"/>
      <c r="G4" s="17"/>
    </row>
    <row r="5" spans="2:15" ht="13.5" customHeight="1">
      <c r="B5" s="18"/>
      <c r="C5" s="19"/>
      <c r="D5" s="20">
        <v>0.11899999999999999</v>
      </c>
      <c r="E5" s="10" t="s">
        <v>307</v>
      </c>
      <c r="F5" s="21">
        <v>0.14199999999999999</v>
      </c>
      <c r="G5" s="22" t="s">
        <v>118</v>
      </c>
    </row>
    <row r="6" spans="2:15">
      <c r="B6" s="18"/>
      <c r="D6" s="20"/>
      <c r="E6" s="10"/>
      <c r="F6" s="21"/>
      <c r="G6" s="22"/>
    </row>
    <row r="7" spans="2:15">
      <c r="B7" s="18"/>
      <c r="C7" s="23"/>
      <c r="D7" s="20">
        <v>9.5000000000000001E-2</v>
      </c>
      <c r="E7" s="10" t="s">
        <v>307</v>
      </c>
      <c r="F7" s="21">
        <v>0.11899999999999999</v>
      </c>
      <c r="G7" s="22" t="s">
        <v>119</v>
      </c>
    </row>
    <row r="8" spans="2:15">
      <c r="B8" s="18"/>
      <c r="D8" s="20"/>
      <c r="E8" s="10"/>
      <c r="F8" s="21"/>
      <c r="G8" s="22"/>
    </row>
    <row r="9" spans="2:15">
      <c r="B9" s="18"/>
      <c r="C9" s="24"/>
      <c r="D9" s="20">
        <v>7.1000000000000008E-2</v>
      </c>
      <c r="E9" s="10" t="s">
        <v>307</v>
      </c>
      <c r="F9" s="21">
        <v>9.5000000000000001E-2</v>
      </c>
      <c r="G9" s="22" t="s">
        <v>119</v>
      </c>
    </row>
    <row r="10" spans="2:15">
      <c r="B10" s="18"/>
      <c r="D10" s="20"/>
      <c r="E10" s="10"/>
      <c r="F10" s="21"/>
      <c r="G10" s="22"/>
    </row>
    <row r="11" spans="2:15">
      <c r="B11" s="18"/>
      <c r="C11" s="25"/>
      <c r="D11" s="20">
        <v>4.7E-2</v>
      </c>
      <c r="E11" s="10" t="s">
        <v>307</v>
      </c>
      <c r="F11" s="21">
        <v>7.1000000000000008E-2</v>
      </c>
      <c r="G11" s="22" t="s">
        <v>119</v>
      </c>
    </row>
    <row r="12" spans="2:15">
      <c r="B12" s="18"/>
      <c r="D12" s="20"/>
      <c r="E12" s="10"/>
      <c r="F12" s="21"/>
      <c r="G12" s="22"/>
    </row>
    <row r="13" spans="2:15">
      <c r="B13" s="18"/>
      <c r="C13" s="26"/>
      <c r="D13" s="20">
        <v>2.3E-2</v>
      </c>
      <c r="E13" s="10" t="s">
        <v>307</v>
      </c>
      <c r="F13" s="21">
        <v>4.7E-2</v>
      </c>
      <c r="G13" s="22" t="s">
        <v>119</v>
      </c>
    </row>
    <row r="14" spans="2:15">
      <c r="B14" s="27"/>
      <c r="C14" s="28"/>
      <c r="D14" s="28"/>
      <c r="E14" s="28"/>
      <c r="F14" s="28"/>
      <c r="G14" s="29"/>
    </row>
    <row r="16" spans="2:15">
      <c r="B16" s="15"/>
      <c r="C16" s="16"/>
      <c r="D16" s="16"/>
      <c r="E16" s="16"/>
      <c r="F16" s="16"/>
      <c r="G16" s="16"/>
      <c r="H16" s="16"/>
      <c r="I16" s="16"/>
      <c r="J16" s="16"/>
      <c r="K16" s="16"/>
      <c r="L16" s="16"/>
      <c r="M16" s="16"/>
      <c r="N16" s="16"/>
      <c r="O16" s="17"/>
    </row>
    <row r="17" spans="2:15">
      <c r="B17" s="18"/>
      <c r="O17" s="30"/>
    </row>
    <row r="18" spans="2:15">
      <c r="B18" s="18"/>
      <c r="O18" s="30"/>
    </row>
    <row r="19" spans="2:15">
      <c r="B19" s="18"/>
      <c r="O19" s="30"/>
    </row>
    <row r="20" spans="2:15">
      <c r="B20" s="18"/>
      <c r="O20" s="30"/>
    </row>
    <row r="21" spans="2:15">
      <c r="B21" s="18"/>
      <c r="O21" s="30"/>
    </row>
    <row r="22" spans="2:15">
      <c r="B22" s="18"/>
      <c r="O22" s="30"/>
    </row>
    <row r="23" spans="2:15">
      <c r="B23" s="18"/>
      <c r="O23" s="30"/>
    </row>
    <row r="24" spans="2:15">
      <c r="B24" s="18"/>
      <c r="O24" s="30"/>
    </row>
    <row r="25" spans="2:15">
      <c r="B25" s="18"/>
      <c r="O25" s="30"/>
    </row>
    <row r="26" spans="2:15">
      <c r="B26" s="18"/>
      <c r="O26" s="30"/>
    </row>
    <row r="27" spans="2:15">
      <c r="B27" s="18"/>
      <c r="O27" s="30"/>
    </row>
    <row r="28" spans="2:15">
      <c r="B28" s="18"/>
      <c r="O28" s="30"/>
    </row>
    <row r="29" spans="2:15">
      <c r="B29" s="18"/>
      <c r="O29" s="30"/>
    </row>
    <row r="30" spans="2:15">
      <c r="B30" s="18"/>
      <c r="O30" s="30"/>
    </row>
    <row r="31" spans="2:15">
      <c r="B31" s="18"/>
      <c r="O31" s="30"/>
    </row>
    <row r="32" spans="2:15">
      <c r="B32" s="18"/>
      <c r="O32" s="30"/>
    </row>
    <row r="33" spans="2:15">
      <c r="B33" s="18"/>
      <c r="O33" s="30"/>
    </row>
    <row r="34" spans="2:15">
      <c r="B34" s="18"/>
      <c r="O34" s="30"/>
    </row>
    <row r="35" spans="2:15">
      <c r="B35" s="18"/>
      <c r="O35" s="30"/>
    </row>
    <row r="36" spans="2:15">
      <c r="B36" s="18"/>
      <c r="O36" s="30"/>
    </row>
    <row r="37" spans="2:15">
      <c r="B37" s="18"/>
      <c r="O37" s="30"/>
    </row>
    <row r="38" spans="2:15">
      <c r="B38" s="18"/>
      <c r="O38" s="30"/>
    </row>
    <row r="39" spans="2:15">
      <c r="B39" s="18"/>
      <c r="O39" s="30"/>
    </row>
    <row r="40" spans="2:15">
      <c r="B40" s="18"/>
      <c r="O40" s="30"/>
    </row>
    <row r="41" spans="2:15">
      <c r="B41" s="18"/>
      <c r="O41" s="30"/>
    </row>
    <row r="42" spans="2:15">
      <c r="B42" s="18"/>
      <c r="O42" s="30"/>
    </row>
    <row r="43" spans="2:15">
      <c r="B43" s="18"/>
      <c r="O43" s="30"/>
    </row>
    <row r="44" spans="2:15">
      <c r="B44" s="18"/>
      <c r="O44" s="30"/>
    </row>
    <row r="45" spans="2:15">
      <c r="B45" s="18"/>
      <c r="O45" s="30"/>
    </row>
    <row r="46" spans="2:15">
      <c r="B46" s="18"/>
      <c r="O46" s="30"/>
    </row>
    <row r="47" spans="2:15">
      <c r="B47" s="18"/>
      <c r="O47" s="30"/>
    </row>
    <row r="48" spans="2:15">
      <c r="B48" s="18"/>
      <c r="O48" s="30"/>
    </row>
    <row r="49" spans="2:15">
      <c r="B49" s="18"/>
      <c r="O49" s="30"/>
    </row>
    <row r="50" spans="2:15">
      <c r="B50" s="18"/>
      <c r="O50" s="30"/>
    </row>
    <row r="51" spans="2:15">
      <c r="B51" s="18"/>
      <c r="O51" s="30"/>
    </row>
    <row r="52" spans="2:15">
      <c r="B52" s="18"/>
      <c r="O52" s="30"/>
    </row>
    <row r="53" spans="2:15">
      <c r="B53" s="18"/>
      <c r="O53" s="30"/>
    </row>
    <row r="54" spans="2:15">
      <c r="B54" s="18"/>
      <c r="O54" s="30"/>
    </row>
    <row r="55" spans="2:15">
      <c r="B55" s="18"/>
      <c r="O55" s="30"/>
    </row>
    <row r="56" spans="2:15">
      <c r="B56" s="18"/>
      <c r="O56" s="30"/>
    </row>
    <row r="57" spans="2:15">
      <c r="B57" s="18"/>
      <c r="O57" s="30"/>
    </row>
    <row r="58" spans="2:15">
      <c r="B58" s="18"/>
      <c r="O58" s="30"/>
    </row>
    <row r="59" spans="2:15">
      <c r="B59" s="18"/>
      <c r="O59" s="30"/>
    </row>
    <row r="60" spans="2:15">
      <c r="B60" s="18"/>
      <c r="O60" s="30"/>
    </row>
    <row r="61" spans="2:15">
      <c r="B61" s="18"/>
      <c r="O61" s="30"/>
    </row>
    <row r="62" spans="2:15">
      <c r="B62" s="18"/>
      <c r="O62" s="30"/>
    </row>
    <row r="63" spans="2:15">
      <c r="B63" s="18"/>
      <c r="O63" s="30"/>
    </row>
    <row r="64" spans="2:15">
      <c r="B64" s="18"/>
      <c r="O64" s="30"/>
    </row>
    <row r="65" spans="2:15">
      <c r="B65" s="18"/>
      <c r="O65" s="30"/>
    </row>
    <row r="66" spans="2:15">
      <c r="B66" s="18"/>
      <c r="O66" s="30"/>
    </row>
    <row r="67" spans="2:15">
      <c r="B67" s="18"/>
      <c r="O67" s="30"/>
    </row>
    <row r="68" spans="2:15">
      <c r="B68" s="18"/>
      <c r="O68" s="30"/>
    </row>
    <row r="69" spans="2:15">
      <c r="B69" s="18"/>
      <c r="O69" s="30"/>
    </row>
    <row r="70" spans="2:15">
      <c r="B70" s="18"/>
      <c r="O70" s="30"/>
    </row>
    <row r="71" spans="2:15">
      <c r="B71" s="18"/>
      <c r="O71" s="30"/>
    </row>
    <row r="72" spans="2:15">
      <c r="B72" s="18"/>
      <c r="O72" s="30"/>
    </row>
    <row r="73" spans="2:15">
      <c r="B73" s="18"/>
      <c r="O73" s="30"/>
    </row>
    <row r="74" spans="2:15">
      <c r="B74" s="18"/>
      <c r="O74" s="30"/>
    </row>
    <row r="75" spans="2:15">
      <c r="B75" s="18"/>
      <c r="O75" s="30"/>
    </row>
    <row r="76" spans="2:15">
      <c r="B76" s="18"/>
      <c r="O76" s="30"/>
    </row>
    <row r="77" spans="2:15">
      <c r="B77" s="18"/>
      <c r="O77" s="30"/>
    </row>
    <row r="78" spans="2:15">
      <c r="B78" s="18"/>
      <c r="O78" s="30"/>
    </row>
    <row r="79" spans="2:15">
      <c r="B79" s="18"/>
      <c r="O79" s="30"/>
    </row>
    <row r="80" spans="2:15">
      <c r="B80" s="18"/>
      <c r="O80" s="30"/>
    </row>
    <row r="81" spans="2:15">
      <c r="B81" s="18"/>
      <c r="O81" s="30"/>
    </row>
    <row r="82" spans="2:15">
      <c r="B82" s="18"/>
      <c r="O82" s="30"/>
    </row>
    <row r="83" spans="2:15">
      <c r="B83" s="18"/>
      <c r="O83" s="30"/>
    </row>
    <row r="84" spans="2:15">
      <c r="B84" s="27"/>
      <c r="C84" s="28"/>
      <c r="D84" s="28"/>
      <c r="E84" s="28"/>
      <c r="F84" s="28"/>
      <c r="G84" s="28"/>
      <c r="H84" s="28"/>
      <c r="I84" s="28"/>
      <c r="J84" s="28"/>
      <c r="K84" s="28"/>
      <c r="L84" s="28"/>
      <c r="M84" s="28"/>
      <c r="N84" s="28"/>
      <c r="O84" s="31"/>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2-9.医科･歯科健診受診傾向</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3"/>
  <dimension ref="A1:L50"/>
  <sheetViews>
    <sheetView showGridLines="0" zoomScaleNormal="100" zoomScaleSheetLayoutView="100" workbookViewId="0"/>
  </sheetViews>
  <sheetFormatPr defaultColWidth="9" defaultRowHeight="13.5"/>
  <cols>
    <col min="1" max="1" width="4.625" style="40" customWidth="1"/>
    <col min="2" max="2" width="6.125" style="40" customWidth="1"/>
    <col min="3" max="8" width="16.625" style="40" customWidth="1"/>
    <col min="9" max="9" width="9" style="40"/>
    <col min="10" max="10" width="4.625" style="40" customWidth="1"/>
    <col min="11" max="16384" width="9" style="40"/>
  </cols>
  <sheetData>
    <row r="1" spans="1:8" ht="16.5" customHeight="1">
      <c r="B1" s="3" t="s">
        <v>270</v>
      </c>
    </row>
    <row r="2" spans="1:8" ht="16.5" customHeight="1">
      <c r="B2" s="3" t="s">
        <v>161</v>
      </c>
    </row>
    <row r="3" spans="1:8" ht="18" customHeight="1">
      <c r="A3" s="3"/>
      <c r="B3" s="306" t="s">
        <v>129</v>
      </c>
      <c r="C3" s="306"/>
      <c r="D3" s="311" t="s">
        <v>150</v>
      </c>
      <c r="E3" s="304" t="s">
        <v>128</v>
      </c>
      <c r="F3" s="305"/>
      <c r="G3" s="305" t="s">
        <v>127</v>
      </c>
      <c r="H3" s="305"/>
    </row>
    <row r="4" spans="1:8" ht="42" customHeight="1">
      <c r="B4" s="306"/>
      <c r="C4" s="306"/>
      <c r="D4" s="312"/>
      <c r="E4" s="52" t="s">
        <v>144</v>
      </c>
      <c r="F4" s="107" t="s">
        <v>145</v>
      </c>
      <c r="G4" s="52" t="s">
        <v>146</v>
      </c>
      <c r="H4" s="107" t="s">
        <v>147</v>
      </c>
    </row>
    <row r="5" spans="1:8" ht="35.450000000000003" customHeight="1">
      <c r="B5" s="307" t="s">
        <v>125</v>
      </c>
      <c r="C5" s="308"/>
      <c r="D5" s="108">
        <f>市区町村別_医科健診医療機関受診状況!AN228</f>
        <v>1078429</v>
      </c>
      <c r="E5" s="51">
        <f>市区町村別_医科健診医療機関受診状況!AO228</f>
        <v>238101</v>
      </c>
      <c r="F5" s="50">
        <f>市区町村別_医科健診医療機関受診状況!AP228</f>
        <v>0.22078504936347224</v>
      </c>
      <c r="G5" s="51">
        <f>市区町村別_医科健診医療機関受診状況!AQ228</f>
        <v>840328</v>
      </c>
      <c r="H5" s="50">
        <f>市区町村別_医科健診医療機関受診状況!AR228</f>
        <v>0.77921495063652779</v>
      </c>
    </row>
    <row r="6" spans="1:8" ht="35.450000000000003" customHeight="1" thickBot="1">
      <c r="B6" s="309" t="s">
        <v>124</v>
      </c>
      <c r="C6" s="310"/>
      <c r="D6" s="108">
        <f>市区町村別_医科健診医療機関受診状況!AN229</f>
        <v>169711</v>
      </c>
      <c r="E6" s="51">
        <f>市区町村別_医科健診医療機関受診状況!AO229</f>
        <v>28223</v>
      </c>
      <c r="F6" s="50">
        <f>市区町村別_医科健診医療機関受診状況!AP229</f>
        <v>0.16630035766685719</v>
      </c>
      <c r="G6" s="51">
        <f>市区町村別_医科健診医療機関受診状況!AQ229</f>
        <v>141488</v>
      </c>
      <c r="H6" s="50">
        <f>市区町村別_医科健診医療機関受診状況!AR229</f>
        <v>0.83369964233314287</v>
      </c>
    </row>
    <row r="7" spans="1:8" ht="35.450000000000003" customHeight="1" thickTop="1">
      <c r="B7" s="303" t="s">
        <v>67</v>
      </c>
      <c r="C7" s="303"/>
      <c r="D7" s="101">
        <f>市区町村別_医科健診医療機関受診状況!AN230</f>
        <v>1248140</v>
      </c>
      <c r="E7" s="90">
        <f>市区町村別_医科健診医療機関受診状況!AO230</f>
        <v>266324</v>
      </c>
      <c r="F7" s="48">
        <f>市区町村別_医科健診医療機関受診状況!AP230</f>
        <v>0.21337670453635008</v>
      </c>
      <c r="G7" s="49">
        <f>市区町村別_医科健診医療機関受診状況!AQ230</f>
        <v>981816</v>
      </c>
      <c r="H7" s="48">
        <f>市区町村別_医科健診医療機関受診状況!AR230</f>
        <v>0.78662329546364995</v>
      </c>
    </row>
    <row r="8" spans="1:8" ht="13.5" customHeight="1">
      <c r="B8" s="152" t="s">
        <v>295</v>
      </c>
      <c r="C8" s="43"/>
      <c r="D8" s="43"/>
      <c r="E8" s="42"/>
      <c r="F8" s="41"/>
    </row>
    <row r="9" spans="1:8" ht="13.5" customHeight="1">
      <c r="B9" s="44" t="s">
        <v>289</v>
      </c>
      <c r="C9" s="43"/>
      <c r="D9" s="43"/>
      <c r="E9" s="42"/>
      <c r="F9" s="41"/>
    </row>
    <row r="10" spans="1:8" ht="13.5" customHeight="1">
      <c r="B10" s="8" t="s">
        <v>291</v>
      </c>
      <c r="C10" s="43"/>
      <c r="D10" s="43"/>
      <c r="E10" s="42"/>
      <c r="F10" s="41"/>
    </row>
    <row r="11" spans="1:8" ht="13.5" customHeight="1">
      <c r="B11" s="45" t="s">
        <v>214</v>
      </c>
      <c r="C11" s="47"/>
      <c r="D11" s="47"/>
    </row>
    <row r="12" spans="1:8">
      <c r="B12" s="46" t="s">
        <v>162</v>
      </c>
      <c r="C12" s="47"/>
      <c r="D12" s="47"/>
    </row>
    <row r="13" spans="1:8">
      <c r="B13" s="119" t="s">
        <v>163</v>
      </c>
      <c r="C13" s="47"/>
      <c r="D13" s="47"/>
    </row>
    <row r="14" spans="1:8" ht="13.5" customHeight="1">
      <c r="B14" s="45"/>
      <c r="C14" s="47"/>
      <c r="D14" s="47"/>
    </row>
    <row r="15" spans="1:8" ht="13.5" customHeight="1">
      <c r="B15" s="45"/>
      <c r="C15" s="47"/>
      <c r="D15" s="47"/>
    </row>
    <row r="16" spans="1:8" ht="16.5" customHeight="1">
      <c r="B16" s="3" t="s">
        <v>270</v>
      </c>
    </row>
    <row r="17" spans="2:12" ht="16.5" customHeight="1">
      <c r="B17" s="3" t="s">
        <v>161</v>
      </c>
      <c r="L17" s="203"/>
    </row>
    <row r="18" spans="2:12">
      <c r="K18" s="106" t="s">
        <v>168</v>
      </c>
      <c r="L18" s="203"/>
    </row>
    <row r="19" spans="2:12">
      <c r="K19" s="203" t="s">
        <v>220</v>
      </c>
    </row>
    <row r="20" spans="2:12">
      <c r="K20" s="203" t="s">
        <v>223</v>
      </c>
    </row>
    <row r="47" spans="2:2" ht="16.5" customHeight="1"/>
    <row r="48" spans="2:2" ht="13.5" customHeight="1">
      <c r="B48" s="152" t="s">
        <v>295</v>
      </c>
    </row>
    <row r="49" spans="2:6" ht="13.5" customHeight="1">
      <c r="B49" s="44" t="s">
        <v>289</v>
      </c>
      <c r="C49" s="43"/>
      <c r="D49" s="43"/>
      <c r="E49" s="42"/>
      <c r="F49" s="41"/>
    </row>
    <row r="50" spans="2:6">
      <c r="B50" s="8" t="s">
        <v>291</v>
      </c>
      <c r="C50" s="43"/>
      <c r="D50" s="43"/>
      <c r="E50" s="42"/>
      <c r="F50" s="41"/>
    </row>
  </sheetData>
  <mergeCells count="7">
    <mergeCell ref="B7:C7"/>
    <mergeCell ref="E3:F3"/>
    <mergeCell ref="G3:H3"/>
    <mergeCell ref="B3:C4"/>
    <mergeCell ref="B5:C5"/>
    <mergeCell ref="B6:C6"/>
    <mergeCell ref="D3:D4"/>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6"/>
  <dimension ref="A1:CO231"/>
  <sheetViews>
    <sheetView showGridLines="0" zoomScaleNormal="100" zoomScaleSheetLayoutView="100" workbookViewId="0"/>
  </sheetViews>
  <sheetFormatPr defaultColWidth="9" defaultRowHeight="13.5"/>
  <cols>
    <col min="1" max="1" width="4.625" style="3" customWidth="1"/>
    <col min="2" max="2" width="3.125" style="3" customWidth="1"/>
    <col min="3" max="3" width="13.625" style="3" customWidth="1"/>
    <col min="4" max="4" width="23.875" style="3" bestFit="1" customWidth="1"/>
    <col min="5" max="44" width="10.625" style="3" customWidth="1"/>
    <col min="45" max="45" width="9.625" style="3" customWidth="1"/>
    <col min="46" max="46" width="3.125" style="3" customWidth="1"/>
    <col min="47" max="47" width="13.625" style="3" customWidth="1"/>
    <col min="48" max="48" width="23.875" style="3" bestFit="1" customWidth="1"/>
    <col min="49" max="53" width="10.625" style="3" customWidth="1"/>
    <col min="54" max="54" width="9.625" style="3" customWidth="1"/>
    <col min="55" max="55" width="4.25" style="3" customWidth="1"/>
    <col min="56" max="56" width="14.125" style="3" customWidth="1"/>
    <col min="57" max="64" width="9.625" style="3" customWidth="1"/>
    <col min="65" max="65" width="9" style="3"/>
    <col min="66" max="66" width="15.75" style="3" bestFit="1" customWidth="1"/>
    <col min="67" max="78" width="9.625" style="3" customWidth="1"/>
    <col min="79" max="79" width="9" style="3"/>
    <col min="80" max="80" width="15.75" style="3" bestFit="1" customWidth="1"/>
    <col min="81" max="92" width="9.625" style="3" customWidth="1"/>
    <col min="93" max="16384" width="9" style="3"/>
  </cols>
  <sheetData>
    <row r="1" spans="1:93" ht="16.5" customHeight="1">
      <c r="B1" s="3" t="s">
        <v>270</v>
      </c>
    </row>
    <row r="2" spans="1:93" ht="16.5" customHeight="1">
      <c r="B2" s="3" t="s">
        <v>271</v>
      </c>
      <c r="AT2" s="6" t="s">
        <v>286</v>
      </c>
      <c r="BD2" s="6" t="s">
        <v>202</v>
      </c>
      <c r="BN2" s="6" t="s">
        <v>157</v>
      </c>
      <c r="CB2" s="6" t="s">
        <v>126</v>
      </c>
    </row>
    <row r="3" spans="1:93" ht="16.5" customHeight="1">
      <c r="B3" s="332"/>
      <c r="C3" s="335" t="s">
        <v>135</v>
      </c>
      <c r="D3" s="296" t="s">
        <v>134</v>
      </c>
      <c r="E3" s="316" t="s">
        <v>58</v>
      </c>
      <c r="F3" s="317"/>
      <c r="G3" s="317"/>
      <c r="H3" s="317"/>
      <c r="I3" s="318"/>
      <c r="J3" s="316" t="s">
        <v>59</v>
      </c>
      <c r="K3" s="317"/>
      <c r="L3" s="317"/>
      <c r="M3" s="317"/>
      <c r="N3" s="318"/>
      <c r="O3" s="316" t="s">
        <v>60</v>
      </c>
      <c r="P3" s="317"/>
      <c r="Q3" s="317"/>
      <c r="R3" s="317"/>
      <c r="S3" s="318"/>
      <c r="T3" s="316" t="s">
        <v>61</v>
      </c>
      <c r="U3" s="317"/>
      <c r="V3" s="317"/>
      <c r="W3" s="317"/>
      <c r="X3" s="318"/>
      <c r="Y3" s="316" t="s">
        <v>62</v>
      </c>
      <c r="Z3" s="317"/>
      <c r="AA3" s="317"/>
      <c r="AB3" s="317"/>
      <c r="AC3" s="318"/>
      <c r="AD3" s="316" t="s">
        <v>63</v>
      </c>
      <c r="AE3" s="317"/>
      <c r="AF3" s="317"/>
      <c r="AG3" s="317"/>
      <c r="AH3" s="318"/>
      <c r="AI3" s="316" t="s">
        <v>64</v>
      </c>
      <c r="AJ3" s="317"/>
      <c r="AK3" s="317"/>
      <c r="AL3" s="317"/>
      <c r="AM3" s="318"/>
      <c r="AN3" s="316" t="s">
        <v>57</v>
      </c>
      <c r="AO3" s="317"/>
      <c r="AP3" s="317"/>
      <c r="AQ3" s="317"/>
      <c r="AR3" s="318"/>
      <c r="AS3" s="92"/>
      <c r="AT3" s="323"/>
      <c r="AU3" s="259" t="s">
        <v>135</v>
      </c>
      <c r="AV3" s="268" t="s">
        <v>134</v>
      </c>
      <c r="AW3" s="320" t="s">
        <v>57</v>
      </c>
      <c r="AX3" s="321"/>
      <c r="AY3" s="321"/>
      <c r="AZ3" s="321"/>
      <c r="BA3" s="322"/>
      <c r="BB3" s="92"/>
      <c r="BD3" s="289" t="s">
        <v>250</v>
      </c>
      <c r="BE3" s="247" t="s">
        <v>125</v>
      </c>
      <c r="BF3" s="248"/>
      <c r="BG3" s="248"/>
      <c r="BH3" s="249"/>
      <c r="BI3" s="338" t="s">
        <v>131</v>
      </c>
      <c r="BJ3" s="338"/>
      <c r="BK3" s="338"/>
      <c r="BL3" s="338"/>
      <c r="BN3" s="289" t="s">
        <v>251</v>
      </c>
      <c r="BO3" s="247" t="s">
        <v>125</v>
      </c>
      <c r="BP3" s="248"/>
      <c r="BQ3" s="248"/>
      <c r="BR3" s="248"/>
      <c r="BS3" s="248"/>
      <c r="BT3" s="249"/>
      <c r="BU3" s="338" t="s">
        <v>131</v>
      </c>
      <c r="BV3" s="338"/>
      <c r="BW3" s="338"/>
      <c r="BX3" s="338"/>
      <c r="BY3" s="338"/>
      <c r="BZ3" s="338"/>
      <c r="CB3" s="289" t="s">
        <v>251</v>
      </c>
      <c r="CC3" s="247" t="s">
        <v>125</v>
      </c>
      <c r="CD3" s="248"/>
      <c r="CE3" s="248"/>
      <c r="CF3" s="248"/>
      <c r="CG3" s="248"/>
      <c r="CH3" s="249"/>
      <c r="CI3" s="247" t="s">
        <v>131</v>
      </c>
      <c r="CJ3" s="248"/>
      <c r="CK3" s="248"/>
      <c r="CL3" s="248"/>
      <c r="CM3" s="248"/>
      <c r="CN3" s="249"/>
      <c r="CO3" s="313"/>
    </row>
    <row r="4" spans="1:93" ht="16.5" customHeight="1">
      <c r="B4" s="333"/>
      <c r="C4" s="336"/>
      <c r="D4" s="296"/>
      <c r="E4" s="297" t="s">
        <v>151</v>
      </c>
      <c r="F4" s="319" t="s">
        <v>128</v>
      </c>
      <c r="G4" s="284"/>
      <c r="H4" s="319" t="s">
        <v>127</v>
      </c>
      <c r="I4" s="284"/>
      <c r="J4" s="297" t="s">
        <v>151</v>
      </c>
      <c r="K4" s="277" t="s">
        <v>128</v>
      </c>
      <c r="L4" s="279"/>
      <c r="M4" s="319" t="s">
        <v>127</v>
      </c>
      <c r="N4" s="284"/>
      <c r="O4" s="297" t="s">
        <v>151</v>
      </c>
      <c r="P4" s="277" t="s">
        <v>128</v>
      </c>
      <c r="Q4" s="279"/>
      <c r="R4" s="319" t="s">
        <v>127</v>
      </c>
      <c r="S4" s="284"/>
      <c r="T4" s="297" t="s">
        <v>151</v>
      </c>
      <c r="U4" s="277" t="s">
        <v>128</v>
      </c>
      <c r="V4" s="279"/>
      <c r="W4" s="319" t="s">
        <v>127</v>
      </c>
      <c r="X4" s="284"/>
      <c r="Y4" s="297" t="s">
        <v>151</v>
      </c>
      <c r="Z4" s="277" t="s">
        <v>128</v>
      </c>
      <c r="AA4" s="279"/>
      <c r="AB4" s="319" t="s">
        <v>127</v>
      </c>
      <c r="AC4" s="284"/>
      <c r="AD4" s="297" t="s">
        <v>151</v>
      </c>
      <c r="AE4" s="277" t="s">
        <v>128</v>
      </c>
      <c r="AF4" s="279"/>
      <c r="AG4" s="319" t="s">
        <v>127</v>
      </c>
      <c r="AH4" s="284"/>
      <c r="AI4" s="297" t="s">
        <v>151</v>
      </c>
      <c r="AJ4" s="277" t="s">
        <v>128</v>
      </c>
      <c r="AK4" s="279"/>
      <c r="AL4" s="319" t="s">
        <v>127</v>
      </c>
      <c r="AM4" s="284"/>
      <c r="AN4" s="297" t="s">
        <v>151</v>
      </c>
      <c r="AO4" s="277" t="s">
        <v>128</v>
      </c>
      <c r="AP4" s="279"/>
      <c r="AQ4" s="319" t="s">
        <v>127</v>
      </c>
      <c r="AR4" s="284"/>
      <c r="AS4" s="89"/>
      <c r="AT4" s="324"/>
      <c r="AU4" s="260"/>
      <c r="AV4" s="268"/>
      <c r="AW4" s="300" t="s">
        <v>150</v>
      </c>
      <c r="AX4" s="287" t="s">
        <v>128</v>
      </c>
      <c r="AY4" s="294"/>
      <c r="AZ4" s="292" t="s">
        <v>127</v>
      </c>
      <c r="BA4" s="251"/>
      <c r="BB4" s="191"/>
      <c r="BD4" s="290"/>
      <c r="BE4" s="339" t="s">
        <v>220</v>
      </c>
      <c r="BF4" s="340"/>
      <c r="BG4" s="339" t="s">
        <v>224</v>
      </c>
      <c r="BH4" s="340"/>
      <c r="BI4" s="245" t="s">
        <v>225</v>
      </c>
      <c r="BJ4" s="245"/>
      <c r="BK4" s="245" t="s">
        <v>224</v>
      </c>
      <c r="BL4" s="245"/>
      <c r="BN4" s="290"/>
      <c r="BO4" s="326" t="s">
        <v>225</v>
      </c>
      <c r="BP4" s="327"/>
      <c r="BQ4" s="328"/>
      <c r="BR4" s="326" t="s">
        <v>224</v>
      </c>
      <c r="BS4" s="327"/>
      <c r="BT4" s="328"/>
      <c r="BU4" s="341" t="s">
        <v>225</v>
      </c>
      <c r="BV4" s="341"/>
      <c r="BW4" s="341"/>
      <c r="BX4" s="341" t="s">
        <v>224</v>
      </c>
      <c r="BY4" s="341"/>
      <c r="BZ4" s="341"/>
      <c r="CA4" s="99"/>
      <c r="CB4" s="290"/>
      <c r="CC4" s="326" t="s">
        <v>225</v>
      </c>
      <c r="CD4" s="327"/>
      <c r="CE4" s="328"/>
      <c r="CF4" s="326" t="s">
        <v>224</v>
      </c>
      <c r="CG4" s="327"/>
      <c r="CH4" s="328"/>
      <c r="CI4" s="326" t="s">
        <v>225</v>
      </c>
      <c r="CJ4" s="327"/>
      <c r="CK4" s="328"/>
      <c r="CL4" s="326" t="s">
        <v>224</v>
      </c>
      <c r="CM4" s="327"/>
      <c r="CN4" s="328"/>
      <c r="CO4" s="314"/>
    </row>
    <row r="5" spans="1:93" ht="50.1" customHeight="1">
      <c r="B5" s="334"/>
      <c r="C5" s="337"/>
      <c r="D5" s="296"/>
      <c r="E5" s="299"/>
      <c r="F5" s="88" t="s">
        <v>65</v>
      </c>
      <c r="G5" s="107" t="s">
        <v>145</v>
      </c>
      <c r="H5" s="78" t="s">
        <v>146</v>
      </c>
      <c r="I5" s="107" t="s">
        <v>147</v>
      </c>
      <c r="J5" s="299"/>
      <c r="K5" s="88" t="s">
        <v>65</v>
      </c>
      <c r="L5" s="107" t="s">
        <v>145</v>
      </c>
      <c r="M5" s="78" t="s">
        <v>146</v>
      </c>
      <c r="N5" s="107" t="s">
        <v>147</v>
      </c>
      <c r="O5" s="299"/>
      <c r="P5" s="88" t="s">
        <v>65</v>
      </c>
      <c r="Q5" s="107" t="s">
        <v>145</v>
      </c>
      <c r="R5" s="78" t="s">
        <v>146</v>
      </c>
      <c r="S5" s="107" t="s">
        <v>147</v>
      </c>
      <c r="T5" s="299"/>
      <c r="U5" s="88" t="s">
        <v>65</v>
      </c>
      <c r="V5" s="107" t="s">
        <v>145</v>
      </c>
      <c r="W5" s="78" t="s">
        <v>146</v>
      </c>
      <c r="X5" s="107" t="s">
        <v>147</v>
      </c>
      <c r="Y5" s="299"/>
      <c r="Z5" s="88" t="s">
        <v>65</v>
      </c>
      <c r="AA5" s="107" t="s">
        <v>145</v>
      </c>
      <c r="AB5" s="78" t="s">
        <v>146</v>
      </c>
      <c r="AC5" s="107" t="s">
        <v>147</v>
      </c>
      <c r="AD5" s="299"/>
      <c r="AE5" s="88" t="s">
        <v>65</v>
      </c>
      <c r="AF5" s="107" t="s">
        <v>145</v>
      </c>
      <c r="AG5" s="78" t="s">
        <v>146</v>
      </c>
      <c r="AH5" s="107" t="s">
        <v>147</v>
      </c>
      <c r="AI5" s="299"/>
      <c r="AJ5" s="88" t="s">
        <v>65</v>
      </c>
      <c r="AK5" s="107" t="s">
        <v>145</v>
      </c>
      <c r="AL5" s="78" t="s">
        <v>146</v>
      </c>
      <c r="AM5" s="107" t="s">
        <v>147</v>
      </c>
      <c r="AN5" s="299"/>
      <c r="AO5" s="88" t="s">
        <v>65</v>
      </c>
      <c r="AP5" s="107" t="s">
        <v>145</v>
      </c>
      <c r="AQ5" s="78" t="s">
        <v>146</v>
      </c>
      <c r="AR5" s="107" t="s">
        <v>147</v>
      </c>
      <c r="AS5" s="93"/>
      <c r="AT5" s="325"/>
      <c r="AU5" s="261"/>
      <c r="AV5" s="268"/>
      <c r="AW5" s="302"/>
      <c r="AX5" s="211" t="s">
        <v>65</v>
      </c>
      <c r="AY5" s="211" t="s">
        <v>145</v>
      </c>
      <c r="AZ5" s="207" t="s">
        <v>146</v>
      </c>
      <c r="BA5" s="211" t="s">
        <v>147</v>
      </c>
      <c r="BB5" s="93"/>
      <c r="BD5" s="291"/>
      <c r="BE5" s="187" t="s">
        <v>287</v>
      </c>
      <c r="BF5" s="187" t="s">
        <v>288</v>
      </c>
      <c r="BG5" s="187" t="s">
        <v>287</v>
      </c>
      <c r="BH5" s="187" t="s">
        <v>288</v>
      </c>
      <c r="BI5" s="187" t="s">
        <v>287</v>
      </c>
      <c r="BJ5" s="187" t="s">
        <v>288</v>
      </c>
      <c r="BK5" s="187" t="s">
        <v>287</v>
      </c>
      <c r="BL5" s="187" t="s">
        <v>288</v>
      </c>
      <c r="BN5" s="291"/>
      <c r="BO5" s="187" t="s">
        <v>287</v>
      </c>
      <c r="BP5" s="187" t="s">
        <v>288</v>
      </c>
      <c r="BQ5" s="102" t="s">
        <v>235</v>
      </c>
      <c r="BR5" s="187" t="s">
        <v>287</v>
      </c>
      <c r="BS5" s="187" t="s">
        <v>288</v>
      </c>
      <c r="BT5" s="102" t="s">
        <v>236</v>
      </c>
      <c r="BU5" s="187" t="s">
        <v>287</v>
      </c>
      <c r="BV5" s="187" t="s">
        <v>288</v>
      </c>
      <c r="BW5" s="102" t="s">
        <v>235</v>
      </c>
      <c r="BX5" s="187" t="s">
        <v>287</v>
      </c>
      <c r="BY5" s="187" t="s">
        <v>288</v>
      </c>
      <c r="BZ5" s="102" t="s">
        <v>236</v>
      </c>
      <c r="CA5" s="99"/>
      <c r="CB5" s="291"/>
      <c r="CC5" s="187" t="s">
        <v>287</v>
      </c>
      <c r="CD5" s="187" t="s">
        <v>288</v>
      </c>
      <c r="CE5" s="102" t="s">
        <v>228</v>
      </c>
      <c r="CF5" s="187" t="s">
        <v>287</v>
      </c>
      <c r="CG5" s="187" t="s">
        <v>288</v>
      </c>
      <c r="CH5" s="102" t="s">
        <v>228</v>
      </c>
      <c r="CI5" s="187" t="s">
        <v>287</v>
      </c>
      <c r="CJ5" s="187" t="s">
        <v>288</v>
      </c>
      <c r="CK5" s="102" t="s">
        <v>228</v>
      </c>
      <c r="CL5" s="187" t="s">
        <v>287</v>
      </c>
      <c r="CM5" s="187" t="s">
        <v>288</v>
      </c>
      <c r="CN5" s="102" t="s">
        <v>228</v>
      </c>
      <c r="CO5" s="315"/>
    </row>
    <row r="6" spans="1:93" s="12" customFormat="1" ht="13.5" customHeight="1">
      <c r="A6" s="76"/>
      <c r="B6" s="259">
        <v>1</v>
      </c>
      <c r="C6" s="329" t="s">
        <v>50</v>
      </c>
      <c r="D6" s="75" t="s">
        <v>132</v>
      </c>
      <c r="E6" s="94">
        <v>487</v>
      </c>
      <c r="F6" s="74">
        <v>71</v>
      </c>
      <c r="G6" s="72">
        <f>IFERROR(F6/E6,"-")</f>
        <v>0.14579055441478439</v>
      </c>
      <c r="H6" s="74">
        <v>416</v>
      </c>
      <c r="I6" s="72">
        <f>IFERROR(H6/E6,"-")</f>
        <v>0.85420944558521561</v>
      </c>
      <c r="J6" s="94">
        <v>2028</v>
      </c>
      <c r="K6" s="74">
        <v>212</v>
      </c>
      <c r="L6" s="72">
        <f>IFERROR(K6/J6,"-")</f>
        <v>0.10453648915187377</v>
      </c>
      <c r="M6" s="74">
        <v>1816</v>
      </c>
      <c r="N6" s="72">
        <f>IFERROR(M6/J6,"-")</f>
        <v>0.89546351084812625</v>
      </c>
      <c r="O6" s="94">
        <v>100529</v>
      </c>
      <c r="P6" s="74">
        <v>18225</v>
      </c>
      <c r="Q6" s="72">
        <f>IFERROR(P6/O6,"-")</f>
        <v>0.18129097076465497</v>
      </c>
      <c r="R6" s="74">
        <v>82304</v>
      </c>
      <c r="S6" s="72">
        <f>IFERROR(R6/O6,"-")</f>
        <v>0.81870902923534505</v>
      </c>
      <c r="T6" s="94">
        <v>89707</v>
      </c>
      <c r="U6" s="74">
        <v>13788</v>
      </c>
      <c r="V6" s="72">
        <f>IFERROR(U6/T6,"-")</f>
        <v>0.15370038012641155</v>
      </c>
      <c r="W6" s="74">
        <v>75919</v>
      </c>
      <c r="X6" s="72">
        <f>IFERROR(W6/T6,"-")</f>
        <v>0.84629961987358848</v>
      </c>
      <c r="Y6" s="94">
        <v>62589</v>
      </c>
      <c r="Z6" s="74">
        <v>7010</v>
      </c>
      <c r="AA6" s="72">
        <f>IFERROR(Z6/Y6,"-")</f>
        <v>0.11200051127194874</v>
      </c>
      <c r="AB6" s="74">
        <v>55579</v>
      </c>
      <c r="AC6" s="72">
        <f>IFERROR(AB6/Y6,"-")</f>
        <v>0.88799948872805123</v>
      </c>
      <c r="AD6" s="94">
        <v>28360</v>
      </c>
      <c r="AE6" s="74">
        <v>2294</v>
      </c>
      <c r="AF6" s="72">
        <f>IFERROR(AE6/AD6,"-")</f>
        <v>8.0888575458392106E-2</v>
      </c>
      <c r="AG6" s="74">
        <v>26066</v>
      </c>
      <c r="AH6" s="72">
        <f>IFERROR(AG6/AD6,"-")</f>
        <v>0.91911142454160788</v>
      </c>
      <c r="AI6" s="94">
        <v>8238</v>
      </c>
      <c r="AJ6" s="74">
        <v>461</v>
      </c>
      <c r="AK6" s="72">
        <f>IFERROR(AJ6/AI6,"-")</f>
        <v>5.596018451080359E-2</v>
      </c>
      <c r="AL6" s="74">
        <v>7777</v>
      </c>
      <c r="AM6" s="72">
        <f>IFERROR(AL6/AI6,"-")</f>
        <v>0.94403981548919635</v>
      </c>
      <c r="AN6" s="94">
        <f>SUM(E6,J6,O6,T6,Y6,AD6,AI6)</f>
        <v>291938</v>
      </c>
      <c r="AO6" s="74">
        <f>SUM(F6,K6,P6,U6,Z6,AE6,AJ6)</f>
        <v>42061</v>
      </c>
      <c r="AP6" s="72">
        <f>IFERROR(AO6/AN6,"-")</f>
        <v>0.14407511183881508</v>
      </c>
      <c r="AQ6" s="74">
        <f t="shared" ref="AQ6:AQ53" si="0">SUM(H6,M6,R6,W6,AB6,AG6,AL6)</f>
        <v>249877</v>
      </c>
      <c r="AR6" s="72">
        <f>IFERROR(AQ6/AN6,"-")</f>
        <v>0.85592488816118495</v>
      </c>
      <c r="AS6" s="91"/>
      <c r="AT6" s="259">
        <v>1</v>
      </c>
      <c r="AU6" s="329" t="s">
        <v>50</v>
      </c>
      <c r="AV6" s="11" t="s">
        <v>125</v>
      </c>
      <c r="AW6" s="210">
        <v>282987</v>
      </c>
      <c r="AX6" s="38">
        <v>36945</v>
      </c>
      <c r="AY6" s="85">
        <v>0.13055370034665903</v>
      </c>
      <c r="AZ6" s="38">
        <v>246042</v>
      </c>
      <c r="BA6" s="85">
        <v>0.86944629965334097</v>
      </c>
      <c r="BB6" s="91"/>
      <c r="BC6" s="53">
        <v>1</v>
      </c>
      <c r="BD6" s="11" t="s">
        <v>50</v>
      </c>
      <c r="BE6" s="36">
        <f>INDEX($AP:$AP,(ROW()+(BC6*2)-2))</f>
        <v>0.14407511183881508</v>
      </c>
      <c r="BF6" s="36">
        <f>INDEX($AY:$AY,(ROW()+(BC6*2)-2))</f>
        <v>0.13055370034665903</v>
      </c>
      <c r="BG6" s="36">
        <f t="shared" ref="BG6:BG37" si="1">INDEX($AR:$AR,(ROW()+(BC6*2)-2))</f>
        <v>0.85592488816118495</v>
      </c>
      <c r="BH6" s="36">
        <f>INDEX($BA:$BA,(ROW()+(BC6*2)-2))</f>
        <v>0.86944629965334097</v>
      </c>
      <c r="BI6" s="36">
        <f t="shared" ref="BI6:BI37" si="2">INDEX($AP:$AP,(ROW()+(BC6*2)-1))</f>
        <v>0.10850852698866914</v>
      </c>
      <c r="BJ6" s="36">
        <f>INDEX($AY:$AY,(ROW()+(BC6*2)-1))</f>
        <v>0.10074583785531208</v>
      </c>
      <c r="BK6" s="36">
        <f t="shared" ref="BK6:BK37" si="3">INDEX($AR:$AR,(ROW()+(BC6*2)-1))</f>
        <v>0.8914914730113308</v>
      </c>
      <c r="BL6" s="36">
        <f>INDEX($BA:$BA,(ROW()+(BC6*2)-1))</f>
        <v>0.8992541621446879</v>
      </c>
      <c r="BN6" s="77" t="s">
        <v>50</v>
      </c>
      <c r="BO6" s="36">
        <f>VLOOKUP($BN6,$BD$6:$BL$80,2,0)</f>
        <v>0.14407511183881508</v>
      </c>
      <c r="BP6" s="36">
        <f>VLOOKUP($BN6,$BD$6:$BL$80,3,0)</f>
        <v>0.13055370034665903</v>
      </c>
      <c r="BQ6" s="197">
        <f>(ROUND(BO6,3)-ROUND(BP6,3))*100</f>
        <v>1.2999999999999985</v>
      </c>
      <c r="BR6" s="36">
        <f>VLOOKUP($BN6,$BD$6:$BL$80,4,0)</f>
        <v>0.85592488816118495</v>
      </c>
      <c r="BS6" s="36">
        <f>VLOOKUP($BN6,$BD$6:$BL$80,5,0)</f>
        <v>0.86944629965334097</v>
      </c>
      <c r="BT6" s="197">
        <f>(ROUND(BR6,3)-ROUND(BS6,3))*100</f>
        <v>-1.3000000000000012</v>
      </c>
      <c r="BU6" s="36">
        <f>VLOOKUP($BN6,$BD$6:$BL$80,6,0)</f>
        <v>0.10850852698866914</v>
      </c>
      <c r="BV6" s="36">
        <f>VLOOKUP($BN6,$BD$6:$BL$80,7,0)</f>
        <v>0.10074583785531208</v>
      </c>
      <c r="BW6" s="197">
        <f>(ROUND(BU6,3)-ROUND(BV6,3))*100</f>
        <v>0.79999999999999938</v>
      </c>
      <c r="BX6" s="36">
        <f>VLOOKUP($BN6,$BD$6:$BL$80,8,0)</f>
        <v>0.8914914730113308</v>
      </c>
      <c r="BY6" s="36">
        <f>VLOOKUP($BN6,$BD$6:$BL$80,9,0)</f>
        <v>0.8992541621446879</v>
      </c>
      <c r="BZ6" s="197">
        <f>(ROUND(BX6,3)-ROUND(BY6,3))*100</f>
        <v>-0.80000000000000071</v>
      </c>
      <c r="CB6" s="77" t="s">
        <v>50</v>
      </c>
      <c r="CC6" s="36">
        <f>$BE$80</f>
        <v>0.22078504936347224</v>
      </c>
      <c r="CD6" s="36">
        <f>$BF$80</f>
        <v>0.19979827821568966</v>
      </c>
      <c r="CE6" s="197">
        <f>(ROUND(CC6,3)-ROUND(CD6,3))*100</f>
        <v>2.0999999999999992</v>
      </c>
      <c r="CF6" s="36">
        <f>$BG$80</f>
        <v>0.77921495063652779</v>
      </c>
      <c r="CG6" s="36">
        <f>$BH$80</f>
        <v>0.80020172178431037</v>
      </c>
      <c r="CH6" s="197">
        <f>(ROUND(CF6,3)-ROUND(CG6,3))*100</f>
        <v>-2.1000000000000019</v>
      </c>
      <c r="CI6" s="36">
        <f>$BI$80</f>
        <v>0.16630035766685719</v>
      </c>
      <c r="CJ6" s="36">
        <f>$BJ$80</f>
        <v>0.15494680053948748</v>
      </c>
      <c r="CK6" s="197">
        <f>(ROUND(CI6,3)-ROUND(CJ6,3))*100</f>
        <v>1.100000000000001</v>
      </c>
      <c r="CL6" s="36">
        <f>$BK$80</f>
        <v>0.83369964233314287</v>
      </c>
      <c r="CM6" s="36">
        <f>$BL$80</f>
        <v>0.84505319946051249</v>
      </c>
      <c r="CN6" s="197">
        <f>(ROUND(CL6,3)-ROUND(CM6,3))*100</f>
        <v>-1.100000000000001</v>
      </c>
      <c r="CO6" s="141">
        <v>0</v>
      </c>
    </row>
    <row r="7" spans="1:93" s="12" customFormat="1" ht="13.5" customHeight="1">
      <c r="A7" s="76"/>
      <c r="B7" s="260"/>
      <c r="C7" s="330"/>
      <c r="D7" s="65" t="s">
        <v>131</v>
      </c>
      <c r="E7" s="95">
        <v>82</v>
      </c>
      <c r="F7" s="64">
        <v>9</v>
      </c>
      <c r="G7" s="62">
        <f t="shared" ref="G7:G54" si="4">IFERROR(F7/E7,"-")</f>
        <v>0.10975609756097561</v>
      </c>
      <c r="H7" s="64">
        <v>73</v>
      </c>
      <c r="I7" s="62">
        <f t="shared" ref="I7:I54" si="5">IFERROR(H7/E7,"-")</f>
        <v>0.8902439024390244</v>
      </c>
      <c r="J7" s="95">
        <v>240</v>
      </c>
      <c r="K7" s="64">
        <v>22</v>
      </c>
      <c r="L7" s="62">
        <f t="shared" ref="L7:L54" si="6">IFERROR(K7/J7,"-")</f>
        <v>9.166666666666666E-2</v>
      </c>
      <c r="M7" s="64">
        <v>218</v>
      </c>
      <c r="N7" s="62">
        <f t="shared" ref="N7:N54" si="7">IFERROR(M7/J7,"-")</f>
        <v>0.90833333333333333</v>
      </c>
      <c r="O7" s="95">
        <v>21050</v>
      </c>
      <c r="P7" s="64">
        <v>2738</v>
      </c>
      <c r="Q7" s="62">
        <f t="shared" ref="Q7:Q54" si="8">IFERROR(P7/O7,"-")</f>
        <v>0.13007125890736343</v>
      </c>
      <c r="R7" s="64">
        <v>18312</v>
      </c>
      <c r="S7" s="62">
        <f t="shared" ref="S7:S54" si="9">IFERROR(R7/O7,"-")</f>
        <v>0.86992874109263663</v>
      </c>
      <c r="T7" s="95">
        <v>10759</v>
      </c>
      <c r="U7" s="64">
        <v>1312</v>
      </c>
      <c r="V7" s="62">
        <f t="shared" ref="V7:V54" si="10">IFERROR(U7/T7,"-")</f>
        <v>0.12194441862626638</v>
      </c>
      <c r="W7" s="64">
        <v>9447</v>
      </c>
      <c r="X7" s="62">
        <f t="shared" ref="X7:X54" si="11">IFERROR(W7/T7,"-")</f>
        <v>0.87805558137373363</v>
      </c>
      <c r="Y7" s="95">
        <v>6178</v>
      </c>
      <c r="Z7" s="64">
        <v>465</v>
      </c>
      <c r="AA7" s="62">
        <f t="shared" ref="AA7:AA54" si="12">IFERROR(Z7/Y7,"-")</f>
        <v>7.526707672385885E-2</v>
      </c>
      <c r="AB7" s="64">
        <v>5713</v>
      </c>
      <c r="AC7" s="62">
        <f t="shared" ref="AC7:AC54" si="13">IFERROR(AB7/Y7,"-")</f>
        <v>0.92473292327614109</v>
      </c>
      <c r="AD7" s="95">
        <v>3280</v>
      </c>
      <c r="AE7" s="64">
        <v>130</v>
      </c>
      <c r="AF7" s="62">
        <f t="shared" ref="AF7:AF54" si="14">IFERROR(AE7/AD7,"-")</f>
        <v>3.9634146341463415E-2</v>
      </c>
      <c r="AG7" s="64">
        <v>3150</v>
      </c>
      <c r="AH7" s="62">
        <f t="shared" ref="AH7:AH54" si="15">IFERROR(AG7/AD7,"-")</f>
        <v>0.96036585365853655</v>
      </c>
      <c r="AI7" s="95">
        <v>1744</v>
      </c>
      <c r="AJ7" s="64">
        <v>26</v>
      </c>
      <c r="AK7" s="62">
        <f t="shared" ref="AK7:AK54" si="16">IFERROR(AJ7/AI7,"-")</f>
        <v>1.4908256880733946E-2</v>
      </c>
      <c r="AL7" s="64">
        <v>1718</v>
      </c>
      <c r="AM7" s="62">
        <f t="shared" ref="AM7:AM54" si="17">IFERROR(AL7/AI7,"-")</f>
        <v>0.98509174311926606</v>
      </c>
      <c r="AN7" s="95">
        <f t="shared" ref="AN7:AN54" si="18">SUM(E7,J7,O7,T7,Y7,AD7,AI7)</f>
        <v>43333</v>
      </c>
      <c r="AO7" s="64">
        <f t="shared" ref="AO7:AO54" si="19">SUM(F7,K7,P7,U7,Z7,AE7,AJ7)</f>
        <v>4702</v>
      </c>
      <c r="AP7" s="62">
        <f t="shared" ref="AP7:AP54" si="20">IFERROR(AO7/AN7,"-")</f>
        <v>0.10850852698866914</v>
      </c>
      <c r="AQ7" s="63">
        <f t="shared" si="0"/>
        <v>38631</v>
      </c>
      <c r="AR7" s="62">
        <f t="shared" ref="AR7:AR54" si="21">IFERROR(AQ7/AN7,"-")</f>
        <v>0.8914914730113308</v>
      </c>
      <c r="AS7" s="91"/>
      <c r="AT7" s="260"/>
      <c r="AU7" s="330"/>
      <c r="AV7" s="11" t="s">
        <v>131</v>
      </c>
      <c r="AW7" s="210">
        <v>43307</v>
      </c>
      <c r="AX7" s="38">
        <v>4363</v>
      </c>
      <c r="AY7" s="85">
        <v>0.10074583785531208</v>
      </c>
      <c r="AZ7" s="38">
        <v>38944</v>
      </c>
      <c r="BA7" s="85">
        <v>0.8992541621446879</v>
      </c>
      <c r="BB7" s="91"/>
      <c r="BC7" s="53">
        <v>2</v>
      </c>
      <c r="BD7" s="11" t="s">
        <v>98</v>
      </c>
      <c r="BE7" s="36">
        <f t="shared" ref="BE7:BE37" si="22">INDEX($AP:$AP,(ROW()+(BC7*2)-2))</f>
        <v>0.15039377550052188</v>
      </c>
      <c r="BF7" s="36">
        <f t="shared" ref="BF7:BF70" si="23">INDEX($AY:$AY,(ROW()+(BC7*2)-2))</f>
        <v>0.14103451686282267</v>
      </c>
      <c r="BG7" s="36">
        <f t="shared" si="1"/>
        <v>0.84960622449947809</v>
      </c>
      <c r="BH7" s="36">
        <f t="shared" ref="BH7:BH70" si="24">INDEX($BA:$BA,(ROW()+(BC7*2)-2))</f>
        <v>0.85896548313717735</v>
      </c>
      <c r="BI7" s="36">
        <f t="shared" si="2"/>
        <v>0.14589003810560697</v>
      </c>
      <c r="BJ7" s="36">
        <f t="shared" ref="BJ7:BJ70" si="25">INDEX($AY:$AY,(ROW()+(BC7*2)-1))</f>
        <v>0.13253697383390217</v>
      </c>
      <c r="BK7" s="36">
        <f t="shared" si="3"/>
        <v>0.85410996189439303</v>
      </c>
      <c r="BL7" s="36">
        <f t="shared" ref="BL7:BL70" si="26">INDEX($BA:$BA,(ROW()+(BC7*2)-1))</f>
        <v>0.86746302616609783</v>
      </c>
      <c r="BN7" s="77" t="s">
        <v>30</v>
      </c>
      <c r="BO7" s="36">
        <f t="shared" ref="BO7:BO49" si="27">VLOOKUP($BN7,$BD$6:$BL$80,2,0)</f>
        <v>0.20821766723681873</v>
      </c>
      <c r="BP7" s="36">
        <f t="shared" ref="BP7:BP49" si="28">VLOOKUP($BN7,$BD$6:$BL$80,3,0)</f>
        <v>0.18201163007344792</v>
      </c>
      <c r="BQ7" s="197">
        <f t="shared" ref="BQ7:BQ49" si="29">(ROUND(BO7,3)-ROUND(BP7,3))*100</f>
        <v>2.5999999999999996</v>
      </c>
      <c r="BR7" s="36">
        <f t="shared" ref="BR7:BR49" si="30">VLOOKUP($BN7,$BD$6:$BL$80,4,0)</f>
        <v>0.79178233276318122</v>
      </c>
      <c r="BS7" s="36">
        <f t="shared" ref="BS7:BS49" si="31">VLOOKUP($BN7,$BD$6:$BL$80,5,0)</f>
        <v>0.81798836992655211</v>
      </c>
      <c r="BT7" s="197">
        <f t="shared" ref="BT7:BT49" si="32">(ROUND(BR7,3)-ROUND(BS7,3))*100</f>
        <v>-2.5999999999999912</v>
      </c>
      <c r="BU7" s="36">
        <f t="shared" ref="BU7:BU49" si="33">VLOOKUP($BN7,$BD$6:$BL$80,6,0)</f>
        <v>0.17465772719589837</v>
      </c>
      <c r="BV7" s="36">
        <f t="shared" ref="BV7:BV49" si="34">VLOOKUP($BN7,$BD$6:$BL$80,7,0)</f>
        <v>0.15602958885257182</v>
      </c>
      <c r="BW7" s="197">
        <f t="shared" ref="BW7:BW49" si="35">(ROUND(BU7,3)-ROUND(BV7,3))*100</f>
        <v>1.899999999999999</v>
      </c>
      <c r="BX7" s="36">
        <f t="shared" ref="BX7:BX49" si="36">VLOOKUP($BN7,$BD$6:$BL$80,8,0)</f>
        <v>0.82534227280410166</v>
      </c>
      <c r="BY7" s="36">
        <f t="shared" ref="BY7:BY49" si="37">VLOOKUP($BN7,$BD$6:$BL$80,9,0)</f>
        <v>0.84397041114742821</v>
      </c>
      <c r="BZ7" s="197">
        <f t="shared" ref="BZ7:BZ49" si="38">(ROUND(BX7,3)-ROUND(BY7,3))*100</f>
        <v>-1.9000000000000017</v>
      </c>
      <c r="CB7" s="77" t="s">
        <v>30</v>
      </c>
      <c r="CC7" s="36">
        <f t="shared" ref="CC7:CC48" si="39">$BE$80</f>
        <v>0.22078504936347224</v>
      </c>
      <c r="CD7" s="36">
        <f t="shared" ref="CD7:CD48" si="40">$BF$80</f>
        <v>0.19979827821568966</v>
      </c>
      <c r="CE7" s="197">
        <f t="shared" ref="CE7:CE48" si="41">(ROUND(CC7,3)-ROUND(CD7,3))*100</f>
        <v>2.0999999999999992</v>
      </c>
      <c r="CF7" s="36">
        <f t="shared" ref="CF7:CF48" si="42">$BG$80</f>
        <v>0.77921495063652779</v>
      </c>
      <c r="CG7" s="36">
        <f t="shared" ref="CG7:CG48" si="43">$BH$80</f>
        <v>0.80020172178431037</v>
      </c>
      <c r="CH7" s="197">
        <f t="shared" ref="CH7:CH48" si="44">(ROUND(CF7,3)-ROUND(CG7,3))*100</f>
        <v>-2.1000000000000019</v>
      </c>
      <c r="CI7" s="36">
        <f t="shared" ref="CI7:CI48" si="45">$BI$80</f>
        <v>0.16630035766685719</v>
      </c>
      <c r="CJ7" s="36">
        <f t="shared" ref="CJ7:CJ48" si="46">$BJ$80</f>
        <v>0.15494680053948748</v>
      </c>
      <c r="CK7" s="197">
        <f t="shared" ref="CK7:CK48" si="47">(ROUND(CI7,3)-ROUND(CJ7,3))*100</f>
        <v>1.100000000000001</v>
      </c>
      <c r="CL7" s="36">
        <f t="shared" ref="CL7:CL48" si="48">$BK$80</f>
        <v>0.83369964233314287</v>
      </c>
      <c r="CM7" s="36">
        <f t="shared" ref="CM7:CM48" si="49">$BL$80</f>
        <v>0.84505319946051249</v>
      </c>
      <c r="CN7" s="197">
        <f t="shared" ref="CN7:CN48" si="50">(ROUND(CL7,3)-ROUND(CM7,3))*100</f>
        <v>-1.100000000000001</v>
      </c>
      <c r="CO7" s="141">
        <v>0</v>
      </c>
    </row>
    <row r="8" spans="1:93" s="12" customFormat="1" ht="13.5" customHeight="1">
      <c r="A8" s="76"/>
      <c r="B8" s="261"/>
      <c r="C8" s="331"/>
      <c r="D8" s="71" t="s">
        <v>130</v>
      </c>
      <c r="E8" s="96">
        <v>569</v>
      </c>
      <c r="F8" s="70">
        <v>80</v>
      </c>
      <c r="G8" s="13">
        <f t="shared" si="4"/>
        <v>0.14059753954305801</v>
      </c>
      <c r="H8" s="70">
        <v>489</v>
      </c>
      <c r="I8" s="13">
        <f t="shared" si="5"/>
        <v>0.85940246045694202</v>
      </c>
      <c r="J8" s="96">
        <v>2268</v>
      </c>
      <c r="K8" s="70">
        <v>234</v>
      </c>
      <c r="L8" s="13">
        <f t="shared" si="6"/>
        <v>0.10317460317460317</v>
      </c>
      <c r="M8" s="70">
        <v>2034</v>
      </c>
      <c r="N8" s="13">
        <f t="shared" si="7"/>
        <v>0.89682539682539686</v>
      </c>
      <c r="O8" s="96">
        <v>121579</v>
      </c>
      <c r="P8" s="70">
        <v>20963</v>
      </c>
      <c r="Q8" s="13">
        <f t="shared" si="8"/>
        <v>0.17242286908100907</v>
      </c>
      <c r="R8" s="70">
        <v>100616</v>
      </c>
      <c r="S8" s="13">
        <f t="shared" si="9"/>
        <v>0.82757713091899099</v>
      </c>
      <c r="T8" s="96">
        <v>100466</v>
      </c>
      <c r="U8" s="70">
        <v>15100</v>
      </c>
      <c r="V8" s="13">
        <f t="shared" si="10"/>
        <v>0.15029960384607727</v>
      </c>
      <c r="W8" s="70">
        <v>85366</v>
      </c>
      <c r="X8" s="13">
        <f t="shared" si="11"/>
        <v>0.84970039615392268</v>
      </c>
      <c r="Y8" s="96">
        <v>68767</v>
      </c>
      <c r="Z8" s="70">
        <v>7475</v>
      </c>
      <c r="AA8" s="13">
        <f t="shared" si="12"/>
        <v>0.10870039408437186</v>
      </c>
      <c r="AB8" s="70">
        <v>61292</v>
      </c>
      <c r="AC8" s="13">
        <f t="shared" si="13"/>
        <v>0.89129960591562818</v>
      </c>
      <c r="AD8" s="96">
        <v>31640</v>
      </c>
      <c r="AE8" s="70">
        <v>2424</v>
      </c>
      <c r="AF8" s="13">
        <f t="shared" si="14"/>
        <v>7.6611883691529714E-2</v>
      </c>
      <c r="AG8" s="70">
        <v>29216</v>
      </c>
      <c r="AH8" s="13">
        <f t="shared" si="15"/>
        <v>0.92338811630847029</v>
      </c>
      <c r="AI8" s="96">
        <v>9982</v>
      </c>
      <c r="AJ8" s="70">
        <v>487</v>
      </c>
      <c r="AK8" s="13">
        <f t="shared" si="16"/>
        <v>4.8787818072530555E-2</v>
      </c>
      <c r="AL8" s="70">
        <v>9495</v>
      </c>
      <c r="AM8" s="13">
        <f t="shared" si="17"/>
        <v>0.95121218192746948</v>
      </c>
      <c r="AN8" s="96">
        <f t="shared" si="18"/>
        <v>335271</v>
      </c>
      <c r="AO8" s="70">
        <f t="shared" si="19"/>
        <v>46763</v>
      </c>
      <c r="AP8" s="13">
        <f t="shared" si="20"/>
        <v>0.13947821314697662</v>
      </c>
      <c r="AQ8" s="33">
        <f t="shared" si="0"/>
        <v>288508</v>
      </c>
      <c r="AR8" s="13">
        <f t="shared" si="21"/>
        <v>0.86052178685302338</v>
      </c>
      <c r="AS8" s="91"/>
      <c r="AT8" s="261"/>
      <c r="AU8" s="331"/>
      <c r="AV8" s="151" t="s">
        <v>67</v>
      </c>
      <c r="AW8" s="210">
        <v>326294</v>
      </c>
      <c r="AX8" s="38">
        <v>41308</v>
      </c>
      <c r="AY8" s="85">
        <v>0.12659748570307761</v>
      </c>
      <c r="AZ8" s="38">
        <v>284986</v>
      </c>
      <c r="BA8" s="85">
        <v>0.87340251429692239</v>
      </c>
      <c r="BB8" s="91"/>
      <c r="BC8" s="53">
        <v>3</v>
      </c>
      <c r="BD8" s="11" t="s">
        <v>99</v>
      </c>
      <c r="BE8" s="36">
        <f t="shared" si="22"/>
        <v>0.15210403272939801</v>
      </c>
      <c r="BF8" s="36">
        <f t="shared" si="23"/>
        <v>0.13742778960170265</v>
      </c>
      <c r="BG8" s="36">
        <f t="shared" si="1"/>
        <v>0.84789596727060201</v>
      </c>
      <c r="BH8" s="36">
        <f t="shared" si="24"/>
        <v>0.86257221039829735</v>
      </c>
      <c r="BI8" s="36">
        <f t="shared" si="2"/>
        <v>0.14683301343570057</v>
      </c>
      <c r="BJ8" s="36">
        <f t="shared" si="25"/>
        <v>0.15377358490566037</v>
      </c>
      <c r="BK8" s="36">
        <f t="shared" si="3"/>
        <v>0.85316698656429946</v>
      </c>
      <c r="BL8" s="36">
        <f t="shared" si="26"/>
        <v>0.8462264150943396</v>
      </c>
      <c r="BN8" s="77" t="s">
        <v>38</v>
      </c>
      <c r="BO8" s="36">
        <f t="shared" si="27"/>
        <v>0.20049833887043189</v>
      </c>
      <c r="BP8" s="36">
        <f t="shared" si="28"/>
        <v>0.16574014221073044</v>
      </c>
      <c r="BQ8" s="197">
        <f t="shared" si="29"/>
        <v>3.4000000000000004</v>
      </c>
      <c r="BR8" s="36">
        <f t="shared" si="30"/>
        <v>0.79950166112956811</v>
      </c>
      <c r="BS8" s="36">
        <f t="shared" si="31"/>
        <v>0.83425985778926959</v>
      </c>
      <c r="BT8" s="197">
        <f t="shared" si="32"/>
        <v>-3.3999999999999919</v>
      </c>
      <c r="BU8" s="36">
        <f t="shared" si="33"/>
        <v>0.14655679811653913</v>
      </c>
      <c r="BV8" s="36">
        <f t="shared" si="34"/>
        <v>0.12268448223504404</v>
      </c>
      <c r="BW8" s="197">
        <f t="shared" si="35"/>
        <v>2.3999999999999995</v>
      </c>
      <c r="BX8" s="36">
        <f t="shared" si="36"/>
        <v>0.8534432018834609</v>
      </c>
      <c r="BY8" s="36">
        <f t="shared" si="37"/>
        <v>0.87731551776495598</v>
      </c>
      <c r="BZ8" s="197">
        <f t="shared" si="38"/>
        <v>-2.4000000000000021</v>
      </c>
      <c r="CB8" s="77" t="s">
        <v>38</v>
      </c>
      <c r="CC8" s="36">
        <f t="shared" si="39"/>
        <v>0.22078504936347224</v>
      </c>
      <c r="CD8" s="36">
        <f t="shared" si="40"/>
        <v>0.19979827821568966</v>
      </c>
      <c r="CE8" s="197">
        <f t="shared" si="41"/>
        <v>2.0999999999999992</v>
      </c>
      <c r="CF8" s="36">
        <f t="shared" si="42"/>
        <v>0.77921495063652779</v>
      </c>
      <c r="CG8" s="36">
        <f t="shared" si="43"/>
        <v>0.80020172178431037</v>
      </c>
      <c r="CH8" s="197">
        <f t="shared" si="44"/>
        <v>-2.1000000000000019</v>
      </c>
      <c r="CI8" s="36">
        <f t="shared" si="45"/>
        <v>0.16630035766685719</v>
      </c>
      <c r="CJ8" s="36">
        <f t="shared" si="46"/>
        <v>0.15494680053948748</v>
      </c>
      <c r="CK8" s="197">
        <f t="shared" si="47"/>
        <v>1.100000000000001</v>
      </c>
      <c r="CL8" s="36">
        <f t="shared" si="48"/>
        <v>0.83369964233314287</v>
      </c>
      <c r="CM8" s="36">
        <f t="shared" si="49"/>
        <v>0.84505319946051249</v>
      </c>
      <c r="CN8" s="197">
        <f t="shared" si="50"/>
        <v>-1.100000000000001</v>
      </c>
      <c r="CO8" s="141">
        <v>0</v>
      </c>
    </row>
    <row r="9" spans="1:93" s="12" customFormat="1" ht="13.5" customHeight="1">
      <c r="A9" s="76"/>
      <c r="B9" s="259">
        <v>2</v>
      </c>
      <c r="C9" s="329" t="s">
        <v>98</v>
      </c>
      <c r="D9" s="75" t="s">
        <v>132</v>
      </c>
      <c r="E9" s="94">
        <v>15</v>
      </c>
      <c r="F9" s="74">
        <v>1</v>
      </c>
      <c r="G9" s="72">
        <f t="shared" si="4"/>
        <v>6.6666666666666666E-2</v>
      </c>
      <c r="H9" s="74">
        <v>14</v>
      </c>
      <c r="I9" s="72">
        <f t="shared" si="5"/>
        <v>0.93333333333333335</v>
      </c>
      <c r="J9" s="94">
        <v>73</v>
      </c>
      <c r="K9" s="74">
        <v>7</v>
      </c>
      <c r="L9" s="72">
        <f t="shared" si="6"/>
        <v>9.5890410958904104E-2</v>
      </c>
      <c r="M9" s="74">
        <v>66</v>
      </c>
      <c r="N9" s="72">
        <f t="shared" si="7"/>
        <v>0.90410958904109584</v>
      </c>
      <c r="O9" s="94">
        <v>3650</v>
      </c>
      <c r="P9" s="74">
        <v>678</v>
      </c>
      <c r="Q9" s="72">
        <f t="shared" si="8"/>
        <v>0.18575342465753425</v>
      </c>
      <c r="R9" s="74">
        <v>2972</v>
      </c>
      <c r="S9" s="72">
        <f t="shared" si="9"/>
        <v>0.81424657534246581</v>
      </c>
      <c r="T9" s="94">
        <v>3159</v>
      </c>
      <c r="U9" s="74">
        <v>519</v>
      </c>
      <c r="V9" s="72">
        <f t="shared" si="10"/>
        <v>0.16429249762583095</v>
      </c>
      <c r="W9" s="74">
        <v>2640</v>
      </c>
      <c r="X9" s="72">
        <f t="shared" si="11"/>
        <v>0.83570750237416902</v>
      </c>
      <c r="Y9" s="94">
        <v>2199</v>
      </c>
      <c r="Z9" s="74">
        <v>259</v>
      </c>
      <c r="AA9" s="72">
        <f t="shared" si="12"/>
        <v>0.11778080945884493</v>
      </c>
      <c r="AB9" s="74">
        <v>1940</v>
      </c>
      <c r="AC9" s="72">
        <f t="shared" si="13"/>
        <v>0.88221919054115505</v>
      </c>
      <c r="AD9" s="94">
        <v>1104</v>
      </c>
      <c r="AE9" s="74">
        <v>103</v>
      </c>
      <c r="AF9" s="72">
        <f t="shared" si="14"/>
        <v>9.329710144927536E-2</v>
      </c>
      <c r="AG9" s="74">
        <v>1001</v>
      </c>
      <c r="AH9" s="72">
        <f t="shared" si="15"/>
        <v>0.90670289855072461</v>
      </c>
      <c r="AI9" s="94">
        <v>339</v>
      </c>
      <c r="AJ9" s="74">
        <v>18</v>
      </c>
      <c r="AK9" s="72">
        <f t="shared" si="16"/>
        <v>5.3097345132743362E-2</v>
      </c>
      <c r="AL9" s="74">
        <v>321</v>
      </c>
      <c r="AM9" s="72">
        <f t="shared" si="17"/>
        <v>0.94690265486725667</v>
      </c>
      <c r="AN9" s="94">
        <f t="shared" si="18"/>
        <v>10539</v>
      </c>
      <c r="AO9" s="74">
        <f t="shared" si="19"/>
        <v>1585</v>
      </c>
      <c r="AP9" s="72">
        <f t="shared" si="20"/>
        <v>0.15039377550052188</v>
      </c>
      <c r="AQ9" s="73">
        <f t="shared" si="0"/>
        <v>8954</v>
      </c>
      <c r="AR9" s="72">
        <f t="shared" si="21"/>
        <v>0.84960622449947809</v>
      </c>
      <c r="AS9" s="91"/>
      <c r="AT9" s="259">
        <v>2</v>
      </c>
      <c r="AU9" s="329" t="s">
        <v>98</v>
      </c>
      <c r="AV9" s="11" t="s">
        <v>125</v>
      </c>
      <c r="AW9" s="210">
        <v>10111</v>
      </c>
      <c r="AX9" s="38">
        <v>1426</v>
      </c>
      <c r="AY9" s="85">
        <v>0.14103451686282267</v>
      </c>
      <c r="AZ9" s="38">
        <v>8685</v>
      </c>
      <c r="BA9" s="85">
        <v>0.85896548313717735</v>
      </c>
      <c r="BB9" s="91"/>
      <c r="BC9" s="53">
        <v>4</v>
      </c>
      <c r="BD9" s="11" t="s">
        <v>100</v>
      </c>
      <c r="BE9" s="36">
        <f t="shared" si="22"/>
        <v>0.17641116302563456</v>
      </c>
      <c r="BF9" s="36">
        <f t="shared" si="23"/>
        <v>0.17310946244956396</v>
      </c>
      <c r="BG9" s="36">
        <f t="shared" si="1"/>
        <v>0.82358883697436547</v>
      </c>
      <c r="BH9" s="36">
        <f t="shared" si="24"/>
        <v>0.82689053755043607</v>
      </c>
      <c r="BI9" s="36">
        <f t="shared" si="2"/>
        <v>9.6096096096096095E-2</v>
      </c>
      <c r="BJ9" s="36">
        <f t="shared" si="25"/>
        <v>8.0612244897959179E-2</v>
      </c>
      <c r="BK9" s="36">
        <f t="shared" si="3"/>
        <v>0.90390390390390385</v>
      </c>
      <c r="BL9" s="36">
        <f t="shared" si="26"/>
        <v>0.91938775510204085</v>
      </c>
      <c r="BN9" s="77" t="s">
        <v>1</v>
      </c>
      <c r="BO9" s="36">
        <f t="shared" si="27"/>
        <v>0.20498345740281224</v>
      </c>
      <c r="BP9" s="36">
        <f t="shared" si="28"/>
        <v>0.18196844477836213</v>
      </c>
      <c r="BQ9" s="197">
        <f t="shared" si="29"/>
        <v>2.2999999999999994</v>
      </c>
      <c r="BR9" s="36">
        <f t="shared" si="30"/>
        <v>0.79501654259718779</v>
      </c>
      <c r="BS9" s="36">
        <f t="shared" si="31"/>
        <v>0.81803155522163784</v>
      </c>
      <c r="BT9" s="197">
        <f t="shared" si="32"/>
        <v>-2.2999999999999909</v>
      </c>
      <c r="BU9" s="36">
        <f t="shared" si="33"/>
        <v>0.14609756097560975</v>
      </c>
      <c r="BV9" s="36">
        <f t="shared" si="34"/>
        <v>0.14054866591506951</v>
      </c>
      <c r="BW9" s="197">
        <f t="shared" si="35"/>
        <v>0.50000000000000044</v>
      </c>
      <c r="BX9" s="36">
        <f t="shared" si="36"/>
        <v>0.85390243902439023</v>
      </c>
      <c r="BY9" s="36">
        <f t="shared" si="37"/>
        <v>0.85945133408493046</v>
      </c>
      <c r="BZ9" s="197">
        <f t="shared" si="38"/>
        <v>-0.50000000000000044</v>
      </c>
      <c r="CB9" s="77" t="s">
        <v>1</v>
      </c>
      <c r="CC9" s="36">
        <f t="shared" si="39"/>
        <v>0.22078504936347224</v>
      </c>
      <c r="CD9" s="36">
        <f t="shared" si="40"/>
        <v>0.19979827821568966</v>
      </c>
      <c r="CE9" s="197">
        <f t="shared" si="41"/>
        <v>2.0999999999999992</v>
      </c>
      <c r="CF9" s="36">
        <f t="shared" si="42"/>
        <v>0.77921495063652779</v>
      </c>
      <c r="CG9" s="36">
        <f t="shared" si="43"/>
        <v>0.80020172178431037</v>
      </c>
      <c r="CH9" s="197">
        <f t="shared" si="44"/>
        <v>-2.1000000000000019</v>
      </c>
      <c r="CI9" s="36">
        <f t="shared" si="45"/>
        <v>0.16630035766685719</v>
      </c>
      <c r="CJ9" s="36">
        <f t="shared" si="46"/>
        <v>0.15494680053948748</v>
      </c>
      <c r="CK9" s="197">
        <f t="shared" si="47"/>
        <v>1.100000000000001</v>
      </c>
      <c r="CL9" s="36">
        <f t="shared" si="48"/>
        <v>0.83369964233314287</v>
      </c>
      <c r="CM9" s="36">
        <f t="shared" si="49"/>
        <v>0.84505319946051249</v>
      </c>
      <c r="CN9" s="197">
        <f t="shared" si="50"/>
        <v>-1.100000000000001</v>
      </c>
      <c r="CO9" s="141">
        <v>0</v>
      </c>
    </row>
    <row r="10" spans="1:93" s="12" customFormat="1" ht="13.5" customHeight="1">
      <c r="A10" s="76"/>
      <c r="B10" s="260"/>
      <c r="C10" s="330"/>
      <c r="D10" s="65" t="s">
        <v>131</v>
      </c>
      <c r="E10" s="95">
        <v>1</v>
      </c>
      <c r="F10" s="64">
        <v>0</v>
      </c>
      <c r="G10" s="84">
        <f t="shared" si="4"/>
        <v>0</v>
      </c>
      <c r="H10" s="64">
        <v>1</v>
      </c>
      <c r="I10" s="84">
        <f t="shared" si="5"/>
        <v>1</v>
      </c>
      <c r="J10" s="95">
        <v>5</v>
      </c>
      <c r="K10" s="64">
        <v>1</v>
      </c>
      <c r="L10" s="84">
        <f t="shared" si="6"/>
        <v>0.2</v>
      </c>
      <c r="M10" s="64">
        <v>4</v>
      </c>
      <c r="N10" s="84">
        <f t="shared" si="7"/>
        <v>0.8</v>
      </c>
      <c r="O10" s="95">
        <v>944</v>
      </c>
      <c r="P10" s="64">
        <v>169</v>
      </c>
      <c r="Q10" s="84">
        <f t="shared" si="8"/>
        <v>0.17902542372881355</v>
      </c>
      <c r="R10" s="64">
        <v>775</v>
      </c>
      <c r="S10" s="84">
        <f t="shared" si="9"/>
        <v>0.82097457627118642</v>
      </c>
      <c r="T10" s="95">
        <v>438</v>
      </c>
      <c r="U10" s="64">
        <v>63</v>
      </c>
      <c r="V10" s="84">
        <f t="shared" si="10"/>
        <v>0.14383561643835616</v>
      </c>
      <c r="W10" s="64">
        <v>375</v>
      </c>
      <c r="X10" s="84">
        <f t="shared" si="11"/>
        <v>0.85616438356164382</v>
      </c>
      <c r="Y10" s="95">
        <v>259</v>
      </c>
      <c r="Z10" s="64">
        <v>28</v>
      </c>
      <c r="AA10" s="84">
        <f t="shared" si="12"/>
        <v>0.10810810810810811</v>
      </c>
      <c r="AB10" s="64">
        <v>231</v>
      </c>
      <c r="AC10" s="84">
        <f t="shared" si="13"/>
        <v>0.89189189189189189</v>
      </c>
      <c r="AD10" s="95">
        <v>127</v>
      </c>
      <c r="AE10" s="64">
        <v>7</v>
      </c>
      <c r="AF10" s="84">
        <f t="shared" si="14"/>
        <v>5.5118110236220472E-2</v>
      </c>
      <c r="AG10" s="64">
        <v>120</v>
      </c>
      <c r="AH10" s="84">
        <f t="shared" si="15"/>
        <v>0.94488188976377951</v>
      </c>
      <c r="AI10" s="95">
        <v>63</v>
      </c>
      <c r="AJ10" s="64">
        <v>0</v>
      </c>
      <c r="AK10" s="84">
        <f t="shared" si="16"/>
        <v>0</v>
      </c>
      <c r="AL10" s="64">
        <v>63</v>
      </c>
      <c r="AM10" s="84">
        <f t="shared" si="17"/>
        <v>1</v>
      </c>
      <c r="AN10" s="95">
        <f t="shared" si="18"/>
        <v>1837</v>
      </c>
      <c r="AO10" s="64">
        <f t="shared" si="19"/>
        <v>268</v>
      </c>
      <c r="AP10" s="84">
        <f t="shared" si="20"/>
        <v>0.14589003810560697</v>
      </c>
      <c r="AQ10" s="63">
        <f t="shared" si="0"/>
        <v>1569</v>
      </c>
      <c r="AR10" s="84">
        <f t="shared" si="21"/>
        <v>0.85410996189439303</v>
      </c>
      <c r="AS10" s="91"/>
      <c r="AT10" s="260"/>
      <c r="AU10" s="330"/>
      <c r="AV10" s="11" t="s">
        <v>131</v>
      </c>
      <c r="AW10" s="210">
        <v>1758</v>
      </c>
      <c r="AX10" s="38">
        <v>233</v>
      </c>
      <c r="AY10" s="85">
        <v>0.13253697383390217</v>
      </c>
      <c r="AZ10" s="38">
        <v>1525</v>
      </c>
      <c r="BA10" s="85">
        <v>0.86746302616609783</v>
      </c>
      <c r="BB10" s="91"/>
      <c r="BC10" s="53">
        <v>5</v>
      </c>
      <c r="BD10" s="11" t="s">
        <v>101</v>
      </c>
      <c r="BE10" s="36">
        <f t="shared" si="22"/>
        <v>0.11708195737015911</v>
      </c>
      <c r="BF10" s="36">
        <f t="shared" si="23"/>
        <v>9.2163009404388721E-2</v>
      </c>
      <c r="BG10" s="36">
        <f t="shared" si="1"/>
        <v>0.88291804262984086</v>
      </c>
      <c r="BH10" s="36">
        <f t="shared" si="24"/>
        <v>0.90783699059561129</v>
      </c>
      <c r="BI10" s="36">
        <f t="shared" si="2"/>
        <v>0.10161870503597123</v>
      </c>
      <c r="BJ10" s="36">
        <f t="shared" si="25"/>
        <v>7.8822412155745494E-2</v>
      </c>
      <c r="BK10" s="36">
        <f t="shared" si="3"/>
        <v>0.89838129496402874</v>
      </c>
      <c r="BL10" s="36">
        <f t="shared" si="26"/>
        <v>0.92117758784425452</v>
      </c>
      <c r="BN10" s="77" t="s">
        <v>2</v>
      </c>
      <c r="BO10" s="36">
        <f t="shared" si="27"/>
        <v>0.43696983108357307</v>
      </c>
      <c r="BP10" s="36">
        <f t="shared" si="28"/>
        <v>0.41708195967185463</v>
      </c>
      <c r="BQ10" s="197">
        <f t="shared" si="29"/>
        <v>2.0000000000000018</v>
      </c>
      <c r="BR10" s="36">
        <f t="shared" si="30"/>
        <v>0.56303016891642699</v>
      </c>
      <c r="BS10" s="36">
        <f t="shared" si="31"/>
        <v>0.58291804032814531</v>
      </c>
      <c r="BT10" s="197">
        <f t="shared" si="32"/>
        <v>-2.0000000000000018</v>
      </c>
      <c r="BU10" s="36">
        <f t="shared" si="33"/>
        <v>0.24767657992565056</v>
      </c>
      <c r="BV10" s="36">
        <f t="shared" si="34"/>
        <v>0.23267553923818265</v>
      </c>
      <c r="BW10" s="197">
        <f t="shared" si="35"/>
        <v>1.4999999999999987</v>
      </c>
      <c r="BX10" s="36">
        <f t="shared" si="36"/>
        <v>0.75232342007434949</v>
      </c>
      <c r="BY10" s="36">
        <f t="shared" si="37"/>
        <v>0.76732446076181737</v>
      </c>
      <c r="BZ10" s="197">
        <f t="shared" si="38"/>
        <v>-1.5000000000000013</v>
      </c>
      <c r="CB10" s="77" t="s">
        <v>2</v>
      </c>
      <c r="CC10" s="36">
        <f t="shared" si="39"/>
        <v>0.22078504936347224</v>
      </c>
      <c r="CD10" s="36">
        <f t="shared" si="40"/>
        <v>0.19979827821568966</v>
      </c>
      <c r="CE10" s="197">
        <f t="shared" si="41"/>
        <v>2.0999999999999992</v>
      </c>
      <c r="CF10" s="36">
        <f t="shared" si="42"/>
        <v>0.77921495063652779</v>
      </c>
      <c r="CG10" s="36">
        <f t="shared" si="43"/>
        <v>0.80020172178431037</v>
      </c>
      <c r="CH10" s="197">
        <f t="shared" si="44"/>
        <v>-2.1000000000000019</v>
      </c>
      <c r="CI10" s="36">
        <f t="shared" si="45"/>
        <v>0.16630035766685719</v>
      </c>
      <c r="CJ10" s="36">
        <f t="shared" si="46"/>
        <v>0.15494680053948748</v>
      </c>
      <c r="CK10" s="197">
        <f t="shared" si="47"/>
        <v>1.100000000000001</v>
      </c>
      <c r="CL10" s="36">
        <f t="shared" si="48"/>
        <v>0.83369964233314287</v>
      </c>
      <c r="CM10" s="36">
        <f t="shared" si="49"/>
        <v>0.84505319946051249</v>
      </c>
      <c r="CN10" s="197">
        <f t="shared" si="50"/>
        <v>-1.100000000000001</v>
      </c>
      <c r="CO10" s="141">
        <v>0</v>
      </c>
    </row>
    <row r="11" spans="1:93" s="12" customFormat="1" ht="13.5" customHeight="1">
      <c r="A11" s="76"/>
      <c r="B11" s="261"/>
      <c r="C11" s="331"/>
      <c r="D11" s="71" t="s">
        <v>130</v>
      </c>
      <c r="E11" s="96">
        <v>16</v>
      </c>
      <c r="F11" s="70">
        <v>1</v>
      </c>
      <c r="G11" s="13">
        <f t="shared" si="4"/>
        <v>6.25E-2</v>
      </c>
      <c r="H11" s="70">
        <v>15</v>
      </c>
      <c r="I11" s="13">
        <f t="shared" si="5"/>
        <v>0.9375</v>
      </c>
      <c r="J11" s="96">
        <v>78</v>
      </c>
      <c r="K11" s="70">
        <v>8</v>
      </c>
      <c r="L11" s="13">
        <f t="shared" si="6"/>
        <v>0.10256410256410256</v>
      </c>
      <c r="M11" s="70">
        <v>70</v>
      </c>
      <c r="N11" s="13">
        <f t="shared" si="7"/>
        <v>0.89743589743589747</v>
      </c>
      <c r="O11" s="96">
        <v>4594</v>
      </c>
      <c r="P11" s="70">
        <v>847</v>
      </c>
      <c r="Q11" s="13">
        <f t="shared" si="8"/>
        <v>0.18437091858946453</v>
      </c>
      <c r="R11" s="70">
        <v>3747</v>
      </c>
      <c r="S11" s="13">
        <f t="shared" si="9"/>
        <v>0.81562908141053547</v>
      </c>
      <c r="T11" s="96">
        <v>3597</v>
      </c>
      <c r="U11" s="70">
        <v>582</v>
      </c>
      <c r="V11" s="13">
        <f t="shared" si="10"/>
        <v>0.16180150125104253</v>
      </c>
      <c r="W11" s="70">
        <v>3015</v>
      </c>
      <c r="X11" s="13">
        <f t="shared" si="11"/>
        <v>0.83819849874895747</v>
      </c>
      <c r="Y11" s="96">
        <v>2458</v>
      </c>
      <c r="Z11" s="70">
        <v>287</v>
      </c>
      <c r="AA11" s="13">
        <f t="shared" si="12"/>
        <v>0.11676159479251425</v>
      </c>
      <c r="AB11" s="70">
        <v>2171</v>
      </c>
      <c r="AC11" s="13">
        <f t="shared" si="13"/>
        <v>0.88323840520748575</v>
      </c>
      <c r="AD11" s="96">
        <v>1231</v>
      </c>
      <c r="AE11" s="70">
        <v>110</v>
      </c>
      <c r="AF11" s="13">
        <f t="shared" si="14"/>
        <v>8.9358245329000816E-2</v>
      </c>
      <c r="AG11" s="70">
        <v>1121</v>
      </c>
      <c r="AH11" s="13">
        <f t="shared" si="15"/>
        <v>0.91064175467099917</v>
      </c>
      <c r="AI11" s="96">
        <v>402</v>
      </c>
      <c r="AJ11" s="70">
        <v>18</v>
      </c>
      <c r="AK11" s="13">
        <f t="shared" si="16"/>
        <v>4.4776119402985072E-2</v>
      </c>
      <c r="AL11" s="70">
        <v>384</v>
      </c>
      <c r="AM11" s="13">
        <f t="shared" si="17"/>
        <v>0.95522388059701491</v>
      </c>
      <c r="AN11" s="96">
        <f t="shared" si="18"/>
        <v>12376</v>
      </c>
      <c r="AO11" s="70">
        <f t="shared" si="19"/>
        <v>1853</v>
      </c>
      <c r="AP11" s="13">
        <f t="shared" si="20"/>
        <v>0.14972527472527472</v>
      </c>
      <c r="AQ11" s="33">
        <f t="shared" si="0"/>
        <v>10523</v>
      </c>
      <c r="AR11" s="13">
        <f t="shared" si="21"/>
        <v>0.85027472527472525</v>
      </c>
      <c r="AS11" s="91"/>
      <c r="AT11" s="261"/>
      <c r="AU11" s="331"/>
      <c r="AV11" s="151" t="s">
        <v>67</v>
      </c>
      <c r="AW11" s="210">
        <v>11869</v>
      </c>
      <c r="AX11" s="38">
        <v>1659</v>
      </c>
      <c r="AY11" s="85">
        <v>0.13977588676383856</v>
      </c>
      <c r="AZ11" s="38">
        <v>10210</v>
      </c>
      <c r="BA11" s="85">
        <v>0.86022411323616144</v>
      </c>
      <c r="BB11" s="91"/>
      <c r="BC11" s="53">
        <v>6</v>
      </c>
      <c r="BD11" s="11" t="s">
        <v>102</v>
      </c>
      <c r="BE11" s="36">
        <f t="shared" si="22"/>
        <v>0.12098456403838131</v>
      </c>
      <c r="BF11" s="36">
        <f t="shared" si="23"/>
        <v>0.10610480821177742</v>
      </c>
      <c r="BG11" s="36">
        <f t="shared" si="1"/>
        <v>0.87901543596161869</v>
      </c>
      <c r="BH11" s="36">
        <f t="shared" si="24"/>
        <v>0.89389519178822263</v>
      </c>
      <c r="BI11" s="36">
        <f t="shared" si="2"/>
        <v>9.4721619667389734E-2</v>
      </c>
      <c r="BJ11" s="36">
        <f t="shared" si="25"/>
        <v>9.6956829440905876E-2</v>
      </c>
      <c r="BK11" s="36">
        <f t="shared" si="3"/>
        <v>0.90527838033261032</v>
      </c>
      <c r="BL11" s="36">
        <f t="shared" si="26"/>
        <v>0.90304317055909411</v>
      </c>
      <c r="BN11" s="77" t="s">
        <v>3</v>
      </c>
      <c r="BO11" s="36">
        <f t="shared" si="27"/>
        <v>0.35065182678328843</v>
      </c>
      <c r="BP11" s="36">
        <f t="shared" si="28"/>
        <v>0.32862217519461867</v>
      </c>
      <c r="BQ11" s="197">
        <f t="shared" si="29"/>
        <v>2.1999999999999966</v>
      </c>
      <c r="BR11" s="36">
        <f t="shared" si="30"/>
        <v>0.64934817321671157</v>
      </c>
      <c r="BS11" s="36">
        <f t="shared" si="31"/>
        <v>0.67137782480538133</v>
      </c>
      <c r="BT11" s="197">
        <f t="shared" si="32"/>
        <v>-2.200000000000002</v>
      </c>
      <c r="BU11" s="36">
        <f t="shared" si="33"/>
        <v>0.26039028750186205</v>
      </c>
      <c r="BV11" s="36">
        <f t="shared" si="34"/>
        <v>0.25128282523392698</v>
      </c>
      <c r="BW11" s="197">
        <f t="shared" si="35"/>
        <v>0.9000000000000008</v>
      </c>
      <c r="BX11" s="36">
        <f t="shared" si="36"/>
        <v>0.73960971249813789</v>
      </c>
      <c r="BY11" s="36">
        <f t="shared" si="37"/>
        <v>0.74871717476607302</v>
      </c>
      <c r="BZ11" s="197">
        <f t="shared" si="38"/>
        <v>-0.9000000000000008</v>
      </c>
      <c r="CB11" s="77" t="s">
        <v>3</v>
      </c>
      <c r="CC11" s="36">
        <f t="shared" si="39"/>
        <v>0.22078504936347224</v>
      </c>
      <c r="CD11" s="36">
        <f t="shared" si="40"/>
        <v>0.19979827821568966</v>
      </c>
      <c r="CE11" s="197">
        <f t="shared" si="41"/>
        <v>2.0999999999999992</v>
      </c>
      <c r="CF11" s="36">
        <f t="shared" si="42"/>
        <v>0.77921495063652779</v>
      </c>
      <c r="CG11" s="36">
        <f t="shared" si="43"/>
        <v>0.80020172178431037</v>
      </c>
      <c r="CH11" s="197">
        <f t="shared" si="44"/>
        <v>-2.1000000000000019</v>
      </c>
      <c r="CI11" s="36">
        <f t="shared" si="45"/>
        <v>0.16630035766685719</v>
      </c>
      <c r="CJ11" s="36">
        <f t="shared" si="46"/>
        <v>0.15494680053948748</v>
      </c>
      <c r="CK11" s="197">
        <f t="shared" si="47"/>
        <v>1.100000000000001</v>
      </c>
      <c r="CL11" s="36">
        <f t="shared" si="48"/>
        <v>0.83369964233314287</v>
      </c>
      <c r="CM11" s="36">
        <f t="shared" si="49"/>
        <v>0.84505319946051249</v>
      </c>
      <c r="CN11" s="197">
        <f t="shared" si="50"/>
        <v>-1.100000000000001</v>
      </c>
      <c r="CO11" s="141">
        <v>0</v>
      </c>
    </row>
    <row r="12" spans="1:93" s="12" customFormat="1" ht="13.5" customHeight="1">
      <c r="A12" s="76"/>
      <c r="B12" s="259">
        <v>3</v>
      </c>
      <c r="C12" s="329" t="s">
        <v>99</v>
      </c>
      <c r="D12" s="75" t="s">
        <v>132</v>
      </c>
      <c r="E12" s="94">
        <v>8</v>
      </c>
      <c r="F12" s="74">
        <v>0</v>
      </c>
      <c r="G12" s="72">
        <f t="shared" si="4"/>
        <v>0</v>
      </c>
      <c r="H12" s="74">
        <v>8</v>
      </c>
      <c r="I12" s="72">
        <f t="shared" si="5"/>
        <v>1</v>
      </c>
      <c r="J12" s="94">
        <v>49</v>
      </c>
      <c r="K12" s="74">
        <v>8</v>
      </c>
      <c r="L12" s="72">
        <f t="shared" si="6"/>
        <v>0.16326530612244897</v>
      </c>
      <c r="M12" s="74">
        <v>41</v>
      </c>
      <c r="N12" s="72">
        <f t="shared" si="7"/>
        <v>0.83673469387755106</v>
      </c>
      <c r="O12" s="94">
        <v>2422</v>
      </c>
      <c r="P12" s="74">
        <v>418</v>
      </c>
      <c r="Q12" s="72">
        <f t="shared" si="8"/>
        <v>0.17258464079273328</v>
      </c>
      <c r="R12" s="74">
        <v>2004</v>
      </c>
      <c r="S12" s="72">
        <f t="shared" si="9"/>
        <v>0.82741535920726672</v>
      </c>
      <c r="T12" s="94">
        <v>1978</v>
      </c>
      <c r="U12" s="74">
        <v>315</v>
      </c>
      <c r="V12" s="72">
        <f t="shared" si="10"/>
        <v>0.15925176946410516</v>
      </c>
      <c r="W12" s="74">
        <v>1663</v>
      </c>
      <c r="X12" s="72">
        <f t="shared" si="11"/>
        <v>0.84074823053589487</v>
      </c>
      <c r="Y12" s="94">
        <v>1470</v>
      </c>
      <c r="Z12" s="74">
        <v>221</v>
      </c>
      <c r="AA12" s="72">
        <f t="shared" si="12"/>
        <v>0.15034013605442176</v>
      </c>
      <c r="AB12" s="74">
        <v>1249</v>
      </c>
      <c r="AC12" s="72">
        <f t="shared" si="13"/>
        <v>0.84965986394557824</v>
      </c>
      <c r="AD12" s="94">
        <v>730</v>
      </c>
      <c r="AE12" s="74">
        <v>65</v>
      </c>
      <c r="AF12" s="72">
        <f t="shared" si="14"/>
        <v>8.9041095890410954E-2</v>
      </c>
      <c r="AG12" s="74">
        <v>665</v>
      </c>
      <c r="AH12" s="72">
        <f t="shared" si="15"/>
        <v>0.91095890410958902</v>
      </c>
      <c r="AI12" s="94">
        <v>187</v>
      </c>
      <c r="AJ12" s="74">
        <v>14</v>
      </c>
      <c r="AK12" s="72">
        <f t="shared" si="16"/>
        <v>7.4866310160427801E-2</v>
      </c>
      <c r="AL12" s="74">
        <v>173</v>
      </c>
      <c r="AM12" s="72">
        <f t="shared" si="17"/>
        <v>0.92513368983957223</v>
      </c>
      <c r="AN12" s="94">
        <f t="shared" si="18"/>
        <v>6844</v>
      </c>
      <c r="AO12" s="74">
        <f t="shared" si="19"/>
        <v>1041</v>
      </c>
      <c r="AP12" s="72">
        <f t="shared" si="20"/>
        <v>0.15210403272939801</v>
      </c>
      <c r="AQ12" s="73">
        <f t="shared" si="0"/>
        <v>5803</v>
      </c>
      <c r="AR12" s="72">
        <f t="shared" si="21"/>
        <v>0.84789596727060201</v>
      </c>
      <c r="AS12" s="91"/>
      <c r="AT12" s="259">
        <v>3</v>
      </c>
      <c r="AU12" s="329" t="s">
        <v>99</v>
      </c>
      <c r="AV12" s="11" t="s">
        <v>125</v>
      </c>
      <c r="AW12" s="210">
        <v>6578</v>
      </c>
      <c r="AX12" s="38">
        <v>904</v>
      </c>
      <c r="AY12" s="85">
        <v>0.13742778960170265</v>
      </c>
      <c r="AZ12" s="38">
        <v>5674</v>
      </c>
      <c r="BA12" s="85">
        <v>0.86257221039829735</v>
      </c>
      <c r="BB12" s="91"/>
      <c r="BC12" s="53">
        <v>7</v>
      </c>
      <c r="BD12" s="11" t="s">
        <v>103</v>
      </c>
      <c r="BE12" s="36">
        <f t="shared" si="22"/>
        <v>0.15505206545371325</v>
      </c>
      <c r="BF12" s="36">
        <f t="shared" si="23"/>
        <v>0.15100830367734283</v>
      </c>
      <c r="BG12" s="36">
        <f t="shared" si="1"/>
        <v>0.84494793454628681</v>
      </c>
      <c r="BH12" s="36">
        <f t="shared" si="24"/>
        <v>0.84899169632265714</v>
      </c>
      <c r="BI12" s="36">
        <f t="shared" si="2"/>
        <v>0.10873287671232877</v>
      </c>
      <c r="BJ12" s="36">
        <f t="shared" si="25"/>
        <v>0.11617900172117039</v>
      </c>
      <c r="BK12" s="36">
        <f t="shared" si="3"/>
        <v>0.89126712328767121</v>
      </c>
      <c r="BL12" s="36">
        <f t="shared" si="26"/>
        <v>0.88382099827882965</v>
      </c>
      <c r="BN12" s="77" t="s">
        <v>39</v>
      </c>
      <c r="BO12" s="36">
        <f t="shared" si="27"/>
        <v>0.26093856268419857</v>
      </c>
      <c r="BP12" s="36">
        <f t="shared" si="28"/>
        <v>0.23547436652916912</v>
      </c>
      <c r="BQ12" s="197">
        <f t="shared" si="29"/>
        <v>2.6000000000000023</v>
      </c>
      <c r="BR12" s="36">
        <f t="shared" si="30"/>
        <v>0.73906143731580143</v>
      </c>
      <c r="BS12" s="36">
        <f t="shared" si="31"/>
        <v>0.76452563347083091</v>
      </c>
      <c r="BT12" s="197">
        <f t="shared" si="32"/>
        <v>-2.6000000000000023</v>
      </c>
      <c r="BU12" s="36">
        <f t="shared" si="33"/>
        <v>0.14922813036020582</v>
      </c>
      <c r="BV12" s="36">
        <f t="shared" si="34"/>
        <v>0.15343915343915343</v>
      </c>
      <c r="BW12" s="197">
        <f t="shared" si="35"/>
        <v>-0.40000000000000036</v>
      </c>
      <c r="BX12" s="36">
        <f t="shared" si="36"/>
        <v>0.85077186963979412</v>
      </c>
      <c r="BY12" s="36">
        <f t="shared" si="37"/>
        <v>0.84656084656084651</v>
      </c>
      <c r="BZ12" s="197">
        <f t="shared" si="38"/>
        <v>0.40000000000000036</v>
      </c>
      <c r="CB12" s="77" t="s">
        <v>39</v>
      </c>
      <c r="CC12" s="36">
        <f t="shared" si="39"/>
        <v>0.22078504936347224</v>
      </c>
      <c r="CD12" s="36">
        <f t="shared" si="40"/>
        <v>0.19979827821568966</v>
      </c>
      <c r="CE12" s="197">
        <f t="shared" si="41"/>
        <v>2.0999999999999992</v>
      </c>
      <c r="CF12" s="36">
        <f t="shared" si="42"/>
        <v>0.77921495063652779</v>
      </c>
      <c r="CG12" s="36">
        <f t="shared" si="43"/>
        <v>0.80020172178431037</v>
      </c>
      <c r="CH12" s="197">
        <f t="shared" si="44"/>
        <v>-2.1000000000000019</v>
      </c>
      <c r="CI12" s="36">
        <f t="shared" si="45"/>
        <v>0.16630035766685719</v>
      </c>
      <c r="CJ12" s="36">
        <f t="shared" si="46"/>
        <v>0.15494680053948748</v>
      </c>
      <c r="CK12" s="197">
        <f t="shared" si="47"/>
        <v>1.100000000000001</v>
      </c>
      <c r="CL12" s="36">
        <f t="shared" si="48"/>
        <v>0.83369964233314287</v>
      </c>
      <c r="CM12" s="36">
        <f t="shared" si="49"/>
        <v>0.84505319946051249</v>
      </c>
      <c r="CN12" s="197">
        <f t="shared" si="50"/>
        <v>-1.100000000000001</v>
      </c>
      <c r="CO12" s="141">
        <v>0</v>
      </c>
    </row>
    <row r="13" spans="1:93" s="12" customFormat="1" ht="13.5" customHeight="1">
      <c r="B13" s="260"/>
      <c r="C13" s="330"/>
      <c r="D13" s="65" t="s">
        <v>131</v>
      </c>
      <c r="E13" s="95">
        <v>1</v>
      </c>
      <c r="F13" s="64">
        <v>0</v>
      </c>
      <c r="G13" s="62">
        <f t="shared" si="4"/>
        <v>0</v>
      </c>
      <c r="H13" s="64">
        <v>1</v>
      </c>
      <c r="I13" s="62">
        <f t="shared" si="5"/>
        <v>1</v>
      </c>
      <c r="J13" s="95">
        <v>6</v>
      </c>
      <c r="K13" s="64">
        <v>0</v>
      </c>
      <c r="L13" s="62">
        <f t="shared" si="6"/>
        <v>0</v>
      </c>
      <c r="M13" s="64">
        <v>6</v>
      </c>
      <c r="N13" s="62">
        <f t="shared" si="7"/>
        <v>1</v>
      </c>
      <c r="O13" s="95">
        <v>549</v>
      </c>
      <c r="P13" s="64">
        <v>95</v>
      </c>
      <c r="Q13" s="62">
        <f t="shared" si="8"/>
        <v>0.17304189435336975</v>
      </c>
      <c r="R13" s="64">
        <v>454</v>
      </c>
      <c r="S13" s="62">
        <f t="shared" si="9"/>
        <v>0.82695810564663019</v>
      </c>
      <c r="T13" s="95">
        <v>211</v>
      </c>
      <c r="U13" s="64">
        <v>28</v>
      </c>
      <c r="V13" s="62">
        <f t="shared" si="10"/>
        <v>0.13270142180094788</v>
      </c>
      <c r="W13" s="64">
        <v>183</v>
      </c>
      <c r="X13" s="62">
        <f t="shared" si="11"/>
        <v>0.86729857819905209</v>
      </c>
      <c r="Y13" s="95">
        <v>156</v>
      </c>
      <c r="Z13" s="64">
        <v>23</v>
      </c>
      <c r="AA13" s="62">
        <f t="shared" si="12"/>
        <v>0.14743589743589744</v>
      </c>
      <c r="AB13" s="64">
        <v>133</v>
      </c>
      <c r="AC13" s="62">
        <f t="shared" si="13"/>
        <v>0.85256410256410253</v>
      </c>
      <c r="AD13" s="95">
        <v>74</v>
      </c>
      <c r="AE13" s="64">
        <v>6</v>
      </c>
      <c r="AF13" s="62">
        <f t="shared" si="14"/>
        <v>8.1081081081081086E-2</v>
      </c>
      <c r="AG13" s="64">
        <v>68</v>
      </c>
      <c r="AH13" s="62">
        <f t="shared" si="15"/>
        <v>0.91891891891891897</v>
      </c>
      <c r="AI13" s="95">
        <v>45</v>
      </c>
      <c r="AJ13" s="64">
        <v>1</v>
      </c>
      <c r="AK13" s="62">
        <f t="shared" si="16"/>
        <v>2.2222222222222223E-2</v>
      </c>
      <c r="AL13" s="64">
        <v>44</v>
      </c>
      <c r="AM13" s="62">
        <f t="shared" si="17"/>
        <v>0.97777777777777775</v>
      </c>
      <c r="AN13" s="95">
        <f t="shared" si="18"/>
        <v>1042</v>
      </c>
      <c r="AO13" s="64">
        <f t="shared" si="19"/>
        <v>153</v>
      </c>
      <c r="AP13" s="62">
        <f t="shared" si="20"/>
        <v>0.14683301343570057</v>
      </c>
      <c r="AQ13" s="63">
        <f t="shared" si="0"/>
        <v>889</v>
      </c>
      <c r="AR13" s="62">
        <f t="shared" si="21"/>
        <v>0.85316698656429946</v>
      </c>
      <c r="AS13" s="91"/>
      <c r="AT13" s="260"/>
      <c r="AU13" s="330"/>
      <c r="AV13" s="11" t="s">
        <v>131</v>
      </c>
      <c r="AW13" s="210">
        <v>1060</v>
      </c>
      <c r="AX13" s="38">
        <v>163</v>
      </c>
      <c r="AY13" s="85">
        <v>0.15377358490566037</v>
      </c>
      <c r="AZ13" s="38">
        <v>897</v>
      </c>
      <c r="BA13" s="85">
        <v>0.8462264150943396</v>
      </c>
      <c r="BB13" s="91"/>
      <c r="BC13" s="53">
        <v>8</v>
      </c>
      <c r="BD13" s="11" t="s">
        <v>51</v>
      </c>
      <c r="BE13" s="36">
        <f t="shared" si="22"/>
        <v>0.14969788519637461</v>
      </c>
      <c r="BF13" s="36">
        <f t="shared" si="23"/>
        <v>0.12582469368520263</v>
      </c>
      <c r="BG13" s="36">
        <f t="shared" si="1"/>
        <v>0.85030211480362539</v>
      </c>
      <c r="BH13" s="36">
        <f t="shared" si="24"/>
        <v>0.87417530631479734</v>
      </c>
      <c r="BI13" s="36">
        <f t="shared" si="2"/>
        <v>0.12</v>
      </c>
      <c r="BJ13" s="36">
        <f t="shared" si="25"/>
        <v>9.1588785046728974E-2</v>
      </c>
      <c r="BK13" s="36">
        <f t="shared" si="3"/>
        <v>0.88</v>
      </c>
      <c r="BL13" s="36">
        <f t="shared" si="26"/>
        <v>0.90841121495327104</v>
      </c>
      <c r="BN13" s="77" t="s">
        <v>7</v>
      </c>
      <c r="BO13" s="36">
        <f t="shared" si="27"/>
        <v>0.32204608074112528</v>
      </c>
      <c r="BP13" s="36">
        <f t="shared" si="28"/>
        <v>0.29561571833806105</v>
      </c>
      <c r="BQ13" s="197">
        <f t="shared" si="29"/>
        <v>2.6000000000000023</v>
      </c>
      <c r="BR13" s="36">
        <f t="shared" si="30"/>
        <v>0.67795391925887472</v>
      </c>
      <c r="BS13" s="36">
        <f t="shared" si="31"/>
        <v>0.70438428166193889</v>
      </c>
      <c r="BT13" s="197">
        <f t="shared" si="32"/>
        <v>-2.5999999999999912</v>
      </c>
      <c r="BU13" s="36">
        <f t="shared" si="33"/>
        <v>0.19415501905972046</v>
      </c>
      <c r="BV13" s="36">
        <f t="shared" si="34"/>
        <v>0.1871552403467297</v>
      </c>
      <c r="BW13" s="197">
        <f t="shared" si="35"/>
        <v>0.70000000000000062</v>
      </c>
      <c r="BX13" s="36">
        <f t="shared" si="36"/>
        <v>0.80584498094027956</v>
      </c>
      <c r="BY13" s="36">
        <f t="shared" si="37"/>
        <v>0.8128447596532703</v>
      </c>
      <c r="BZ13" s="197">
        <f t="shared" si="38"/>
        <v>-0.69999999999998952</v>
      </c>
      <c r="CB13" s="77" t="s">
        <v>7</v>
      </c>
      <c r="CC13" s="36">
        <f t="shared" si="39"/>
        <v>0.22078504936347224</v>
      </c>
      <c r="CD13" s="36">
        <f t="shared" si="40"/>
        <v>0.19979827821568966</v>
      </c>
      <c r="CE13" s="197">
        <f t="shared" si="41"/>
        <v>2.0999999999999992</v>
      </c>
      <c r="CF13" s="36">
        <f t="shared" si="42"/>
        <v>0.77921495063652779</v>
      </c>
      <c r="CG13" s="36">
        <f t="shared" si="43"/>
        <v>0.80020172178431037</v>
      </c>
      <c r="CH13" s="197">
        <f t="shared" si="44"/>
        <v>-2.1000000000000019</v>
      </c>
      <c r="CI13" s="36">
        <f t="shared" si="45"/>
        <v>0.16630035766685719</v>
      </c>
      <c r="CJ13" s="36">
        <f t="shared" si="46"/>
        <v>0.15494680053948748</v>
      </c>
      <c r="CK13" s="197">
        <f t="shared" si="47"/>
        <v>1.100000000000001</v>
      </c>
      <c r="CL13" s="36">
        <f t="shared" si="48"/>
        <v>0.83369964233314287</v>
      </c>
      <c r="CM13" s="36">
        <f t="shared" si="49"/>
        <v>0.84505319946051249</v>
      </c>
      <c r="CN13" s="197">
        <f t="shared" si="50"/>
        <v>-1.100000000000001</v>
      </c>
      <c r="CO13" s="141">
        <v>0</v>
      </c>
    </row>
    <row r="14" spans="1:93" s="12" customFormat="1" ht="13.5" customHeight="1">
      <c r="B14" s="261"/>
      <c r="C14" s="331"/>
      <c r="D14" s="71" t="s">
        <v>130</v>
      </c>
      <c r="E14" s="96">
        <v>9</v>
      </c>
      <c r="F14" s="70">
        <v>0</v>
      </c>
      <c r="G14" s="13">
        <f t="shared" si="4"/>
        <v>0</v>
      </c>
      <c r="H14" s="70">
        <v>9</v>
      </c>
      <c r="I14" s="13">
        <f t="shared" si="5"/>
        <v>1</v>
      </c>
      <c r="J14" s="96">
        <v>55</v>
      </c>
      <c r="K14" s="70">
        <v>8</v>
      </c>
      <c r="L14" s="13">
        <f t="shared" si="6"/>
        <v>0.14545454545454545</v>
      </c>
      <c r="M14" s="70">
        <v>47</v>
      </c>
      <c r="N14" s="13">
        <f t="shared" si="7"/>
        <v>0.8545454545454545</v>
      </c>
      <c r="O14" s="96">
        <v>2971</v>
      </c>
      <c r="P14" s="70">
        <v>513</v>
      </c>
      <c r="Q14" s="13">
        <f t="shared" si="8"/>
        <v>0.17266913497139011</v>
      </c>
      <c r="R14" s="70">
        <v>2458</v>
      </c>
      <c r="S14" s="13">
        <f t="shared" si="9"/>
        <v>0.82733086502860986</v>
      </c>
      <c r="T14" s="96">
        <v>2189</v>
      </c>
      <c r="U14" s="70">
        <v>343</v>
      </c>
      <c r="V14" s="13">
        <f t="shared" si="10"/>
        <v>0.15669255367747831</v>
      </c>
      <c r="W14" s="70">
        <v>1846</v>
      </c>
      <c r="X14" s="13">
        <f t="shared" si="11"/>
        <v>0.84330744632252175</v>
      </c>
      <c r="Y14" s="96">
        <v>1626</v>
      </c>
      <c r="Z14" s="70">
        <v>244</v>
      </c>
      <c r="AA14" s="13">
        <f t="shared" si="12"/>
        <v>0.15006150061500614</v>
      </c>
      <c r="AB14" s="70">
        <v>1382</v>
      </c>
      <c r="AC14" s="13">
        <f t="shared" si="13"/>
        <v>0.84993849938499388</v>
      </c>
      <c r="AD14" s="96">
        <v>804</v>
      </c>
      <c r="AE14" s="70">
        <v>71</v>
      </c>
      <c r="AF14" s="13">
        <f t="shared" si="14"/>
        <v>8.8308457711442787E-2</v>
      </c>
      <c r="AG14" s="70">
        <v>733</v>
      </c>
      <c r="AH14" s="13">
        <f t="shared" si="15"/>
        <v>0.9116915422885572</v>
      </c>
      <c r="AI14" s="96">
        <v>232</v>
      </c>
      <c r="AJ14" s="70">
        <v>15</v>
      </c>
      <c r="AK14" s="13">
        <f t="shared" si="16"/>
        <v>6.4655172413793108E-2</v>
      </c>
      <c r="AL14" s="70">
        <v>217</v>
      </c>
      <c r="AM14" s="13">
        <f t="shared" si="17"/>
        <v>0.93534482758620685</v>
      </c>
      <c r="AN14" s="96">
        <f t="shared" si="18"/>
        <v>7886</v>
      </c>
      <c r="AO14" s="70">
        <f t="shared" si="19"/>
        <v>1194</v>
      </c>
      <c r="AP14" s="13">
        <f t="shared" si="20"/>
        <v>0.15140755769718489</v>
      </c>
      <c r="AQ14" s="33">
        <f t="shared" si="0"/>
        <v>6692</v>
      </c>
      <c r="AR14" s="13">
        <f t="shared" si="21"/>
        <v>0.84859244230281516</v>
      </c>
      <c r="AS14" s="91"/>
      <c r="AT14" s="261"/>
      <c r="AU14" s="331"/>
      <c r="AV14" s="151" t="s">
        <v>67</v>
      </c>
      <c r="AW14" s="210">
        <v>7638</v>
      </c>
      <c r="AX14" s="38">
        <v>1067</v>
      </c>
      <c r="AY14" s="85">
        <v>0.13969625556428383</v>
      </c>
      <c r="AZ14" s="38">
        <v>6571</v>
      </c>
      <c r="BA14" s="85">
        <v>0.86030374443571611</v>
      </c>
      <c r="BB14" s="91"/>
      <c r="BC14" s="53">
        <v>9</v>
      </c>
      <c r="BD14" s="11" t="s">
        <v>104</v>
      </c>
      <c r="BE14" s="36">
        <f t="shared" si="22"/>
        <v>0.11078998073217726</v>
      </c>
      <c r="BF14" s="36">
        <f t="shared" si="23"/>
        <v>9.3497983870967735E-2</v>
      </c>
      <c r="BG14" s="36">
        <f t="shared" si="1"/>
        <v>0.88921001926782273</v>
      </c>
      <c r="BH14" s="36">
        <f t="shared" si="24"/>
        <v>0.90650201612903225</v>
      </c>
      <c r="BI14" s="36">
        <f t="shared" si="2"/>
        <v>8.7193460490463212E-2</v>
      </c>
      <c r="BJ14" s="36">
        <f t="shared" si="25"/>
        <v>8.5517241379310341E-2</v>
      </c>
      <c r="BK14" s="36">
        <f t="shared" si="3"/>
        <v>0.91280653950953683</v>
      </c>
      <c r="BL14" s="36">
        <f t="shared" si="26"/>
        <v>0.91448275862068962</v>
      </c>
      <c r="BN14" s="77" t="s">
        <v>40</v>
      </c>
      <c r="BO14" s="36">
        <f t="shared" si="27"/>
        <v>0.20167268580117848</v>
      </c>
      <c r="BP14" s="36">
        <f t="shared" si="28"/>
        <v>0.18249258160237389</v>
      </c>
      <c r="BQ14" s="197">
        <f t="shared" si="29"/>
        <v>2.0000000000000018</v>
      </c>
      <c r="BR14" s="36">
        <f t="shared" si="30"/>
        <v>0.79832731419882152</v>
      </c>
      <c r="BS14" s="36">
        <f t="shared" si="31"/>
        <v>0.81750741839762608</v>
      </c>
      <c r="BT14" s="197">
        <f t="shared" si="32"/>
        <v>-1.9999999999999907</v>
      </c>
      <c r="BU14" s="36">
        <f t="shared" si="33"/>
        <v>0.15015772870662461</v>
      </c>
      <c r="BV14" s="36">
        <f t="shared" si="34"/>
        <v>0.13126934984520125</v>
      </c>
      <c r="BW14" s="197">
        <f t="shared" si="35"/>
        <v>1.899999999999999</v>
      </c>
      <c r="BX14" s="36">
        <f t="shared" si="36"/>
        <v>0.84984227129337542</v>
      </c>
      <c r="BY14" s="36">
        <f t="shared" si="37"/>
        <v>0.86873065015479878</v>
      </c>
      <c r="BZ14" s="197">
        <f t="shared" si="38"/>
        <v>-1.9000000000000017</v>
      </c>
      <c r="CB14" s="77" t="s">
        <v>40</v>
      </c>
      <c r="CC14" s="36">
        <f t="shared" si="39"/>
        <v>0.22078504936347224</v>
      </c>
      <c r="CD14" s="36">
        <f t="shared" si="40"/>
        <v>0.19979827821568966</v>
      </c>
      <c r="CE14" s="197">
        <f t="shared" si="41"/>
        <v>2.0999999999999992</v>
      </c>
      <c r="CF14" s="36">
        <f t="shared" si="42"/>
        <v>0.77921495063652779</v>
      </c>
      <c r="CG14" s="36">
        <f t="shared" si="43"/>
        <v>0.80020172178431037</v>
      </c>
      <c r="CH14" s="197">
        <f t="shared" si="44"/>
        <v>-2.1000000000000019</v>
      </c>
      <c r="CI14" s="36">
        <f t="shared" si="45"/>
        <v>0.16630035766685719</v>
      </c>
      <c r="CJ14" s="36">
        <f t="shared" si="46"/>
        <v>0.15494680053948748</v>
      </c>
      <c r="CK14" s="197">
        <f t="shared" si="47"/>
        <v>1.100000000000001</v>
      </c>
      <c r="CL14" s="36">
        <f t="shared" si="48"/>
        <v>0.83369964233314287</v>
      </c>
      <c r="CM14" s="36">
        <f t="shared" si="49"/>
        <v>0.84505319946051249</v>
      </c>
      <c r="CN14" s="197">
        <f t="shared" si="50"/>
        <v>-1.100000000000001</v>
      </c>
      <c r="CO14" s="141">
        <v>0</v>
      </c>
    </row>
    <row r="15" spans="1:93" s="12" customFormat="1" ht="13.5" customHeight="1">
      <c r="B15" s="259">
        <v>4</v>
      </c>
      <c r="C15" s="329" t="s">
        <v>100</v>
      </c>
      <c r="D15" s="75" t="s">
        <v>132</v>
      </c>
      <c r="E15" s="94">
        <v>11</v>
      </c>
      <c r="F15" s="74">
        <v>2</v>
      </c>
      <c r="G15" s="72">
        <f t="shared" si="4"/>
        <v>0.18181818181818182</v>
      </c>
      <c r="H15" s="74">
        <v>9</v>
      </c>
      <c r="I15" s="72">
        <f t="shared" si="5"/>
        <v>0.81818181818181823</v>
      </c>
      <c r="J15" s="94">
        <v>49</v>
      </c>
      <c r="K15" s="74">
        <v>5</v>
      </c>
      <c r="L15" s="72">
        <f t="shared" si="6"/>
        <v>0.10204081632653061</v>
      </c>
      <c r="M15" s="74">
        <v>44</v>
      </c>
      <c r="N15" s="72">
        <f t="shared" si="7"/>
        <v>0.89795918367346939</v>
      </c>
      <c r="O15" s="94">
        <v>2740</v>
      </c>
      <c r="P15" s="74">
        <v>514</v>
      </c>
      <c r="Q15" s="72">
        <f t="shared" si="8"/>
        <v>0.18759124087591242</v>
      </c>
      <c r="R15" s="74">
        <v>2226</v>
      </c>
      <c r="S15" s="72">
        <f t="shared" si="9"/>
        <v>0.81240875912408761</v>
      </c>
      <c r="T15" s="94">
        <v>2481</v>
      </c>
      <c r="U15" s="74">
        <v>492</v>
      </c>
      <c r="V15" s="72">
        <f t="shared" si="10"/>
        <v>0.19830713422007254</v>
      </c>
      <c r="W15" s="74">
        <v>1989</v>
      </c>
      <c r="X15" s="72">
        <f t="shared" si="11"/>
        <v>0.80169286577992749</v>
      </c>
      <c r="Y15" s="94">
        <v>1710</v>
      </c>
      <c r="Z15" s="74">
        <v>267</v>
      </c>
      <c r="AA15" s="72">
        <f t="shared" si="12"/>
        <v>0.156140350877193</v>
      </c>
      <c r="AB15" s="74">
        <v>1443</v>
      </c>
      <c r="AC15" s="72">
        <f t="shared" si="13"/>
        <v>0.84385964912280698</v>
      </c>
      <c r="AD15" s="94">
        <v>713</v>
      </c>
      <c r="AE15" s="74">
        <v>86</v>
      </c>
      <c r="AF15" s="72">
        <f t="shared" si="14"/>
        <v>0.12061711079943899</v>
      </c>
      <c r="AG15" s="74">
        <v>627</v>
      </c>
      <c r="AH15" s="72">
        <f t="shared" si="15"/>
        <v>0.87938288920056096</v>
      </c>
      <c r="AI15" s="94">
        <v>215</v>
      </c>
      <c r="AJ15" s="74">
        <v>31</v>
      </c>
      <c r="AK15" s="72">
        <f t="shared" si="16"/>
        <v>0.14418604651162792</v>
      </c>
      <c r="AL15" s="74">
        <v>184</v>
      </c>
      <c r="AM15" s="72">
        <f t="shared" si="17"/>
        <v>0.85581395348837208</v>
      </c>
      <c r="AN15" s="94">
        <f t="shared" si="18"/>
        <v>7919</v>
      </c>
      <c r="AO15" s="74">
        <f t="shared" si="19"/>
        <v>1397</v>
      </c>
      <c r="AP15" s="72">
        <f t="shared" si="20"/>
        <v>0.17641116302563456</v>
      </c>
      <c r="AQ15" s="73">
        <f t="shared" si="0"/>
        <v>6522</v>
      </c>
      <c r="AR15" s="72">
        <f t="shared" si="21"/>
        <v>0.82358883697436547</v>
      </c>
      <c r="AS15" s="91"/>
      <c r="AT15" s="259">
        <v>4</v>
      </c>
      <c r="AU15" s="329" t="s">
        <v>100</v>
      </c>
      <c r="AV15" s="11" t="s">
        <v>125</v>
      </c>
      <c r="AW15" s="210">
        <v>7683</v>
      </c>
      <c r="AX15" s="38">
        <v>1330</v>
      </c>
      <c r="AY15" s="85">
        <v>0.17310946244956396</v>
      </c>
      <c r="AZ15" s="38">
        <v>6353</v>
      </c>
      <c r="BA15" s="85">
        <v>0.82689053755043607</v>
      </c>
      <c r="BB15" s="91"/>
      <c r="BC15" s="53">
        <v>10</v>
      </c>
      <c r="BD15" s="11" t="s">
        <v>52</v>
      </c>
      <c r="BE15" s="36">
        <f t="shared" si="22"/>
        <v>0.1938288920056101</v>
      </c>
      <c r="BF15" s="36">
        <f t="shared" si="23"/>
        <v>0.18359450570710001</v>
      </c>
      <c r="BG15" s="36">
        <f t="shared" si="1"/>
        <v>0.80617110799438996</v>
      </c>
      <c r="BH15" s="36">
        <f t="shared" si="24"/>
        <v>0.81640549429289999</v>
      </c>
      <c r="BI15" s="36">
        <f t="shared" si="2"/>
        <v>0.13774834437086092</v>
      </c>
      <c r="BJ15" s="36">
        <f t="shared" si="25"/>
        <v>0.1336934503713707</v>
      </c>
      <c r="BK15" s="36">
        <f t="shared" si="3"/>
        <v>0.86225165562913908</v>
      </c>
      <c r="BL15" s="36">
        <f t="shared" si="26"/>
        <v>0.8663065496286293</v>
      </c>
      <c r="BN15" s="77" t="s">
        <v>11</v>
      </c>
      <c r="BO15" s="36">
        <f t="shared" si="27"/>
        <v>0.14755600814663952</v>
      </c>
      <c r="BP15" s="36">
        <f t="shared" si="28"/>
        <v>0.12323776334547759</v>
      </c>
      <c r="BQ15" s="197">
        <f t="shared" si="29"/>
        <v>2.4999999999999996</v>
      </c>
      <c r="BR15" s="36">
        <f t="shared" si="30"/>
        <v>0.85244399185336051</v>
      </c>
      <c r="BS15" s="36">
        <f t="shared" si="31"/>
        <v>0.87676223665452246</v>
      </c>
      <c r="BT15" s="197">
        <f t="shared" si="32"/>
        <v>-2.5000000000000022</v>
      </c>
      <c r="BU15" s="36">
        <f t="shared" si="33"/>
        <v>0.13208241353936717</v>
      </c>
      <c r="BV15" s="36">
        <f t="shared" si="34"/>
        <v>0.10265744448489261</v>
      </c>
      <c r="BW15" s="197">
        <f t="shared" si="35"/>
        <v>2.9000000000000012</v>
      </c>
      <c r="BX15" s="36">
        <f t="shared" si="36"/>
        <v>0.86791758646063277</v>
      </c>
      <c r="BY15" s="36">
        <f t="shared" si="37"/>
        <v>0.89734255551510744</v>
      </c>
      <c r="BZ15" s="197">
        <f t="shared" si="38"/>
        <v>-2.9000000000000026</v>
      </c>
      <c r="CB15" s="77" t="s">
        <v>11</v>
      </c>
      <c r="CC15" s="36">
        <f t="shared" si="39"/>
        <v>0.22078504936347224</v>
      </c>
      <c r="CD15" s="36">
        <f t="shared" si="40"/>
        <v>0.19979827821568966</v>
      </c>
      <c r="CE15" s="197">
        <f t="shared" si="41"/>
        <v>2.0999999999999992</v>
      </c>
      <c r="CF15" s="36">
        <f t="shared" si="42"/>
        <v>0.77921495063652779</v>
      </c>
      <c r="CG15" s="36">
        <f t="shared" si="43"/>
        <v>0.80020172178431037</v>
      </c>
      <c r="CH15" s="197">
        <f t="shared" si="44"/>
        <v>-2.1000000000000019</v>
      </c>
      <c r="CI15" s="36">
        <f t="shared" si="45"/>
        <v>0.16630035766685719</v>
      </c>
      <c r="CJ15" s="36">
        <f t="shared" si="46"/>
        <v>0.15494680053948748</v>
      </c>
      <c r="CK15" s="197">
        <f t="shared" si="47"/>
        <v>1.100000000000001</v>
      </c>
      <c r="CL15" s="36">
        <f t="shared" si="48"/>
        <v>0.83369964233314287</v>
      </c>
      <c r="CM15" s="36">
        <f t="shared" si="49"/>
        <v>0.84505319946051249</v>
      </c>
      <c r="CN15" s="197">
        <f t="shared" si="50"/>
        <v>-1.100000000000001</v>
      </c>
      <c r="CO15" s="141">
        <v>0</v>
      </c>
    </row>
    <row r="16" spans="1:93" s="12" customFormat="1" ht="13.5" customHeight="1">
      <c r="B16" s="260"/>
      <c r="C16" s="330"/>
      <c r="D16" s="65" t="s">
        <v>131</v>
      </c>
      <c r="E16" s="95">
        <v>2</v>
      </c>
      <c r="F16" s="64">
        <v>0</v>
      </c>
      <c r="G16" s="62">
        <f t="shared" si="4"/>
        <v>0</v>
      </c>
      <c r="H16" s="64">
        <v>2</v>
      </c>
      <c r="I16" s="62">
        <f t="shared" si="5"/>
        <v>1</v>
      </c>
      <c r="J16" s="95">
        <v>6</v>
      </c>
      <c r="K16" s="64">
        <v>2</v>
      </c>
      <c r="L16" s="62">
        <f t="shared" si="6"/>
        <v>0.33333333333333331</v>
      </c>
      <c r="M16" s="64">
        <v>4</v>
      </c>
      <c r="N16" s="62">
        <f t="shared" si="7"/>
        <v>0.66666666666666663</v>
      </c>
      <c r="O16" s="95">
        <v>484</v>
      </c>
      <c r="P16" s="64">
        <v>53</v>
      </c>
      <c r="Q16" s="62">
        <f t="shared" si="8"/>
        <v>0.10950413223140495</v>
      </c>
      <c r="R16" s="64">
        <v>431</v>
      </c>
      <c r="S16" s="62">
        <f t="shared" si="9"/>
        <v>0.89049586776859502</v>
      </c>
      <c r="T16" s="95">
        <v>237</v>
      </c>
      <c r="U16" s="64">
        <v>28</v>
      </c>
      <c r="V16" s="62">
        <f t="shared" si="10"/>
        <v>0.11814345991561181</v>
      </c>
      <c r="W16" s="64">
        <v>209</v>
      </c>
      <c r="X16" s="62">
        <f t="shared" si="11"/>
        <v>0.88185654008438819</v>
      </c>
      <c r="Y16" s="95">
        <v>149</v>
      </c>
      <c r="Z16" s="64">
        <v>7</v>
      </c>
      <c r="AA16" s="62">
        <f t="shared" si="12"/>
        <v>4.6979865771812082E-2</v>
      </c>
      <c r="AB16" s="64">
        <v>142</v>
      </c>
      <c r="AC16" s="62">
        <f t="shared" si="13"/>
        <v>0.95302013422818788</v>
      </c>
      <c r="AD16" s="95">
        <v>73</v>
      </c>
      <c r="AE16" s="64">
        <v>6</v>
      </c>
      <c r="AF16" s="62">
        <f t="shared" si="14"/>
        <v>8.2191780821917804E-2</v>
      </c>
      <c r="AG16" s="64">
        <v>67</v>
      </c>
      <c r="AH16" s="62">
        <f t="shared" si="15"/>
        <v>0.9178082191780822</v>
      </c>
      <c r="AI16" s="95">
        <v>48</v>
      </c>
      <c r="AJ16" s="64">
        <v>0</v>
      </c>
      <c r="AK16" s="62">
        <f t="shared" si="16"/>
        <v>0</v>
      </c>
      <c r="AL16" s="64">
        <v>48</v>
      </c>
      <c r="AM16" s="62">
        <f t="shared" si="17"/>
        <v>1</v>
      </c>
      <c r="AN16" s="95">
        <f t="shared" si="18"/>
        <v>999</v>
      </c>
      <c r="AO16" s="64">
        <f t="shared" si="19"/>
        <v>96</v>
      </c>
      <c r="AP16" s="62">
        <f t="shared" si="20"/>
        <v>9.6096096096096095E-2</v>
      </c>
      <c r="AQ16" s="63">
        <f t="shared" si="0"/>
        <v>903</v>
      </c>
      <c r="AR16" s="62">
        <f t="shared" si="21"/>
        <v>0.90390390390390385</v>
      </c>
      <c r="AS16" s="91"/>
      <c r="AT16" s="260"/>
      <c r="AU16" s="330"/>
      <c r="AV16" s="11" t="s">
        <v>131</v>
      </c>
      <c r="AW16" s="210">
        <v>980</v>
      </c>
      <c r="AX16" s="38">
        <v>79</v>
      </c>
      <c r="AY16" s="85">
        <v>8.0612244897959179E-2</v>
      </c>
      <c r="AZ16" s="38">
        <v>901</v>
      </c>
      <c r="BA16" s="85">
        <v>0.91938775510204085</v>
      </c>
      <c r="BB16" s="91"/>
      <c r="BC16" s="53">
        <v>11</v>
      </c>
      <c r="BD16" s="11" t="s">
        <v>53</v>
      </c>
      <c r="BE16" s="36">
        <f t="shared" si="22"/>
        <v>0.15246562482743387</v>
      </c>
      <c r="BF16" s="36">
        <f t="shared" si="23"/>
        <v>0.15059724524204149</v>
      </c>
      <c r="BG16" s="36">
        <f t="shared" si="1"/>
        <v>0.84753437517256613</v>
      </c>
      <c r="BH16" s="36">
        <f t="shared" si="24"/>
        <v>0.84940275475795846</v>
      </c>
      <c r="BI16" s="36">
        <f t="shared" si="2"/>
        <v>0.10817307692307693</v>
      </c>
      <c r="BJ16" s="36">
        <f t="shared" si="25"/>
        <v>0.10511701705672352</v>
      </c>
      <c r="BK16" s="36">
        <f t="shared" si="3"/>
        <v>0.89182692307692313</v>
      </c>
      <c r="BL16" s="36">
        <f t="shared" si="26"/>
        <v>0.89488298294327651</v>
      </c>
      <c r="BN16" s="77" t="s">
        <v>12</v>
      </c>
      <c r="BO16" s="36">
        <f t="shared" si="27"/>
        <v>0.22020561713859055</v>
      </c>
      <c r="BP16" s="36">
        <f t="shared" si="28"/>
        <v>0.19816749203039477</v>
      </c>
      <c r="BQ16" s="197">
        <f t="shared" si="29"/>
        <v>2.1999999999999993</v>
      </c>
      <c r="BR16" s="36">
        <f t="shared" si="30"/>
        <v>0.77979438286140945</v>
      </c>
      <c r="BS16" s="36">
        <f t="shared" si="31"/>
        <v>0.80183250796960526</v>
      </c>
      <c r="BT16" s="197">
        <f t="shared" si="32"/>
        <v>-2.200000000000002</v>
      </c>
      <c r="BU16" s="36">
        <f t="shared" si="33"/>
        <v>0.18533132180573286</v>
      </c>
      <c r="BV16" s="36">
        <f t="shared" si="34"/>
        <v>0.17623690863127484</v>
      </c>
      <c r="BW16" s="197">
        <f t="shared" si="35"/>
        <v>0.9000000000000008</v>
      </c>
      <c r="BX16" s="36">
        <f t="shared" si="36"/>
        <v>0.81466867819426714</v>
      </c>
      <c r="BY16" s="36">
        <f t="shared" si="37"/>
        <v>0.82376309136872516</v>
      </c>
      <c r="BZ16" s="197">
        <f t="shared" si="38"/>
        <v>-0.9000000000000008</v>
      </c>
      <c r="CB16" s="77" t="s">
        <v>12</v>
      </c>
      <c r="CC16" s="36">
        <f t="shared" si="39"/>
        <v>0.22078504936347224</v>
      </c>
      <c r="CD16" s="36">
        <f t="shared" si="40"/>
        <v>0.19979827821568966</v>
      </c>
      <c r="CE16" s="197">
        <f t="shared" si="41"/>
        <v>2.0999999999999992</v>
      </c>
      <c r="CF16" s="36">
        <f t="shared" si="42"/>
        <v>0.77921495063652779</v>
      </c>
      <c r="CG16" s="36">
        <f t="shared" si="43"/>
        <v>0.80020172178431037</v>
      </c>
      <c r="CH16" s="197">
        <f t="shared" si="44"/>
        <v>-2.1000000000000019</v>
      </c>
      <c r="CI16" s="36">
        <f t="shared" si="45"/>
        <v>0.16630035766685719</v>
      </c>
      <c r="CJ16" s="36">
        <f t="shared" si="46"/>
        <v>0.15494680053948748</v>
      </c>
      <c r="CK16" s="197">
        <f t="shared" si="47"/>
        <v>1.100000000000001</v>
      </c>
      <c r="CL16" s="36">
        <f t="shared" si="48"/>
        <v>0.83369964233314287</v>
      </c>
      <c r="CM16" s="36">
        <f t="shared" si="49"/>
        <v>0.84505319946051249</v>
      </c>
      <c r="CN16" s="197">
        <f t="shared" si="50"/>
        <v>-1.100000000000001</v>
      </c>
      <c r="CO16" s="141">
        <v>0</v>
      </c>
    </row>
    <row r="17" spans="2:93" s="12" customFormat="1" ht="13.5" customHeight="1">
      <c r="B17" s="261"/>
      <c r="C17" s="331"/>
      <c r="D17" s="71" t="s">
        <v>130</v>
      </c>
      <c r="E17" s="96">
        <v>13</v>
      </c>
      <c r="F17" s="70">
        <v>2</v>
      </c>
      <c r="G17" s="13">
        <f t="shared" si="4"/>
        <v>0.15384615384615385</v>
      </c>
      <c r="H17" s="70">
        <v>11</v>
      </c>
      <c r="I17" s="13">
        <f t="shared" si="5"/>
        <v>0.84615384615384615</v>
      </c>
      <c r="J17" s="96">
        <v>55</v>
      </c>
      <c r="K17" s="70">
        <v>7</v>
      </c>
      <c r="L17" s="13">
        <f t="shared" si="6"/>
        <v>0.12727272727272726</v>
      </c>
      <c r="M17" s="70">
        <v>48</v>
      </c>
      <c r="N17" s="13">
        <f t="shared" si="7"/>
        <v>0.87272727272727268</v>
      </c>
      <c r="O17" s="96">
        <v>3224</v>
      </c>
      <c r="P17" s="70">
        <v>567</v>
      </c>
      <c r="Q17" s="13">
        <f t="shared" si="8"/>
        <v>0.17586848635235733</v>
      </c>
      <c r="R17" s="70">
        <v>2657</v>
      </c>
      <c r="S17" s="13">
        <f t="shared" si="9"/>
        <v>0.8241315136476427</v>
      </c>
      <c r="T17" s="96">
        <v>2718</v>
      </c>
      <c r="U17" s="70">
        <v>520</v>
      </c>
      <c r="V17" s="13">
        <f t="shared" si="10"/>
        <v>0.19131714495952906</v>
      </c>
      <c r="W17" s="70">
        <v>2198</v>
      </c>
      <c r="X17" s="13">
        <f t="shared" si="11"/>
        <v>0.80868285504047088</v>
      </c>
      <c r="Y17" s="96">
        <v>1859</v>
      </c>
      <c r="Z17" s="70">
        <v>274</v>
      </c>
      <c r="AA17" s="13">
        <f t="shared" si="12"/>
        <v>0.14739107046799355</v>
      </c>
      <c r="AB17" s="70">
        <v>1585</v>
      </c>
      <c r="AC17" s="13">
        <f t="shared" si="13"/>
        <v>0.85260892953200651</v>
      </c>
      <c r="AD17" s="96">
        <v>786</v>
      </c>
      <c r="AE17" s="70">
        <v>92</v>
      </c>
      <c r="AF17" s="13">
        <f t="shared" si="14"/>
        <v>0.11704834605597965</v>
      </c>
      <c r="AG17" s="70">
        <v>694</v>
      </c>
      <c r="AH17" s="13">
        <f t="shared" si="15"/>
        <v>0.88295165394402031</v>
      </c>
      <c r="AI17" s="96">
        <v>263</v>
      </c>
      <c r="AJ17" s="70">
        <v>31</v>
      </c>
      <c r="AK17" s="13">
        <f t="shared" si="16"/>
        <v>0.11787072243346007</v>
      </c>
      <c r="AL17" s="70">
        <v>232</v>
      </c>
      <c r="AM17" s="13">
        <f t="shared" si="17"/>
        <v>0.88212927756653992</v>
      </c>
      <c r="AN17" s="96">
        <f t="shared" si="18"/>
        <v>8918</v>
      </c>
      <c r="AO17" s="70">
        <f t="shared" si="19"/>
        <v>1493</v>
      </c>
      <c r="AP17" s="13">
        <f t="shared" si="20"/>
        <v>0.16741421843462659</v>
      </c>
      <c r="AQ17" s="33">
        <f t="shared" si="0"/>
        <v>7425</v>
      </c>
      <c r="AR17" s="13">
        <f t="shared" si="21"/>
        <v>0.83258578156537344</v>
      </c>
      <c r="AS17" s="91"/>
      <c r="AT17" s="261"/>
      <c r="AU17" s="331"/>
      <c r="AV17" s="151" t="s">
        <v>67</v>
      </c>
      <c r="AW17" s="210">
        <v>8663</v>
      </c>
      <c r="AX17" s="38">
        <v>1409</v>
      </c>
      <c r="AY17" s="85">
        <v>0.16264573473392588</v>
      </c>
      <c r="AZ17" s="38">
        <v>7254</v>
      </c>
      <c r="BA17" s="85">
        <v>0.83735426526607415</v>
      </c>
      <c r="BB17" s="91"/>
      <c r="BC17" s="53">
        <v>12</v>
      </c>
      <c r="BD17" s="11" t="s">
        <v>105</v>
      </c>
      <c r="BE17" s="36">
        <f t="shared" si="22"/>
        <v>0.14938258113867336</v>
      </c>
      <c r="BF17" s="36">
        <f t="shared" si="23"/>
        <v>0.12857304259405716</v>
      </c>
      <c r="BG17" s="36">
        <f t="shared" si="1"/>
        <v>0.85061741886132658</v>
      </c>
      <c r="BH17" s="36">
        <f t="shared" si="24"/>
        <v>0.87142695740594278</v>
      </c>
      <c r="BI17" s="36">
        <f t="shared" si="2"/>
        <v>9.8634294385432475E-2</v>
      </c>
      <c r="BJ17" s="36">
        <f t="shared" si="25"/>
        <v>0.10902527075812274</v>
      </c>
      <c r="BK17" s="36">
        <f t="shared" si="3"/>
        <v>0.90136570561456753</v>
      </c>
      <c r="BL17" s="36">
        <f t="shared" si="26"/>
        <v>0.89097472924187726</v>
      </c>
      <c r="BN17" s="77" t="s">
        <v>8</v>
      </c>
      <c r="BO17" s="36">
        <f t="shared" si="27"/>
        <v>0.25948128983403801</v>
      </c>
      <c r="BP17" s="36">
        <f t="shared" si="28"/>
        <v>0.2389398299979921</v>
      </c>
      <c r="BQ17" s="197">
        <f t="shared" si="29"/>
        <v>2.0000000000000018</v>
      </c>
      <c r="BR17" s="36">
        <f t="shared" si="30"/>
        <v>0.74051871016596205</v>
      </c>
      <c r="BS17" s="36">
        <f t="shared" si="31"/>
        <v>0.76106017000200787</v>
      </c>
      <c r="BT17" s="197">
        <f t="shared" si="32"/>
        <v>-2.0000000000000018</v>
      </c>
      <c r="BU17" s="36">
        <f t="shared" si="33"/>
        <v>0.18033697463432696</v>
      </c>
      <c r="BV17" s="36">
        <f t="shared" si="34"/>
        <v>0.17378333022561998</v>
      </c>
      <c r="BW17" s="197">
        <f t="shared" si="35"/>
        <v>0.60000000000000053</v>
      </c>
      <c r="BX17" s="36">
        <f t="shared" si="36"/>
        <v>0.81966302536567304</v>
      </c>
      <c r="BY17" s="36">
        <f t="shared" si="37"/>
        <v>0.82621666977438002</v>
      </c>
      <c r="BZ17" s="197">
        <f t="shared" si="38"/>
        <v>-0.60000000000000053</v>
      </c>
      <c r="CB17" s="77" t="s">
        <v>8</v>
      </c>
      <c r="CC17" s="36">
        <f t="shared" si="39"/>
        <v>0.22078504936347224</v>
      </c>
      <c r="CD17" s="36">
        <f t="shared" si="40"/>
        <v>0.19979827821568966</v>
      </c>
      <c r="CE17" s="197">
        <f t="shared" si="41"/>
        <v>2.0999999999999992</v>
      </c>
      <c r="CF17" s="36">
        <f t="shared" si="42"/>
        <v>0.77921495063652779</v>
      </c>
      <c r="CG17" s="36">
        <f t="shared" si="43"/>
        <v>0.80020172178431037</v>
      </c>
      <c r="CH17" s="197">
        <f t="shared" si="44"/>
        <v>-2.1000000000000019</v>
      </c>
      <c r="CI17" s="36">
        <f t="shared" si="45"/>
        <v>0.16630035766685719</v>
      </c>
      <c r="CJ17" s="36">
        <f t="shared" si="46"/>
        <v>0.15494680053948748</v>
      </c>
      <c r="CK17" s="197">
        <f t="shared" si="47"/>
        <v>1.100000000000001</v>
      </c>
      <c r="CL17" s="36">
        <f t="shared" si="48"/>
        <v>0.83369964233314287</v>
      </c>
      <c r="CM17" s="36">
        <f t="shared" si="49"/>
        <v>0.84505319946051249</v>
      </c>
      <c r="CN17" s="197">
        <f t="shared" si="50"/>
        <v>-1.100000000000001</v>
      </c>
      <c r="CO17" s="141">
        <v>0</v>
      </c>
    </row>
    <row r="18" spans="2:93" s="12" customFormat="1" ht="13.5" customHeight="1">
      <c r="B18" s="259">
        <v>5</v>
      </c>
      <c r="C18" s="329" t="s">
        <v>101</v>
      </c>
      <c r="D18" s="75" t="s">
        <v>132</v>
      </c>
      <c r="E18" s="94">
        <v>6</v>
      </c>
      <c r="F18" s="74">
        <v>2</v>
      </c>
      <c r="G18" s="72">
        <f t="shared" si="4"/>
        <v>0.33333333333333331</v>
      </c>
      <c r="H18" s="74">
        <v>4</v>
      </c>
      <c r="I18" s="72">
        <f t="shared" si="5"/>
        <v>0.66666666666666663</v>
      </c>
      <c r="J18" s="94">
        <v>50</v>
      </c>
      <c r="K18" s="74">
        <v>8</v>
      </c>
      <c r="L18" s="72">
        <f t="shared" si="6"/>
        <v>0.16</v>
      </c>
      <c r="M18" s="74">
        <v>42</v>
      </c>
      <c r="N18" s="72">
        <f t="shared" si="7"/>
        <v>0.84</v>
      </c>
      <c r="O18" s="94">
        <v>2439</v>
      </c>
      <c r="P18" s="74">
        <v>346</v>
      </c>
      <c r="Q18" s="72">
        <f t="shared" si="8"/>
        <v>0.14186141861418614</v>
      </c>
      <c r="R18" s="74">
        <v>2093</v>
      </c>
      <c r="S18" s="72">
        <f t="shared" si="9"/>
        <v>0.85813858138581389</v>
      </c>
      <c r="T18" s="94">
        <v>1986</v>
      </c>
      <c r="U18" s="74">
        <v>251</v>
      </c>
      <c r="V18" s="72">
        <f t="shared" si="10"/>
        <v>0.12638469284994966</v>
      </c>
      <c r="W18" s="74">
        <v>1735</v>
      </c>
      <c r="X18" s="72">
        <f t="shared" si="11"/>
        <v>0.87361530715005031</v>
      </c>
      <c r="Y18" s="94">
        <v>1366</v>
      </c>
      <c r="Z18" s="74">
        <v>120</v>
      </c>
      <c r="AA18" s="72">
        <f t="shared" si="12"/>
        <v>8.7847730600292828E-2</v>
      </c>
      <c r="AB18" s="74">
        <v>1246</v>
      </c>
      <c r="AC18" s="72">
        <f t="shared" si="13"/>
        <v>0.91215226939970717</v>
      </c>
      <c r="AD18" s="94">
        <v>620</v>
      </c>
      <c r="AE18" s="74">
        <v>43</v>
      </c>
      <c r="AF18" s="72">
        <f t="shared" si="14"/>
        <v>6.9354838709677416E-2</v>
      </c>
      <c r="AG18" s="74">
        <v>577</v>
      </c>
      <c r="AH18" s="72">
        <f t="shared" si="15"/>
        <v>0.9306451612903226</v>
      </c>
      <c r="AI18" s="94">
        <v>195</v>
      </c>
      <c r="AJ18" s="74">
        <v>10</v>
      </c>
      <c r="AK18" s="72">
        <f t="shared" si="16"/>
        <v>5.128205128205128E-2</v>
      </c>
      <c r="AL18" s="74">
        <v>185</v>
      </c>
      <c r="AM18" s="72">
        <f t="shared" si="17"/>
        <v>0.94871794871794868</v>
      </c>
      <c r="AN18" s="94">
        <f t="shared" si="18"/>
        <v>6662</v>
      </c>
      <c r="AO18" s="74">
        <f t="shared" si="19"/>
        <v>780</v>
      </c>
      <c r="AP18" s="72">
        <f t="shared" si="20"/>
        <v>0.11708195737015911</v>
      </c>
      <c r="AQ18" s="73">
        <f t="shared" si="0"/>
        <v>5882</v>
      </c>
      <c r="AR18" s="72">
        <f t="shared" si="21"/>
        <v>0.88291804262984086</v>
      </c>
      <c r="AS18" s="91"/>
      <c r="AT18" s="259">
        <v>5</v>
      </c>
      <c r="AU18" s="329" t="s">
        <v>101</v>
      </c>
      <c r="AV18" s="11" t="s">
        <v>125</v>
      </c>
      <c r="AW18" s="210">
        <v>6380</v>
      </c>
      <c r="AX18" s="38">
        <v>588</v>
      </c>
      <c r="AY18" s="85">
        <v>9.2163009404388721E-2</v>
      </c>
      <c r="AZ18" s="38">
        <v>5792</v>
      </c>
      <c r="BA18" s="85">
        <v>0.90783699059561129</v>
      </c>
      <c r="BB18" s="91"/>
      <c r="BC18" s="53">
        <v>13</v>
      </c>
      <c r="BD18" s="11" t="s">
        <v>106</v>
      </c>
      <c r="BE18" s="36">
        <f t="shared" si="22"/>
        <v>0.13435319720924277</v>
      </c>
      <c r="BF18" s="36">
        <f t="shared" si="23"/>
        <v>0.11559034572733203</v>
      </c>
      <c r="BG18" s="36">
        <f t="shared" si="1"/>
        <v>0.86564680279075723</v>
      </c>
      <c r="BH18" s="36">
        <f t="shared" si="24"/>
        <v>0.88440965427266793</v>
      </c>
      <c r="BI18" s="36">
        <f t="shared" si="2"/>
        <v>9.1070635273211908E-2</v>
      </c>
      <c r="BJ18" s="36">
        <f t="shared" si="25"/>
        <v>8.286334056399132E-2</v>
      </c>
      <c r="BK18" s="36">
        <f t="shared" si="3"/>
        <v>0.90892936472678809</v>
      </c>
      <c r="BL18" s="36">
        <f t="shared" si="26"/>
        <v>0.91713665943600864</v>
      </c>
      <c r="BN18" s="77" t="s">
        <v>18</v>
      </c>
      <c r="BO18" s="36">
        <f t="shared" si="27"/>
        <v>0.26343916104008047</v>
      </c>
      <c r="BP18" s="36">
        <f t="shared" si="28"/>
        <v>0.2458425225010431</v>
      </c>
      <c r="BQ18" s="197">
        <f t="shared" si="29"/>
        <v>1.7000000000000015</v>
      </c>
      <c r="BR18" s="36">
        <f t="shared" si="30"/>
        <v>0.73656083895991953</v>
      </c>
      <c r="BS18" s="36">
        <f t="shared" si="31"/>
        <v>0.7541574774989569</v>
      </c>
      <c r="BT18" s="197">
        <f t="shared" si="32"/>
        <v>-1.7000000000000015</v>
      </c>
      <c r="BU18" s="36">
        <f t="shared" si="33"/>
        <v>0.19985425396247039</v>
      </c>
      <c r="BV18" s="36">
        <f t="shared" si="34"/>
        <v>0.18066205348793715</v>
      </c>
      <c r="BW18" s="197">
        <f t="shared" si="35"/>
        <v>1.9000000000000017</v>
      </c>
      <c r="BX18" s="36">
        <f t="shared" si="36"/>
        <v>0.80014574603752964</v>
      </c>
      <c r="BY18" s="36">
        <f t="shared" si="37"/>
        <v>0.81933794651206282</v>
      </c>
      <c r="BZ18" s="197">
        <f t="shared" si="38"/>
        <v>-1.8999999999999906</v>
      </c>
      <c r="CB18" s="77" t="s">
        <v>18</v>
      </c>
      <c r="CC18" s="36">
        <f t="shared" si="39"/>
        <v>0.22078504936347224</v>
      </c>
      <c r="CD18" s="36">
        <f t="shared" si="40"/>
        <v>0.19979827821568966</v>
      </c>
      <c r="CE18" s="197">
        <f t="shared" si="41"/>
        <v>2.0999999999999992</v>
      </c>
      <c r="CF18" s="36">
        <f t="shared" si="42"/>
        <v>0.77921495063652779</v>
      </c>
      <c r="CG18" s="36">
        <f t="shared" si="43"/>
        <v>0.80020172178431037</v>
      </c>
      <c r="CH18" s="197">
        <f t="shared" si="44"/>
        <v>-2.1000000000000019</v>
      </c>
      <c r="CI18" s="36">
        <f t="shared" si="45"/>
        <v>0.16630035766685719</v>
      </c>
      <c r="CJ18" s="36">
        <f t="shared" si="46"/>
        <v>0.15494680053948748</v>
      </c>
      <c r="CK18" s="197">
        <f t="shared" si="47"/>
        <v>1.100000000000001</v>
      </c>
      <c r="CL18" s="36">
        <f t="shared" si="48"/>
        <v>0.83369964233314287</v>
      </c>
      <c r="CM18" s="36">
        <f t="shared" si="49"/>
        <v>0.84505319946051249</v>
      </c>
      <c r="CN18" s="197">
        <f t="shared" si="50"/>
        <v>-1.100000000000001</v>
      </c>
      <c r="CO18" s="141">
        <v>0</v>
      </c>
    </row>
    <row r="19" spans="2:93" s="12" customFormat="1" ht="13.5" customHeight="1">
      <c r="B19" s="260"/>
      <c r="C19" s="330"/>
      <c r="D19" s="65" t="s">
        <v>131</v>
      </c>
      <c r="E19" s="95">
        <v>3</v>
      </c>
      <c r="F19" s="64">
        <v>0</v>
      </c>
      <c r="G19" s="62">
        <f t="shared" si="4"/>
        <v>0</v>
      </c>
      <c r="H19" s="64">
        <v>3</v>
      </c>
      <c r="I19" s="62">
        <f t="shared" si="5"/>
        <v>1</v>
      </c>
      <c r="J19" s="95">
        <v>8</v>
      </c>
      <c r="K19" s="64">
        <v>2</v>
      </c>
      <c r="L19" s="62">
        <f t="shared" si="6"/>
        <v>0.25</v>
      </c>
      <c r="M19" s="64">
        <v>6</v>
      </c>
      <c r="N19" s="62">
        <f t="shared" si="7"/>
        <v>0.75</v>
      </c>
      <c r="O19" s="95">
        <v>575</v>
      </c>
      <c r="P19" s="64">
        <v>72</v>
      </c>
      <c r="Q19" s="62">
        <f t="shared" si="8"/>
        <v>0.12521739130434784</v>
      </c>
      <c r="R19" s="64">
        <v>503</v>
      </c>
      <c r="S19" s="62">
        <f t="shared" si="9"/>
        <v>0.87478260869565216</v>
      </c>
      <c r="T19" s="95">
        <v>255</v>
      </c>
      <c r="U19" s="64">
        <v>26</v>
      </c>
      <c r="V19" s="62">
        <f t="shared" si="10"/>
        <v>0.10196078431372549</v>
      </c>
      <c r="W19" s="64">
        <v>229</v>
      </c>
      <c r="X19" s="62">
        <f t="shared" si="11"/>
        <v>0.89803921568627454</v>
      </c>
      <c r="Y19" s="95">
        <v>154</v>
      </c>
      <c r="Z19" s="64">
        <v>8</v>
      </c>
      <c r="AA19" s="62">
        <f t="shared" si="12"/>
        <v>5.1948051948051951E-2</v>
      </c>
      <c r="AB19" s="64">
        <v>146</v>
      </c>
      <c r="AC19" s="62">
        <f t="shared" si="13"/>
        <v>0.94805194805194803</v>
      </c>
      <c r="AD19" s="95">
        <v>67</v>
      </c>
      <c r="AE19" s="64">
        <v>4</v>
      </c>
      <c r="AF19" s="62">
        <f t="shared" si="14"/>
        <v>5.9701492537313432E-2</v>
      </c>
      <c r="AG19" s="64">
        <v>63</v>
      </c>
      <c r="AH19" s="62">
        <f t="shared" si="15"/>
        <v>0.94029850746268662</v>
      </c>
      <c r="AI19" s="95">
        <v>50</v>
      </c>
      <c r="AJ19" s="64">
        <v>1</v>
      </c>
      <c r="AK19" s="62">
        <f t="shared" si="16"/>
        <v>0.02</v>
      </c>
      <c r="AL19" s="64">
        <v>49</v>
      </c>
      <c r="AM19" s="62">
        <f t="shared" si="17"/>
        <v>0.98</v>
      </c>
      <c r="AN19" s="95">
        <f t="shared" si="18"/>
        <v>1112</v>
      </c>
      <c r="AO19" s="64">
        <f t="shared" si="19"/>
        <v>113</v>
      </c>
      <c r="AP19" s="62">
        <f t="shared" si="20"/>
        <v>0.10161870503597123</v>
      </c>
      <c r="AQ19" s="63">
        <f t="shared" si="0"/>
        <v>999</v>
      </c>
      <c r="AR19" s="62">
        <f t="shared" si="21"/>
        <v>0.89838129496402874</v>
      </c>
      <c r="AS19" s="91"/>
      <c r="AT19" s="260"/>
      <c r="AU19" s="330"/>
      <c r="AV19" s="11" t="s">
        <v>131</v>
      </c>
      <c r="AW19" s="210">
        <v>1053</v>
      </c>
      <c r="AX19" s="38">
        <v>83</v>
      </c>
      <c r="AY19" s="85">
        <v>7.8822412155745494E-2</v>
      </c>
      <c r="AZ19" s="38">
        <v>970</v>
      </c>
      <c r="BA19" s="85">
        <v>0.92117758784425452</v>
      </c>
      <c r="BB19" s="91"/>
      <c r="BC19" s="53">
        <v>14</v>
      </c>
      <c r="BD19" s="11" t="s">
        <v>107</v>
      </c>
      <c r="BE19" s="36">
        <f t="shared" si="22"/>
        <v>0.13937541308658294</v>
      </c>
      <c r="BF19" s="36">
        <f t="shared" si="23"/>
        <v>0.12290264883740738</v>
      </c>
      <c r="BG19" s="36">
        <f t="shared" si="1"/>
        <v>0.86062458691341703</v>
      </c>
      <c r="BH19" s="36">
        <f t="shared" si="24"/>
        <v>0.87709735116259258</v>
      </c>
      <c r="BI19" s="36">
        <f t="shared" si="2"/>
        <v>0.119102416570771</v>
      </c>
      <c r="BJ19" s="36">
        <f t="shared" si="25"/>
        <v>0.10638297872340426</v>
      </c>
      <c r="BK19" s="36">
        <f t="shared" si="3"/>
        <v>0.88089758342922897</v>
      </c>
      <c r="BL19" s="36">
        <f t="shared" si="26"/>
        <v>0.8936170212765957</v>
      </c>
      <c r="BN19" s="77" t="s">
        <v>41</v>
      </c>
      <c r="BO19" s="36">
        <f t="shared" si="27"/>
        <v>0.19996739219042961</v>
      </c>
      <c r="BP19" s="36">
        <f t="shared" si="28"/>
        <v>0.17333220596939206</v>
      </c>
      <c r="BQ19" s="197">
        <f t="shared" si="29"/>
        <v>2.7000000000000024</v>
      </c>
      <c r="BR19" s="36">
        <f t="shared" si="30"/>
        <v>0.80003260780957042</v>
      </c>
      <c r="BS19" s="36">
        <f t="shared" si="31"/>
        <v>0.82666779403060797</v>
      </c>
      <c r="BT19" s="197">
        <f t="shared" si="32"/>
        <v>-2.6999999999999913</v>
      </c>
      <c r="BU19" s="36">
        <f t="shared" si="33"/>
        <v>0.13492575855390573</v>
      </c>
      <c r="BV19" s="36">
        <f t="shared" si="34"/>
        <v>0.12362637362637363</v>
      </c>
      <c r="BW19" s="197">
        <f t="shared" si="35"/>
        <v>1.100000000000001</v>
      </c>
      <c r="BX19" s="36">
        <f t="shared" si="36"/>
        <v>0.86507424144609424</v>
      </c>
      <c r="BY19" s="36">
        <f t="shared" si="37"/>
        <v>0.87637362637362637</v>
      </c>
      <c r="BZ19" s="197">
        <f t="shared" si="38"/>
        <v>-1.100000000000001</v>
      </c>
      <c r="CB19" s="77" t="s">
        <v>41</v>
      </c>
      <c r="CC19" s="36">
        <f t="shared" si="39"/>
        <v>0.22078504936347224</v>
      </c>
      <c r="CD19" s="36">
        <f t="shared" si="40"/>
        <v>0.19979827821568966</v>
      </c>
      <c r="CE19" s="197">
        <f t="shared" si="41"/>
        <v>2.0999999999999992</v>
      </c>
      <c r="CF19" s="36">
        <f t="shared" si="42"/>
        <v>0.77921495063652779</v>
      </c>
      <c r="CG19" s="36">
        <f t="shared" si="43"/>
        <v>0.80020172178431037</v>
      </c>
      <c r="CH19" s="197">
        <f t="shared" si="44"/>
        <v>-2.1000000000000019</v>
      </c>
      <c r="CI19" s="36">
        <f t="shared" si="45"/>
        <v>0.16630035766685719</v>
      </c>
      <c r="CJ19" s="36">
        <f t="shared" si="46"/>
        <v>0.15494680053948748</v>
      </c>
      <c r="CK19" s="197">
        <f t="shared" si="47"/>
        <v>1.100000000000001</v>
      </c>
      <c r="CL19" s="36">
        <f t="shared" si="48"/>
        <v>0.83369964233314287</v>
      </c>
      <c r="CM19" s="36">
        <f t="shared" si="49"/>
        <v>0.84505319946051249</v>
      </c>
      <c r="CN19" s="197">
        <f t="shared" si="50"/>
        <v>-1.100000000000001</v>
      </c>
      <c r="CO19" s="141">
        <v>0</v>
      </c>
    </row>
    <row r="20" spans="2:93" s="12" customFormat="1" ht="13.5" customHeight="1">
      <c r="B20" s="261"/>
      <c r="C20" s="331"/>
      <c r="D20" s="71" t="s">
        <v>130</v>
      </c>
      <c r="E20" s="96">
        <v>9</v>
      </c>
      <c r="F20" s="70">
        <v>2</v>
      </c>
      <c r="G20" s="13">
        <f t="shared" si="4"/>
        <v>0.22222222222222221</v>
      </c>
      <c r="H20" s="70">
        <v>7</v>
      </c>
      <c r="I20" s="13">
        <f t="shared" si="5"/>
        <v>0.77777777777777779</v>
      </c>
      <c r="J20" s="96">
        <v>58</v>
      </c>
      <c r="K20" s="70">
        <v>10</v>
      </c>
      <c r="L20" s="13">
        <f t="shared" si="6"/>
        <v>0.17241379310344829</v>
      </c>
      <c r="M20" s="70">
        <v>48</v>
      </c>
      <c r="N20" s="13">
        <f t="shared" si="7"/>
        <v>0.82758620689655171</v>
      </c>
      <c r="O20" s="96">
        <v>3014</v>
      </c>
      <c r="P20" s="70">
        <v>418</v>
      </c>
      <c r="Q20" s="13">
        <f t="shared" si="8"/>
        <v>0.13868613138686131</v>
      </c>
      <c r="R20" s="70">
        <v>2596</v>
      </c>
      <c r="S20" s="13">
        <f t="shared" si="9"/>
        <v>0.86131386861313863</v>
      </c>
      <c r="T20" s="96">
        <v>2241</v>
      </c>
      <c r="U20" s="70">
        <v>277</v>
      </c>
      <c r="V20" s="13">
        <f t="shared" si="10"/>
        <v>0.12360553324408746</v>
      </c>
      <c r="W20" s="70">
        <v>1964</v>
      </c>
      <c r="X20" s="13">
        <f t="shared" si="11"/>
        <v>0.87639446675591259</v>
      </c>
      <c r="Y20" s="96">
        <v>1520</v>
      </c>
      <c r="Z20" s="70">
        <v>128</v>
      </c>
      <c r="AA20" s="13">
        <f t="shared" si="12"/>
        <v>8.4210526315789472E-2</v>
      </c>
      <c r="AB20" s="70">
        <v>1392</v>
      </c>
      <c r="AC20" s="13">
        <f t="shared" si="13"/>
        <v>0.91578947368421049</v>
      </c>
      <c r="AD20" s="96">
        <v>687</v>
      </c>
      <c r="AE20" s="70">
        <v>47</v>
      </c>
      <c r="AF20" s="13">
        <f t="shared" si="14"/>
        <v>6.8413391557496359E-2</v>
      </c>
      <c r="AG20" s="70">
        <v>640</v>
      </c>
      <c r="AH20" s="13">
        <f t="shared" si="15"/>
        <v>0.93158660844250363</v>
      </c>
      <c r="AI20" s="96">
        <v>245</v>
      </c>
      <c r="AJ20" s="70">
        <v>11</v>
      </c>
      <c r="AK20" s="13">
        <f t="shared" si="16"/>
        <v>4.4897959183673466E-2</v>
      </c>
      <c r="AL20" s="70">
        <v>234</v>
      </c>
      <c r="AM20" s="13">
        <f t="shared" si="17"/>
        <v>0.95510204081632655</v>
      </c>
      <c r="AN20" s="96">
        <f t="shared" si="18"/>
        <v>7774</v>
      </c>
      <c r="AO20" s="70">
        <f t="shared" si="19"/>
        <v>893</v>
      </c>
      <c r="AP20" s="13">
        <f t="shared" si="20"/>
        <v>0.11487007975302289</v>
      </c>
      <c r="AQ20" s="33">
        <f t="shared" si="0"/>
        <v>6881</v>
      </c>
      <c r="AR20" s="13">
        <f t="shared" si="21"/>
        <v>0.88512992024697712</v>
      </c>
      <c r="AS20" s="91"/>
      <c r="AT20" s="261"/>
      <c r="AU20" s="331"/>
      <c r="AV20" s="151" t="s">
        <v>67</v>
      </c>
      <c r="AW20" s="210">
        <v>7433</v>
      </c>
      <c r="AX20" s="38">
        <v>671</v>
      </c>
      <c r="AY20" s="85">
        <v>9.0273106417328136E-2</v>
      </c>
      <c r="AZ20" s="38">
        <v>6762</v>
      </c>
      <c r="BA20" s="85">
        <v>0.90972689358267189</v>
      </c>
      <c r="BB20" s="91"/>
      <c r="BC20" s="53">
        <v>15</v>
      </c>
      <c r="BD20" s="11" t="s">
        <v>108</v>
      </c>
      <c r="BE20" s="36">
        <f t="shared" si="22"/>
        <v>0.1528355483412803</v>
      </c>
      <c r="BF20" s="36">
        <f t="shared" si="23"/>
        <v>0.13502687888689785</v>
      </c>
      <c r="BG20" s="36">
        <f t="shared" si="1"/>
        <v>0.84716445165871967</v>
      </c>
      <c r="BH20" s="36">
        <f t="shared" si="24"/>
        <v>0.86497312111310209</v>
      </c>
      <c r="BI20" s="36">
        <f t="shared" si="2"/>
        <v>0.11496965610249495</v>
      </c>
      <c r="BJ20" s="36">
        <f t="shared" si="25"/>
        <v>0.11218169304886441</v>
      </c>
      <c r="BK20" s="36">
        <f t="shared" si="3"/>
        <v>0.88503034389750501</v>
      </c>
      <c r="BL20" s="36">
        <f t="shared" si="26"/>
        <v>0.88781830695113562</v>
      </c>
      <c r="BN20" s="77" t="s">
        <v>21</v>
      </c>
      <c r="BO20" s="36">
        <f t="shared" si="27"/>
        <v>0.29848107895770593</v>
      </c>
      <c r="BP20" s="36">
        <f t="shared" si="28"/>
        <v>0.28142113910186201</v>
      </c>
      <c r="BQ20" s="197">
        <f t="shared" si="29"/>
        <v>1.699999999999996</v>
      </c>
      <c r="BR20" s="36">
        <f t="shared" si="30"/>
        <v>0.70151892104229407</v>
      </c>
      <c r="BS20" s="36">
        <f t="shared" si="31"/>
        <v>0.71857886089813805</v>
      </c>
      <c r="BT20" s="197">
        <f t="shared" si="32"/>
        <v>-1.7000000000000015</v>
      </c>
      <c r="BU20" s="36">
        <f t="shared" si="33"/>
        <v>0.21845425867507887</v>
      </c>
      <c r="BV20" s="36">
        <f t="shared" si="34"/>
        <v>0.20183486238532111</v>
      </c>
      <c r="BW20" s="197">
        <f t="shared" si="35"/>
        <v>1.5999999999999988</v>
      </c>
      <c r="BX20" s="36">
        <f t="shared" si="36"/>
        <v>0.78154574132492116</v>
      </c>
      <c r="BY20" s="36">
        <f t="shared" si="37"/>
        <v>0.79816513761467889</v>
      </c>
      <c r="BZ20" s="197">
        <f t="shared" si="38"/>
        <v>-1.6000000000000014</v>
      </c>
      <c r="CB20" s="77" t="s">
        <v>21</v>
      </c>
      <c r="CC20" s="36">
        <f t="shared" si="39"/>
        <v>0.22078504936347224</v>
      </c>
      <c r="CD20" s="36">
        <f t="shared" si="40"/>
        <v>0.19979827821568966</v>
      </c>
      <c r="CE20" s="197">
        <f t="shared" si="41"/>
        <v>2.0999999999999992</v>
      </c>
      <c r="CF20" s="36">
        <f t="shared" si="42"/>
        <v>0.77921495063652779</v>
      </c>
      <c r="CG20" s="36">
        <f t="shared" si="43"/>
        <v>0.80020172178431037</v>
      </c>
      <c r="CH20" s="197">
        <f t="shared" si="44"/>
        <v>-2.1000000000000019</v>
      </c>
      <c r="CI20" s="36">
        <f t="shared" si="45"/>
        <v>0.16630035766685719</v>
      </c>
      <c r="CJ20" s="36">
        <f t="shared" si="46"/>
        <v>0.15494680053948748</v>
      </c>
      <c r="CK20" s="197">
        <f t="shared" si="47"/>
        <v>1.100000000000001</v>
      </c>
      <c r="CL20" s="36">
        <f t="shared" si="48"/>
        <v>0.83369964233314287</v>
      </c>
      <c r="CM20" s="36">
        <f t="shared" si="49"/>
        <v>0.84505319946051249</v>
      </c>
      <c r="CN20" s="197">
        <f t="shared" si="50"/>
        <v>-1.100000000000001</v>
      </c>
      <c r="CO20" s="141">
        <v>0</v>
      </c>
    </row>
    <row r="21" spans="2:93" s="12" customFormat="1" ht="13.5" customHeight="1">
      <c r="B21" s="259">
        <v>6</v>
      </c>
      <c r="C21" s="329" t="s">
        <v>102</v>
      </c>
      <c r="D21" s="75" t="s">
        <v>132</v>
      </c>
      <c r="E21" s="94">
        <v>10</v>
      </c>
      <c r="F21" s="74">
        <v>2</v>
      </c>
      <c r="G21" s="72">
        <f t="shared" si="4"/>
        <v>0.2</v>
      </c>
      <c r="H21" s="74">
        <v>8</v>
      </c>
      <c r="I21" s="72">
        <f t="shared" si="5"/>
        <v>0.8</v>
      </c>
      <c r="J21" s="94">
        <v>75</v>
      </c>
      <c r="K21" s="74">
        <v>3</v>
      </c>
      <c r="L21" s="72">
        <f t="shared" si="6"/>
        <v>0.04</v>
      </c>
      <c r="M21" s="74">
        <v>72</v>
      </c>
      <c r="N21" s="72">
        <f t="shared" si="7"/>
        <v>0.96</v>
      </c>
      <c r="O21" s="94">
        <v>3295</v>
      </c>
      <c r="P21" s="74">
        <v>519</v>
      </c>
      <c r="Q21" s="72">
        <f t="shared" si="8"/>
        <v>0.1575113808801214</v>
      </c>
      <c r="R21" s="74">
        <v>2776</v>
      </c>
      <c r="S21" s="72">
        <f t="shared" si="9"/>
        <v>0.8424886191198786</v>
      </c>
      <c r="T21" s="94">
        <v>3066</v>
      </c>
      <c r="U21" s="74">
        <v>374</v>
      </c>
      <c r="V21" s="72">
        <f t="shared" si="10"/>
        <v>0.12198303979125896</v>
      </c>
      <c r="W21" s="74">
        <v>2692</v>
      </c>
      <c r="X21" s="72">
        <f t="shared" si="11"/>
        <v>0.87801696020874098</v>
      </c>
      <c r="Y21" s="94">
        <v>2051</v>
      </c>
      <c r="Z21" s="74">
        <v>189</v>
      </c>
      <c r="AA21" s="72">
        <f t="shared" si="12"/>
        <v>9.2150170648464161E-2</v>
      </c>
      <c r="AB21" s="74">
        <v>1862</v>
      </c>
      <c r="AC21" s="72">
        <f t="shared" si="13"/>
        <v>0.9078498293515358</v>
      </c>
      <c r="AD21" s="94">
        <v>856</v>
      </c>
      <c r="AE21" s="74">
        <v>60</v>
      </c>
      <c r="AF21" s="72">
        <f t="shared" si="14"/>
        <v>7.0093457943925228E-2</v>
      </c>
      <c r="AG21" s="74">
        <v>796</v>
      </c>
      <c r="AH21" s="72">
        <f t="shared" si="15"/>
        <v>0.92990654205607481</v>
      </c>
      <c r="AI21" s="94">
        <v>235</v>
      </c>
      <c r="AJ21" s="74">
        <v>13</v>
      </c>
      <c r="AK21" s="72">
        <f t="shared" si="16"/>
        <v>5.5319148936170209E-2</v>
      </c>
      <c r="AL21" s="74">
        <v>222</v>
      </c>
      <c r="AM21" s="72">
        <f t="shared" si="17"/>
        <v>0.94468085106382982</v>
      </c>
      <c r="AN21" s="94">
        <f t="shared" si="18"/>
        <v>9588</v>
      </c>
      <c r="AO21" s="74">
        <f t="shared" si="19"/>
        <v>1160</v>
      </c>
      <c r="AP21" s="72">
        <f t="shared" si="20"/>
        <v>0.12098456403838131</v>
      </c>
      <c r="AQ21" s="73">
        <f t="shared" si="0"/>
        <v>8428</v>
      </c>
      <c r="AR21" s="72">
        <f t="shared" si="21"/>
        <v>0.87901543596161869</v>
      </c>
      <c r="AS21" s="91"/>
      <c r="AT21" s="259">
        <v>6</v>
      </c>
      <c r="AU21" s="329" t="s">
        <v>102</v>
      </c>
      <c r="AV21" s="11" t="s">
        <v>125</v>
      </c>
      <c r="AW21" s="210">
        <v>9255</v>
      </c>
      <c r="AX21" s="38">
        <v>982</v>
      </c>
      <c r="AY21" s="85">
        <v>0.10610480821177742</v>
      </c>
      <c r="AZ21" s="38">
        <v>8273</v>
      </c>
      <c r="BA21" s="85">
        <v>0.89389519178822263</v>
      </c>
      <c r="BB21" s="91"/>
      <c r="BC21" s="53">
        <v>16</v>
      </c>
      <c r="BD21" s="11" t="s">
        <v>54</v>
      </c>
      <c r="BE21" s="36">
        <f t="shared" si="22"/>
        <v>0.14786729857819905</v>
      </c>
      <c r="BF21" s="36">
        <f t="shared" si="23"/>
        <v>0.12943076301978199</v>
      </c>
      <c r="BG21" s="36">
        <f t="shared" si="1"/>
        <v>0.85213270142180098</v>
      </c>
      <c r="BH21" s="36">
        <f t="shared" si="24"/>
        <v>0.87056923698021804</v>
      </c>
      <c r="BI21" s="36">
        <f t="shared" si="2"/>
        <v>0.10593654042988741</v>
      </c>
      <c r="BJ21" s="36">
        <f t="shared" si="25"/>
        <v>0.10388300554715078</v>
      </c>
      <c r="BK21" s="36">
        <f t="shared" si="3"/>
        <v>0.89406345957011257</v>
      </c>
      <c r="BL21" s="36">
        <f t="shared" si="26"/>
        <v>0.8961169944528492</v>
      </c>
      <c r="BN21" s="77" t="s">
        <v>13</v>
      </c>
      <c r="BO21" s="36">
        <f t="shared" si="27"/>
        <v>0.28093901505486091</v>
      </c>
      <c r="BP21" s="36">
        <f t="shared" si="28"/>
        <v>0.26298885952293333</v>
      </c>
      <c r="BQ21" s="197">
        <f t="shared" si="29"/>
        <v>1.8000000000000016</v>
      </c>
      <c r="BR21" s="36">
        <f t="shared" si="30"/>
        <v>0.71906098494513904</v>
      </c>
      <c r="BS21" s="36">
        <f t="shared" si="31"/>
        <v>0.73701114047706673</v>
      </c>
      <c r="BT21" s="197">
        <f t="shared" si="32"/>
        <v>-1.8000000000000016</v>
      </c>
      <c r="BU21" s="36">
        <f t="shared" si="33"/>
        <v>0.22532309421239932</v>
      </c>
      <c r="BV21" s="36">
        <f t="shared" si="34"/>
        <v>0.21001312582036377</v>
      </c>
      <c r="BW21" s="197">
        <f t="shared" si="35"/>
        <v>1.5000000000000013</v>
      </c>
      <c r="BX21" s="36">
        <f t="shared" si="36"/>
        <v>0.77467690578760062</v>
      </c>
      <c r="BY21" s="36">
        <f t="shared" si="37"/>
        <v>0.7899868741796362</v>
      </c>
      <c r="BZ21" s="197">
        <f t="shared" si="38"/>
        <v>-1.5000000000000013</v>
      </c>
      <c r="CB21" s="77" t="s">
        <v>13</v>
      </c>
      <c r="CC21" s="36">
        <f t="shared" si="39"/>
        <v>0.22078504936347224</v>
      </c>
      <c r="CD21" s="36">
        <f t="shared" si="40"/>
        <v>0.19979827821568966</v>
      </c>
      <c r="CE21" s="197">
        <f t="shared" si="41"/>
        <v>2.0999999999999992</v>
      </c>
      <c r="CF21" s="36">
        <f t="shared" si="42"/>
        <v>0.77921495063652779</v>
      </c>
      <c r="CG21" s="36">
        <f t="shared" si="43"/>
        <v>0.80020172178431037</v>
      </c>
      <c r="CH21" s="197">
        <f t="shared" si="44"/>
        <v>-2.1000000000000019</v>
      </c>
      <c r="CI21" s="36">
        <f t="shared" si="45"/>
        <v>0.16630035766685719</v>
      </c>
      <c r="CJ21" s="36">
        <f t="shared" si="46"/>
        <v>0.15494680053948748</v>
      </c>
      <c r="CK21" s="197">
        <f t="shared" si="47"/>
        <v>1.100000000000001</v>
      </c>
      <c r="CL21" s="36">
        <f t="shared" si="48"/>
        <v>0.83369964233314287</v>
      </c>
      <c r="CM21" s="36">
        <f t="shared" si="49"/>
        <v>0.84505319946051249</v>
      </c>
      <c r="CN21" s="197">
        <f t="shared" si="50"/>
        <v>-1.100000000000001</v>
      </c>
      <c r="CO21" s="141">
        <v>0</v>
      </c>
    </row>
    <row r="22" spans="2:93" s="12" customFormat="1" ht="13.5" customHeight="1">
      <c r="B22" s="260"/>
      <c r="C22" s="330"/>
      <c r="D22" s="65" t="s">
        <v>131</v>
      </c>
      <c r="E22" s="95">
        <v>3</v>
      </c>
      <c r="F22" s="64">
        <v>0</v>
      </c>
      <c r="G22" s="62">
        <f t="shared" si="4"/>
        <v>0</v>
      </c>
      <c r="H22" s="64">
        <v>3</v>
      </c>
      <c r="I22" s="62">
        <f t="shared" si="5"/>
        <v>1</v>
      </c>
      <c r="J22" s="95">
        <v>10</v>
      </c>
      <c r="K22" s="64">
        <v>0</v>
      </c>
      <c r="L22" s="62">
        <f t="shared" si="6"/>
        <v>0</v>
      </c>
      <c r="M22" s="64">
        <v>10</v>
      </c>
      <c r="N22" s="62">
        <f t="shared" si="7"/>
        <v>1</v>
      </c>
      <c r="O22" s="95">
        <v>638</v>
      </c>
      <c r="P22" s="64">
        <v>80</v>
      </c>
      <c r="Q22" s="62">
        <f t="shared" si="8"/>
        <v>0.12539184952978055</v>
      </c>
      <c r="R22" s="64">
        <v>558</v>
      </c>
      <c r="S22" s="62">
        <f t="shared" si="9"/>
        <v>0.87460815047021945</v>
      </c>
      <c r="T22" s="95">
        <v>356</v>
      </c>
      <c r="U22" s="64">
        <v>36</v>
      </c>
      <c r="V22" s="62">
        <f t="shared" si="10"/>
        <v>0.10112359550561797</v>
      </c>
      <c r="W22" s="64">
        <v>320</v>
      </c>
      <c r="X22" s="62">
        <f t="shared" si="11"/>
        <v>0.898876404494382</v>
      </c>
      <c r="Y22" s="95">
        <v>210</v>
      </c>
      <c r="Z22" s="64">
        <v>11</v>
      </c>
      <c r="AA22" s="62">
        <f t="shared" si="12"/>
        <v>5.2380952380952382E-2</v>
      </c>
      <c r="AB22" s="64">
        <v>199</v>
      </c>
      <c r="AC22" s="62">
        <f t="shared" si="13"/>
        <v>0.94761904761904758</v>
      </c>
      <c r="AD22" s="95">
        <v>116</v>
      </c>
      <c r="AE22" s="64">
        <v>4</v>
      </c>
      <c r="AF22" s="62">
        <f t="shared" si="14"/>
        <v>3.4482758620689655E-2</v>
      </c>
      <c r="AG22" s="64">
        <v>112</v>
      </c>
      <c r="AH22" s="62">
        <f t="shared" si="15"/>
        <v>0.96551724137931039</v>
      </c>
      <c r="AI22" s="95">
        <v>50</v>
      </c>
      <c r="AJ22" s="64">
        <v>0</v>
      </c>
      <c r="AK22" s="62">
        <f t="shared" si="16"/>
        <v>0</v>
      </c>
      <c r="AL22" s="64">
        <v>50</v>
      </c>
      <c r="AM22" s="62">
        <f t="shared" si="17"/>
        <v>1</v>
      </c>
      <c r="AN22" s="95">
        <f t="shared" si="18"/>
        <v>1383</v>
      </c>
      <c r="AO22" s="64">
        <f t="shared" si="19"/>
        <v>131</v>
      </c>
      <c r="AP22" s="62">
        <f t="shared" si="20"/>
        <v>9.4721619667389734E-2</v>
      </c>
      <c r="AQ22" s="63">
        <f t="shared" si="0"/>
        <v>1252</v>
      </c>
      <c r="AR22" s="62">
        <f t="shared" si="21"/>
        <v>0.90527838033261032</v>
      </c>
      <c r="AS22" s="91"/>
      <c r="AT22" s="260"/>
      <c r="AU22" s="330"/>
      <c r="AV22" s="11" t="s">
        <v>131</v>
      </c>
      <c r="AW22" s="210">
        <v>1413</v>
      </c>
      <c r="AX22" s="38">
        <v>137</v>
      </c>
      <c r="AY22" s="85">
        <v>9.6956829440905876E-2</v>
      </c>
      <c r="AZ22" s="38">
        <v>1276</v>
      </c>
      <c r="BA22" s="85">
        <v>0.90304317055909411</v>
      </c>
      <c r="BB22" s="91"/>
      <c r="BC22" s="53">
        <v>17</v>
      </c>
      <c r="BD22" s="11" t="s">
        <v>109</v>
      </c>
      <c r="BE22" s="36">
        <f t="shared" si="22"/>
        <v>0.15243468258750068</v>
      </c>
      <c r="BF22" s="36">
        <f t="shared" si="23"/>
        <v>0.13673731894189364</v>
      </c>
      <c r="BG22" s="36">
        <f t="shared" si="1"/>
        <v>0.8475653174124993</v>
      </c>
      <c r="BH22" s="36">
        <f t="shared" si="24"/>
        <v>0.86326268105810633</v>
      </c>
      <c r="BI22" s="36">
        <f t="shared" si="2"/>
        <v>0.11403169694626981</v>
      </c>
      <c r="BJ22" s="36">
        <f t="shared" si="25"/>
        <v>0.10509803921568628</v>
      </c>
      <c r="BK22" s="36">
        <f t="shared" si="3"/>
        <v>0.8859683030537302</v>
      </c>
      <c r="BL22" s="36">
        <f t="shared" si="26"/>
        <v>0.89490196078431372</v>
      </c>
      <c r="BN22" s="77" t="s">
        <v>22</v>
      </c>
      <c r="BO22" s="36">
        <f t="shared" si="27"/>
        <v>0.31009771986970686</v>
      </c>
      <c r="BP22" s="36">
        <f t="shared" si="28"/>
        <v>0.27330850403476104</v>
      </c>
      <c r="BQ22" s="197">
        <f t="shared" si="29"/>
        <v>3.6999999999999975</v>
      </c>
      <c r="BR22" s="36">
        <f t="shared" si="30"/>
        <v>0.6899022801302932</v>
      </c>
      <c r="BS22" s="36">
        <f t="shared" si="31"/>
        <v>0.72669149596523896</v>
      </c>
      <c r="BT22" s="197">
        <f t="shared" si="32"/>
        <v>-3.7000000000000033</v>
      </c>
      <c r="BU22" s="36">
        <f t="shared" si="33"/>
        <v>0.22153846153846155</v>
      </c>
      <c r="BV22" s="36">
        <f t="shared" si="34"/>
        <v>0.22343921139101863</v>
      </c>
      <c r="BW22" s="197">
        <f t="shared" si="35"/>
        <v>-0.10000000000000009</v>
      </c>
      <c r="BX22" s="36">
        <f t="shared" si="36"/>
        <v>0.77846153846153843</v>
      </c>
      <c r="BY22" s="36">
        <f t="shared" si="37"/>
        <v>0.77656078860898137</v>
      </c>
      <c r="BZ22" s="197">
        <f t="shared" si="38"/>
        <v>0.10000000000000009</v>
      </c>
      <c r="CB22" s="77" t="s">
        <v>22</v>
      </c>
      <c r="CC22" s="36">
        <f t="shared" si="39"/>
        <v>0.22078504936347224</v>
      </c>
      <c r="CD22" s="36">
        <f t="shared" si="40"/>
        <v>0.19979827821568966</v>
      </c>
      <c r="CE22" s="197">
        <f t="shared" si="41"/>
        <v>2.0999999999999992</v>
      </c>
      <c r="CF22" s="36">
        <f t="shared" si="42"/>
        <v>0.77921495063652779</v>
      </c>
      <c r="CG22" s="36">
        <f t="shared" si="43"/>
        <v>0.80020172178431037</v>
      </c>
      <c r="CH22" s="197">
        <f t="shared" si="44"/>
        <v>-2.1000000000000019</v>
      </c>
      <c r="CI22" s="36">
        <f t="shared" si="45"/>
        <v>0.16630035766685719</v>
      </c>
      <c r="CJ22" s="36">
        <f t="shared" si="46"/>
        <v>0.15494680053948748</v>
      </c>
      <c r="CK22" s="197">
        <f t="shared" si="47"/>
        <v>1.100000000000001</v>
      </c>
      <c r="CL22" s="36">
        <f t="shared" si="48"/>
        <v>0.83369964233314287</v>
      </c>
      <c r="CM22" s="36">
        <f t="shared" si="49"/>
        <v>0.84505319946051249</v>
      </c>
      <c r="CN22" s="197">
        <f t="shared" si="50"/>
        <v>-1.100000000000001</v>
      </c>
      <c r="CO22" s="141">
        <v>0</v>
      </c>
    </row>
    <row r="23" spans="2:93" s="12" customFormat="1" ht="13.5" customHeight="1">
      <c r="B23" s="261"/>
      <c r="C23" s="331"/>
      <c r="D23" s="71" t="s">
        <v>130</v>
      </c>
      <c r="E23" s="96">
        <v>13</v>
      </c>
      <c r="F23" s="70">
        <v>2</v>
      </c>
      <c r="G23" s="13">
        <f t="shared" si="4"/>
        <v>0.15384615384615385</v>
      </c>
      <c r="H23" s="70">
        <v>11</v>
      </c>
      <c r="I23" s="13">
        <f t="shared" si="5"/>
        <v>0.84615384615384615</v>
      </c>
      <c r="J23" s="96">
        <v>85</v>
      </c>
      <c r="K23" s="70">
        <v>3</v>
      </c>
      <c r="L23" s="13">
        <f t="shared" si="6"/>
        <v>3.5294117647058823E-2</v>
      </c>
      <c r="M23" s="70">
        <v>82</v>
      </c>
      <c r="N23" s="13">
        <f t="shared" si="7"/>
        <v>0.96470588235294119</v>
      </c>
      <c r="O23" s="96">
        <v>3933</v>
      </c>
      <c r="P23" s="70">
        <v>599</v>
      </c>
      <c r="Q23" s="13">
        <f t="shared" si="8"/>
        <v>0.15230104246122553</v>
      </c>
      <c r="R23" s="70">
        <v>3334</v>
      </c>
      <c r="S23" s="13">
        <f t="shared" si="9"/>
        <v>0.84769895753877444</v>
      </c>
      <c r="T23" s="96">
        <v>3422</v>
      </c>
      <c r="U23" s="70">
        <v>410</v>
      </c>
      <c r="V23" s="13">
        <f t="shared" si="10"/>
        <v>0.11981297486849796</v>
      </c>
      <c r="W23" s="70">
        <v>3012</v>
      </c>
      <c r="X23" s="13">
        <f t="shared" si="11"/>
        <v>0.88018702513150204</v>
      </c>
      <c r="Y23" s="96">
        <v>2261</v>
      </c>
      <c r="Z23" s="70">
        <v>200</v>
      </c>
      <c r="AA23" s="13">
        <f t="shared" si="12"/>
        <v>8.845643520566121E-2</v>
      </c>
      <c r="AB23" s="70">
        <v>2061</v>
      </c>
      <c r="AC23" s="13">
        <f t="shared" si="13"/>
        <v>0.91154356479433873</v>
      </c>
      <c r="AD23" s="96">
        <v>972</v>
      </c>
      <c r="AE23" s="70">
        <v>64</v>
      </c>
      <c r="AF23" s="13">
        <f t="shared" si="14"/>
        <v>6.584362139917696E-2</v>
      </c>
      <c r="AG23" s="70">
        <v>908</v>
      </c>
      <c r="AH23" s="13">
        <f t="shared" si="15"/>
        <v>0.93415637860082301</v>
      </c>
      <c r="AI23" s="96">
        <v>285</v>
      </c>
      <c r="AJ23" s="70">
        <v>13</v>
      </c>
      <c r="AK23" s="13">
        <f t="shared" si="16"/>
        <v>4.5614035087719301E-2</v>
      </c>
      <c r="AL23" s="70">
        <v>272</v>
      </c>
      <c r="AM23" s="13">
        <f t="shared" si="17"/>
        <v>0.95438596491228067</v>
      </c>
      <c r="AN23" s="96">
        <f t="shared" si="18"/>
        <v>10971</v>
      </c>
      <c r="AO23" s="70">
        <f t="shared" si="19"/>
        <v>1291</v>
      </c>
      <c r="AP23" s="13">
        <f t="shared" si="20"/>
        <v>0.11767386746878133</v>
      </c>
      <c r="AQ23" s="33">
        <f t="shared" si="0"/>
        <v>9680</v>
      </c>
      <c r="AR23" s="13">
        <f t="shared" si="21"/>
        <v>0.88232613253121872</v>
      </c>
      <c r="AS23" s="91"/>
      <c r="AT23" s="261"/>
      <c r="AU23" s="331"/>
      <c r="AV23" s="151" t="s">
        <v>67</v>
      </c>
      <c r="AW23" s="210">
        <v>10668</v>
      </c>
      <c r="AX23" s="38">
        <v>1119</v>
      </c>
      <c r="AY23" s="85">
        <v>0.10489313835770529</v>
      </c>
      <c r="AZ23" s="38">
        <v>9549</v>
      </c>
      <c r="BA23" s="85">
        <v>0.89510686164229469</v>
      </c>
      <c r="BB23" s="91"/>
      <c r="BC23" s="53">
        <v>18</v>
      </c>
      <c r="BD23" s="11" t="s">
        <v>55</v>
      </c>
      <c r="BE23" s="36">
        <f t="shared" si="22"/>
        <v>0.14773275446213219</v>
      </c>
      <c r="BF23" s="36">
        <f t="shared" si="23"/>
        <v>0.13120720498426994</v>
      </c>
      <c r="BG23" s="36">
        <f t="shared" si="1"/>
        <v>0.85226724553786781</v>
      </c>
      <c r="BH23" s="36">
        <f t="shared" si="24"/>
        <v>0.86879279501573003</v>
      </c>
      <c r="BI23" s="36">
        <f t="shared" si="2"/>
        <v>0.11941580756013746</v>
      </c>
      <c r="BJ23" s="36">
        <f t="shared" si="25"/>
        <v>0.10855949895615867</v>
      </c>
      <c r="BK23" s="36">
        <f t="shared" si="3"/>
        <v>0.88058419243986252</v>
      </c>
      <c r="BL23" s="36">
        <f t="shared" si="26"/>
        <v>0.89144050104384132</v>
      </c>
      <c r="BN23" s="77" t="s">
        <v>23</v>
      </c>
      <c r="BO23" s="36">
        <f t="shared" si="27"/>
        <v>0.18124310835122745</v>
      </c>
      <c r="BP23" s="36">
        <f t="shared" si="28"/>
        <v>0.15676068272606222</v>
      </c>
      <c r="BQ23" s="197">
        <f t="shared" si="29"/>
        <v>2.3999999999999995</v>
      </c>
      <c r="BR23" s="36">
        <f t="shared" si="30"/>
        <v>0.81875689164877252</v>
      </c>
      <c r="BS23" s="36">
        <f t="shared" si="31"/>
        <v>0.84323931727393775</v>
      </c>
      <c r="BT23" s="197">
        <f t="shared" si="32"/>
        <v>-2.4000000000000021</v>
      </c>
      <c r="BU23" s="36">
        <f t="shared" si="33"/>
        <v>0.15056266977105162</v>
      </c>
      <c r="BV23" s="36">
        <f t="shared" si="34"/>
        <v>0.13520906604142244</v>
      </c>
      <c r="BW23" s="197">
        <f t="shared" si="35"/>
        <v>1.5999999999999988</v>
      </c>
      <c r="BX23" s="36">
        <f t="shared" si="36"/>
        <v>0.84943733022894841</v>
      </c>
      <c r="BY23" s="36">
        <f t="shared" si="37"/>
        <v>0.86479093395857753</v>
      </c>
      <c r="BZ23" s="197">
        <f t="shared" si="38"/>
        <v>-1.6000000000000014</v>
      </c>
      <c r="CB23" s="77" t="s">
        <v>23</v>
      </c>
      <c r="CC23" s="36">
        <f t="shared" si="39"/>
        <v>0.22078504936347224</v>
      </c>
      <c r="CD23" s="36">
        <f t="shared" si="40"/>
        <v>0.19979827821568966</v>
      </c>
      <c r="CE23" s="197">
        <f t="shared" si="41"/>
        <v>2.0999999999999992</v>
      </c>
      <c r="CF23" s="36">
        <f t="shared" si="42"/>
        <v>0.77921495063652779</v>
      </c>
      <c r="CG23" s="36">
        <f t="shared" si="43"/>
        <v>0.80020172178431037</v>
      </c>
      <c r="CH23" s="197">
        <f t="shared" si="44"/>
        <v>-2.1000000000000019</v>
      </c>
      <c r="CI23" s="36">
        <f t="shared" si="45"/>
        <v>0.16630035766685719</v>
      </c>
      <c r="CJ23" s="36">
        <f t="shared" si="46"/>
        <v>0.15494680053948748</v>
      </c>
      <c r="CK23" s="197">
        <f t="shared" si="47"/>
        <v>1.100000000000001</v>
      </c>
      <c r="CL23" s="36">
        <f t="shared" si="48"/>
        <v>0.83369964233314287</v>
      </c>
      <c r="CM23" s="36">
        <f t="shared" si="49"/>
        <v>0.84505319946051249</v>
      </c>
      <c r="CN23" s="197">
        <f t="shared" si="50"/>
        <v>-1.100000000000001</v>
      </c>
      <c r="CO23" s="141">
        <v>0</v>
      </c>
    </row>
    <row r="24" spans="2:93" s="12" customFormat="1" ht="13.5" customHeight="1">
      <c r="B24" s="259">
        <v>7</v>
      </c>
      <c r="C24" s="329" t="s">
        <v>103</v>
      </c>
      <c r="D24" s="75" t="s">
        <v>132</v>
      </c>
      <c r="E24" s="94">
        <v>18</v>
      </c>
      <c r="F24" s="74">
        <v>3</v>
      </c>
      <c r="G24" s="72">
        <f t="shared" si="4"/>
        <v>0.16666666666666666</v>
      </c>
      <c r="H24" s="74">
        <v>15</v>
      </c>
      <c r="I24" s="72">
        <f t="shared" si="5"/>
        <v>0.83333333333333337</v>
      </c>
      <c r="J24" s="94">
        <v>85</v>
      </c>
      <c r="K24" s="74">
        <v>9</v>
      </c>
      <c r="L24" s="72">
        <f t="shared" si="6"/>
        <v>0.10588235294117647</v>
      </c>
      <c r="M24" s="74">
        <v>76</v>
      </c>
      <c r="N24" s="72">
        <f t="shared" si="7"/>
        <v>0.89411764705882357</v>
      </c>
      <c r="O24" s="94">
        <v>3114</v>
      </c>
      <c r="P24" s="74">
        <v>596</v>
      </c>
      <c r="Q24" s="72">
        <f t="shared" si="8"/>
        <v>0.19139370584457291</v>
      </c>
      <c r="R24" s="74">
        <v>2518</v>
      </c>
      <c r="S24" s="72">
        <f t="shared" si="9"/>
        <v>0.80860629415542706</v>
      </c>
      <c r="T24" s="94">
        <v>2798</v>
      </c>
      <c r="U24" s="74">
        <v>449</v>
      </c>
      <c r="V24" s="72">
        <f t="shared" si="10"/>
        <v>0.16047176554681916</v>
      </c>
      <c r="W24" s="74">
        <v>2349</v>
      </c>
      <c r="X24" s="72">
        <f t="shared" si="11"/>
        <v>0.83952823445318081</v>
      </c>
      <c r="Y24" s="94">
        <v>1725</v>
      </c>
      <c r="Z24" s="74">
        <v>224</v>
      </c>
      <c r="AA24" s="72">
        <f t="shared" si="12"/>
        <v>0.12985507246376812</v>
      </c>
      <c r="AB24" s="74">
        <v>1501</v>
      </c>
      <c r="AC24" s="72">
        <f t="shared" si="13"/>
        <v>0.87014492753623185</v>
      </c>
      <c r="AD24" s="94">
        <v>799</v>
      </c>
      <c r="AE24" s="74">
        <v>66</v>
      </c>
      <c r="AF24" s="72">
        <f t="shared" si="14"/>
        <v>8.2603254067584481E-2</v>
      </c>
      <c r="AG24" s="74">
        <v>733</v>
      </c>
      <c r="AH24" s="72">
        <f t="shared" si="15"/>
        <v>0.91739674593241549</v>
      </c>
      <c r="AI24" s="94">
        <v>200</v>
      </c>
      <c r="AJ24" s="74">
        <v>8</v>
      </c>
      <c r="AK24" s="72">
        <f t="shared" si="16"/>
        <v>0.04</v>
      </c>
      <c r="AL24" s="74">
        <v>192</v>
      </c>
      <c r="AM24" s="72">
        <f t="shared" si="17"/>
        <v>0.96</v>
      </c>
      <c r="AN24" s="94">
        <f t="shared" si="18"/>
        <v>8739</v>
      </c>
      <c r="AO24" s="74">
        <f t="shared" si="19"/>
        <v>1355</v>
      </c>
      <c r="AP24" s="72">
        <f t="shared" si="20"/>
        <v>0.15505206545371325</v>
      </c>
      <c r="AQ24" s="73">
        <f t="shared" si="0"/>
        <v>7384</v>
      </c>
      <c r="AR24" s="72">
        <f t="shared" si="21"/>
        <v>0.84494793454628681</v>
      </c>
      <c r="AS24" s="91"/>
      <c r="AT24" s="259">
        <v>7</v>
      </c>
      <c r="AU24" s="329" t="s">
        <v>103</v>
      </c>
      <c r="AV24" s="11" t="s">
        <v>125</v>
      </c>
      <c r="AW24" s="210">
        <v>8430</v>
      </c>
      <c r="AX24" s="38">
        <v>1273</v>
      </c>
      <c r="AY24" s="85">
        <v>0.15100830367734283</v>
      </c>
      <c r="AZ24" s="38">
        <v>7157</v>
      </c>
      <c r="BA24" s="85">
        <v>0.84899169632265714</v>
      </c>
      <c r="BB24" s="91"/>
      <c r="BC24" s="53">
        <v>19</v>
      </c>
      <c r="BD24" s="11" t="s">
        <v>110</v>
      </c>
      <c r="BE24" s="36">
        <f t="shared" si="22"/>
        <v>0.15515299418058945</v>
      </c>
      <c r="BF24" s="36">
        <f t="shared" si="23"/>
        <v>0.13351288957291266</v>
      </c>
      <c r="BG24" s="36">
        <f t="shared" si="1"/>
        <v>0.84484700581941052</v>
      </c>
      <c r="BH24" s="36">
        <f t="shared" si="24"/>
        <v>0.86648711042708737</v>
      </c>
      <c r="BI24" s="36">
        <f t="shared" si="2"/>
        <v>8.2497212931995537E-2</v>
      </c>
      <c r="BJ24" s="36">
        <f t="shared" si="25"/>
        <v>6.1546036435253568E-2</v>
      </c>
      <c r="BK24" s="36">
        <f t="shared" si="3"/>
        <v>0.91750278706800448</v>
      </c>
      <c r="BL24" s="36">
        <f t="shared" si="26"/>
        <v>0.93845396356474642</v>
      </c>
      <c r="BN24" s="77" t="s">
        <v>14</v>
      </c>
      <c r="BO24" s="36">
        <f t="shared" si="27"/>
        <v>0.23339633709183341</v>
      </c>
      <c r="BP24" s="36">
        <f t="shared" si="28"/>
        <v>0.21566487002797299</v>
      </c>
      <c r="BQ24" s="197">
        <f t="shared" si="29"/>
        <v>1.7000000000000015</v>
      </c>
      <c r="BR24" s="36">
        <f t="shared" si="30"/>
        <v>0.76660366290816662</v>
      </c>
      <c r="BS24" s="36">
        <f t="shared" si="31"/>
        <v>0.78433512997202703</v>
      </c>
      <c r="BT24" s="197">
        <f t="shared" si="32"/>
        <v>-1.7000000000000015</v>
      </c>
      <c r="BU24" s="36">
        <f t="shared" si="33"/>
        <v>0.17775974025974026</v>
      </c>
      <c r="BV24" s="36">
        <f t="shared" si="34"/>
        <v>0.16505263157894737</v>
      </c>
      <c r="BW24" s="197">
        <f t="shared" si="35"/>
        <v>1.2999999999999985</v>
      </c>
      <c r="BX24" s="36">
        <f t="shared" si="36"/>
        <v>0.82224025974025972</v>
      </c>
      <c r="BY24" s="36">
        <f t="shared" si="37"/>
        <v>0.83494736842105266</v>
      </c>
      <c r="BZ24" s="197">
        <f t="shared" si="38"/>
        <v>-1.3000000000000012</v>
      </c>
      <c r="CB24" s="77" t="s">
        <v>14</v>
      </c>
      <c r="CC24" s="36">
        <f t="shared" si="39"/>
        <v>0.22078504936347224</v>
      </c>
      <c r="CD24" s="36">
        <f t="shared" si="40"/>
        <v>0.19979827821568966</v>
      </c>
      <c r="CE24" s="197">
        <f t="shared" si="41"/>
        <v>2.0999999999999992</v>
      </c>
      <c r="CF24" s="36">
        <f t="shared" si="42"/>
        <v>0.77921495063652779</v>
      </c>
      <c r="CG24" s="36">
        <f t="shared" si="43"/>
        <v>0.80020172178431037</v>
      </c>
      <c r="CH24" s="197">
        <f t="shared" si="44"/>
        <v>-2.1000000000000019</v>
      </c>
      <c r="CI24" s="36">
        <f t="shared" si="45"/>
        <v>0.16630035766685719</v>
      </c>
      <c r="CJ24" s="36">
        <f t="shared" si="46"/>
        <v>0.15494680053948748</v>
      </c>
      <c r="CK24" s="197">
        <f t="shared" si="47"/>
        <v>1.100000000000001</v>
      </c>
      <c r="CL24" s="36">
        <f t="shared" si="48"/>
        <v>0.83369964233314287</v>
      </c>
      <c r="CM24" s="36">
        <f t="shared" si="49"/>
        <v>0.84505319946051249</v>
      </c>
      <c r="CN24" s="197">
        <f t="shared" si="50"/>
        <v>-1.100000000000001</v>
      </c>
      <c r="CO24" s="141">
        <v>0</v>
      </c>
    </row>
    <row r="25" spans="2:93" s="12" customFormat="1" ht="13.5" customHeight="1">
      <c r="B25" s="260"/>
      <c r="C25" s="330"/>
      <c r="D25" s="65" t="s">
        <v>131</v>
      </c>
      <c r="E25" s="95">
        <v>3</v>
      </c>
      <c r="F25" s="64">
        <v>0</v>
      </c>
      <c r="G25" s="62">
        <f t="shared" si="4"/>
        <v>0</v>
      </c>
      <c r="H25" s="64">
        <v>3</v>
      </c>
      <c r="I25" s="62">
        <f t="shared" si="5"/>
        <v>1</v>
      </c>
      <c r="J25" s="95">
        <v>6</v>
      </c>
      <c r="K25" s="64">
        <v>1</v>
      </c>
      <c r="L25" s="62">
        <f t="shared" si="6"/>
        <v>0.16666666666666666</v>
      </c>
      <c r="M25" s="64">
        <v>5</v>
      </c>
      <c r="N25" s="62">
        <f t="shared" si="7"/>
        <v>0.83333333333333337</v>
      </c>
      <c r="O25" s="95">
        <v>592</v>
      </c>
      <c r="P25" s="64">
        <v>74</v>
      </c>
      <c r="Q25" s="62">
        <f t="shared" si="8"/>
        <v>0.125</v>
      </c>
      <c r="R25" s="64">
        <v>518</v>
      </c>
      <c r="S25" s="62">
        <f t="shared" si="9"/>
        <v>0.875</v>
      </c>
      <c r="T25" s="95">
        <v>269</v>
      </c>
      <c r="U25" s="64">
        <v>29</v>
      </c>
      <c r="V25" s="62">
        <f t="shared" si="10"/>
        <v>0.10780669144981413</v>
      </c>
      <c r="W25" s="64">
        <v>240</v>
      </c>
      <c r="X25" s="62">
        <f t="shared" si="11"/>
        <v>0.89219330855018586</v>
      </c>
      <c r="Y25" s="95">
        <v>180</v>
      </c>
      <c r="Z25" s="64">
        <v>18</v>
      </c>
      <c r="AA25" s="62">
        <f t="shared" si="12"/>
        <v>0.1</v>
      </c>
      <c r="AB25" s="64">
        <v>162</v>
      </c>
      <c r="AC25" s="62">
        <f t="shared" si="13"/>
        <v>0.9</v>
      </c>
      <c r="AD25" s="95">
        <v>84</v>
      </c>
      <c r="AE25" s="64">
        <v>4</v>
      </c>
      <c r="AF25" s="62">
        <f t="shared" si="14"/>
        <v>4.7619047619047616E-2</v>
      </c>
      <c r="AG25" s="64">
        <v>80</v>
      </c>
      <c r="AH25" s="62">
        <f t="shared" si="15"/>
        <v>0.95238095238095233</v>
      </c>
      <c r="AI25" s="95">
        <v>34</v>
      </c>
      <c r="AJ25" s="64">
        <v>1</v>
      </c>
      <c r="AK25" s="62">
        <f t="shared" si="16"/>
        <v>2.9411764705882353E-2</v>
      </c>
      <c r="AL25" s="64">
        <v>33</v>
      </c>
      <c r="AM25" s="62">
        <f t="shared" si="17"/>
        <v>0.97058823529411764</v>
      </c>
      <c r="AN25" s="95">
        <f t="shared" si="18"/>
        <v>1168</v>
      </c>
      <c r="AO25" s="64">
        <f t="shared" si="19"/>
        <v>127</v>
      </c>
      <c r="AP25" s="62">
        <f t="shared" si="20"/>
        <v>0.10873287671232877</v>
      </c>
      <c r="AQ25" s="63">
        <f t="shared" si="0"/>
        <v>1041</v>
      </c>
      <c r="AR25" s="62">
        <f t="shared" si="21"/>
        <v>0.89126712328767121</v>
      </c>
      <c r="AS25" s="91"/>
      <c r="AT25" s="260"/>
      <c r="AU25" s="330"/>
      <c r="AV25" s="11" t="s">
        <v>131</v>
      </c>
      <c r="AW25" s="210">
        <v>1162</v>
      </c>
      <c r="AX25" s="38">
        <v>135</v>
      </c>
      <c r="AY25" s="85">
        <v>0.11617900172117039</v>
      </c>
      <c r="AZ25" s="38">
        <v>1027</v>
      </c>
      <c r="BA25" s="85">
        <v>0.88382099827882965</v>
      </c>
      <c r="BB25" s="91"/>
      <c r="BC25" s="53">
        <v>20</v>
      </c>
      <c r="BD25" s="11" t="s">
        <v>111</v>
      </c>
      <c r="BE25" s="36">
        <f t="shared" si="22"/>
        <v>0.12890756302521009</v>
      </c>
      <c r="BF25" s="36">
        <f t="shared" si="23"/>
        <v>0.12258513662470268</v>
      </c>
      <c r="BG25" s="36">
        <f t="shared" si="1"/>
        <v>0.87109243697478989</v>
      </c>
      <c r="BH25" s="36">
        <f t="shared" si="24"/>
        <v>0.87741486337529728</v>
      </c>
      <c r="BI25" s="36">
        <f t="shared" si="2"/>
        <v>0.10782865583456426</v>
      </c>
      <c r="BJ25" s="36">
        <f t="shared" si="25"/>
        <v>9.2571855169839498E-2</v>
      </c>
      <c r="BK25" s="36">
        <f t="shared" si="3"/>
        <v>0.89217134416543575</v>
      </c>
      <c r="BL25" s="36">
        <f t="shared" si="26"/>
        <v>0.90742814483016054</v>
      </c>
      <c r="BN25" s="77" t="s">
        <v>42</v>
      </c>
      <c r="BO25" s="36">
        <f t="shared" si="27"/>
        <v>0.33882730455075843</v>
      </c>
      <c r="BP25" s="36">
        <f t="shared" si="28"/>
        <v>0.3082936425761027</v>
      </c>
      <c r="BQ25" s="197">
        <f t="shared" si="29"/>
        <v>3.1000000000000028</v>
      </c>
      <c r="BR25" s="36">
        <f t="shared" si="30"/>
        <v>0.66117269544924151</v>
      </c>
      <c r="BS25" s="36">
        <f t="shared" si="31"/>
        <v>0.6917063574238973</v>
      </c>
      <c r="BT25" s="197">
        <f t="shared" si="32"/>
        <v>-3.0999999999999917</v>
      </c>
      <c r="BU25" s="36">
        <f t="shared" si="33"/>
        <v>0.21289954337899544</v>
      </c>
      <c r="BV25" s="36">
        <f t="shared" si="34"/>
        <v>0.19825773505557223</v>
      </c>
      <c r="BW25" s="197">
        <f t="shared" si="35"/>
        <v>1.4999999999999987</v>
      </c>
      <c r="BX25" s="36">
        <f t="shared" si="36"/>
        <v>0.78710045662100458</v>
      </c>
      <c r="BY25" s="36">
        <f t="shared" si="37"/>
        <v>0.8017422649444278</v>
      </c>
      <c r="BZ25" s="197">
        <f t="shared" si="38"/>
        <v>-1.5000000000000013</v>
      </c>
      <c r="CB25" s="77" t="s">
        <v>42</v>
      </c>
      <c r="CC25" s="36">
        <f t="shared" si="39"/>
        <v>0.22078504936347224</v>
      </c>
      <c r="CD25" s="36">
        <f t="shared" si="40"/>
        <v>0.19979827821568966</v>
      </c>
      <c r="CE25" s="197">
        <f t="shared" si="41"/>
        <v>2.0999999999999992</v>
      </c>
      <c r="CF25" s="36">
        <f t="shared" si="42"/>
        <v>0.77921495063652779</v>
      </c>
      <c r="CG25" s="36">
        <f t="shared" si="43"/>
        <v>0.80020172178431037</v>
      </c>
      <c r="CH25" s="197">
        <f t="shared" si="44"/>
        <v>-2.1000000000000019</v>
      </c>
      <c r="CI25" s="36">
        <f t="shared" si="45"/>
        <v>0.16630035766685719</v>
      </c>
      <c r="CJ25" s="36">
        <f t="shared" si="46"/>
        <v>0.15494680053948748</v>
      </c>
      <c r="CK25" s="197">
        <f t="shared" si="47"/>
        <v>1.100000000000001</v>
      </c>
      <c r="CL25" s="36">
        <f t="shared" si="48"/>
        <v>0.83369964233314287</v>
      </c>
      <c r="CM25" s="36">
        <f t="shared" si="49"/>
        <v>0.84505319946051249</v>
      </c>
      <c r="CN25" s="197">
        <f t="shared" si="50"/>
        <v>-1.100000000000001</v>
      </c>
      <c r="CO25" s="141">
        <v>0</v>
      </c>
    </row>
    <row r="26" spans="2:93" s="12" customFormat="1" ht="13.5" customHeight="1">
      <c r="B26" s="261"/>
      <c r="C26" s="331"/>
      <c r="D26" s="71" t="s">
        <v>130</v>
      </c>
      <c r="E26" s="96">
        <v>21</v>
      </c>
      <c r="F26" s="70">
        <v>3</v>
      </c>
      <c r="G26" s="13">
        <f t="shared" si="4"/>
        <v>0.14285714285714285</v>
      </c>
      <c r="H26" s="70">
        <v>18</v>
      </c>
      <c r="I26" s="13">
        <f t="shared" si="5"/>
        <v>0.8571428571428571</v>
      </c>
      <c r="J26" s="96">
        <v>91</v>
      </c>
      <c r="K26" s="70">
        <v>10</v>
      </c>
      <c r="L26" s="13">
        <f t="shared" si="6"/>
        <v>0.10989010989010989</v>
      </c>
      <c r="M26" s="70">
        <v>81</v>
      </c>
      <c r="N26" s="13">
        <f t="shared" si="7"/>
        <v>0.89010989010989006</v>
      </c>
      <c r="O26" s="96">
        <v>3706</v>
      </c>
      <c r="P26" s="70">
        <v>670</v>
      </c>
      <c r="Q26" s="13">
        <f t="shared" si="8"/>
        <v>0.18078791149487317</v>
      </c>
      <c r="R26" s="70">
        <v>3036</v>
      </c>
      <c r="S26" s="13">
        <f t="shared" si="9"/>
        <v>0.81921208850512683</v>
      </c>
      <c r="T26" s="96">
        <v>3067</v>
      </c>
      <c r="U26" s="70">
        <v>478</v>
      </c>
      <c r="V26" s="13">
        <f t="shared" si="10"/>
        <v>0.15585262471470493</v>
      </c>
      <c r="W26" s="70">
        <v>2589</v>
      </c>
      <c r="X26" s="13">
        <f t="shared" si="11"/>
        <v>0.84414737528529504</v>
      </c>
      <c r="Y26" s="96">
        <v>1905</v>
      </c>
      <c r="Z26" s="70">
        <v>242</v>
      </c>
      <c r="AA26" s="13">
        <f t="shared" si="12"/>
        <v>0.12703412073490813</v>
      </c>
      <c r="AB26" s="70">
        <v>1663</v>
      </c>
      <c r="AC26" s="13">
        <f t="shared" si="13"/>
        <v>0.87296587926509184</v>
      </c>
      <c r="AD26" s="96">
        <v>883</v>
      </c>
      <c r="AE26" s="70">
        <v>70</v>
      </c>
      <c r="AF26" s="13">
        <f t="shared" si="14"/>
        <v>7.9275198187995471E-2</v>
      </c>
      <c r="AG26" s="70">
        <v>813</v>
      </c>
      <c r="AH26" s="13">
        <f t="shared" si="15"/>
        <v>0.92072480181200456</v>
      </c>
      <c r="AI26" s="96">
        <v>234</v>
      </c>
      <c r="AJ26" s="70">
        <v>9</v>
      </c>
      <c r="AK26" s="13">
        <f t="shared" si="16"/>
        <v>3.8461538461538464E-2</v>
      </c>
      <c r="AL26" s="70">
        <v>225</v>
      </c>
      <c r="AM26" s="13">
        <f t="shared" si="17"/>
        <v>0.96153846153846156</v>
      </c>
      <c r="AN26" s="96">
        <f t="shared" si="18"/>
        <v>9907</v>
      </c>
      <c r="AO26" s="70">
        <f t="shared" si="19"/>
        <v>1482</v>
      </c>
      <c r="AP26" s="13">
        <f t="shared" si="20"/>
        <v>0.14959119814272737</v>
      </c>
      <c r="AQ26" s="33">
        <f t="shared" si="0"/>
        <v>8425</v>
      </c>
      <c r="AR26" s="13">
        <f t="shared" si="21"/>
        <v>0.85040880185727263</v>
      </c>
      <c r="AS26" s="91"/>
      <c r="AT26" s="261"/>
      <c r="AU26" s="331"/>
      <c r="AV26" s="151" t="s">
        <v>67</v>
      </c>
      <c r="AW26" s="210">
        <v>9592</v>
      </c>
      <c r="AX26" s="38">
        <v>1408</v>
      </c>
      <c r="AY26" s="85">
        <v>0.14678899082568808</v>
      </c>
      <c r="AZ26" s="38">
        <v>8184</v>
      </c>
      <c r="BA26" s="85">
        <v>0.85321100917431192</v>
      </c>
      <c r="BB26" s="91"/>
      <c r="BC26" s="53">
        <v>21</v>
      </c>
      <c r="BD26" s="11" t="s">
        <v>112</v>
      </c>
      <c r="BE26" s="36">
        <f t="shared" si="22"/>
        <v>0.15011741026501174</v>
      </c>
      <c r="BF26" s="36">
        <f t="shared" si="23"/>
        <v>0.14229078686546584</v>
      </c>
      <c r="BG26" s="36">
        <f t="shared" si="1"/>
        <v>0.84988258973498831</v>
      </c>
      <c r="BH26" s="36">
        <f t="shared" si="24"/>
        <v>0.85770921313453419</v>
      </c>
      <c r="BI26" s="36">
        <f t="shared" si="2"/>
        <v>0.12411118293471235</v>
      </c>
      <c r="BJ26" s="36">
        <f t="shared" si="25"/>
        <v>0.10606060606060606</v>
      </c>
      <c r="BK26" s="36">
        <f t="shared" si="3"/>
        <v>0.87588881706528765</v>
      </c>
      <c r="BL26" s="36">
        <f t="shared" si="26"/>
        <v>0.89393939393939392</v>
      </c>
      <c r="BN26" s="77" t="s">
        <v>4</v>
      </c>
      <c r="BO26" s="36">
        <f t="shared" si="27"/>
        <v>0.2904876580373269</v>
      </c>
      <c r="BP26" s="36">
        <f t="shared" si="28"/>
        <v>0.27045339412360692</v>
      </c>
      <c r="BQ26" s="197">
        <f t="shared" si="29"/>
        <v>1.9999999999999962</v>
      </c>
      <c r="BR26" s="36">
        <f t="shared" si="30"/>
        <v>0.7095123419626731</v>
      </c>
      <c r="BS26" s="36">
        <f t="shared" si="31"/>
        <v>0.72954660587639308</v>
      </c>
      <c r="BT26" s="197">
        <f t="shared" si="32"/>
        <v>-2.0000000000000018</v>
      </c>
      <c r="BU26" s="36">
        <f t="shared" si="33"/>
        <v>0.20985915492957746</v>
      </c>
      <c r="BV26" s="36">
        <f t="shared" si="34"/>
        <v>0.19642218246869408</v>
      </c>
      <c r="BW26" s="197">
        <f t="shared" si="35"/>
        <v>1.3999999999999986</v>
      </c>
      <c r="BX26" s="36">
        <f t="shared" si="36"/>
        <v>0.79014084507042248</v>
      </c>
      <c r="BY26" s="36">
        <f t="shared" si="37"/>
        <v>0.80357781753130586</v>
      </c>
      <c r="BZ26" s="197">
        <f t="shared" si="38"/>
        <v>-1.4000000000000012</v>
      </c>
      <c r="CB26" s="77" t="s">
        <v>4</v>
      </c>
      <c r="CC26" s="36">
        <f t="shared" si="39"/>
        <v>0.22078504936347224</v>
      </c>
      <c r="CD26" s="36">
        <f t="shared" si="40"/>
        <v>0.19979827821568966</v>
      </c>
      <c r="CE26" s="197">
        <f t="shared" si="41"/>
        <v>2.0999999999999992</v>
      </c>
      <c r="CF26" s="36">
        <f t="shared" si="42"/>
        <v>0.77921495063652779</v>
      </c>
      <c r="CG26" s="36">
        <f t="shared" si="43"/>
        <v>0.80020172178431037</v>
      </c>
      <c r="CH26" s="197">
        <f t="shared" si="44"/>
        <v>-2.1000000000000019</v>
      </c>
      <c r="CI26" s="36">
        <f t="shared" si="45"/>
        <v>0.16630035766685719</v>
      </c>
      <c r="CJ26" s="36">
        <f t="shared" si="46"/>
        <v>0.15494680053948748</v>
      </c>
      <c r="CK26" s="197">
        <f t="shared" si="47"/>
        <v>1.100000000000001</v>
      </c>
      <c r="CL26" s="36">
        <f t="shared" si="48"/>
        <v>0.83369964233314287</v>
      </c>
      <c r="CM26" s="36">
        <f t="shared" si="49"/>
        <v>0.84505319946051249</v>
      </c>
      <c r="CN26" s="197">
        <f t="shared" si="50"/>
        <v>-1.100000000000001</v>
      </c>
      <c r="CO26" s="141">
        <v>0</v>
      </c>
    </row>
    <row r="27" spans="2:93" s="12" customFormat="1" ht="13.5" customHeight="1">
      <c r="B27" s="259">
        <v>8</v>
      </c>
      <c r="C27" s="329" t="s">
        <v>51</v>
      </c>
      <c r="D27" s="75" t="s">
        <v>132</v>
      </c>
      <c r="E27" s="94">
        <v>9</v>
      </c>
      <c r="F27" s="74">
        <v>3</v>
      </c>
      <c r="G27" s="72">
        <f t="shared" si="4"/>
        <v>0.33333333333333331</v>
      </c>
      <c r="H27" s="74">
        <v>6</v>
      </c>
      <c r="I27" s="72">
        <f t="shared" si="5"/>
        <v>0.66666666666666663</v>
      </c>
      <c r="J27" s="94">
        <v>41</v>
      </c>
      <c r="K27" s="74">
        <v>5</v>
      </c>
      <c r="L27" s="72">
        <f t="shared" si="6"/>
        <v>0.12195121951219512</v>
      </c>
      <c r="M27" s="74">
        <v>36</v>
      </c>
      <c r="N27" s="72">
        <f t="shared" si="7"/>
        <v>0.87804878048780488</v>
      </c>
      <c r="O27" s="94">
        <v>2332</v>
      </c>
      <c r="P27" s="74">
        <v>442</v>
      </c>
      <c r="Q27" s="72">
        <f t="shared" si="8"/>
        <v>0.1895368782161235</v>
      </c>
      <c r="R27" s="74">
        <v>1890</v>
      </c>
      <c r="S27" s="72">
        <f t="shared" si="9"/>
        <v>0.81046312178387647</v>
      </c>
      <c r="T27" s="94">
        <v>1849</v>
      </c>
      <c r="U27" s="74">
        <v>286</v>
      </c>
      <c r="V27" s="72">
        <f t="shared" si="10"/>
        <v>0.15467820443482963</v>
      </c>
      <c r="W27" s="74">
        <v>1563</v>
      </c>
      <c r="X27" s="72">
        <f t="shared" si="11"/>
        <v>0.8453217955651704</v>
      </c>
      <c r="Y27" s="94">
        <v>1399</v>
      </c>
      <c r="Z27" s="74">
        <v>164</v>
      </c>
      <c r="AA27" s="72">
        <f t="shared" si="12"/>
        <v>0.11722659042172981</v>
      </c>
      <c r="AB27" s="74">
        <v>1235</v>
      </c>
      <c r="AC27" s="72">
        <f t="shared" si="13"/>
        <v>0.88277340957827022</v>
      </c>
      <c r="AD27" s="94">
        <v>740</v>
      </c>
      <c r="AE27" s="74">
        <v>69</v>
      </c>
      <c r="AF27" s="72">
        <f t="shared" si="14"/>
        <v>9.3243243243243248E-2</v>
      </c>
      <c r="AG27" s="74">
        <v>671</v>
      </c>
      <c r="AH27" s="72">
        <f t="shared" si="15"/>
        <v>0.90675675675675671</v>
      </c>
      <c r="AI27" s="94">
        <v>250</v>
      </c>
      <c r="AJ27" s="74">
        <v>22</v>
      </c>
      <c r="AK27" s="72">
        <f t="shared" si="16"/>
        <v>8.7999999999999995E-2</v>
      </c>
      <c r="AL27" s="74">
        <v>228</v>
      </c>
      <c r="AM27" s="72">
        <f t="shared" si="17"/>
        <v>0.91200000000000003</v>
      </c>
      <c r="AN27" s="94">
        <f t="shared" si="18"/>
        <v>6620</v>
      </c>
      <c r="AO27" s="74">
        <f t="shared" si="19"/>
        <v>991</v>
      </c>
      <c r="AP27" s="72">
        <f t="shared" si="20"/>
        <v>0.14969788519637461</v>
      </c>
      <c r="AQ27" s="74">
        <f t="shared" si="0"/>
        <v>5629</v>
      </c>
      <c r="AR27" s="72">
        <f t="shared" si="21"/>
        <v>0.85030211480362539</v>
      </c>
      <c r="AS27" s="91"/>
      <c r="AT27" s="259">
        <v>8</v>
      </c>
      <c r="AU27" s="329" t="s">
        <v>51</v>
      </c>
      <c r="AV27" s="11" t="s">
        <v>125</v>
      </c>
      <c r="AW27" s="210">
        <v>6366</v>
      </c>
      <c r="AX27" s="38">
        <v>801</v>
      </c>
      <c r="AY27" s="85">
        <v>0.12582469368520263</v>
      </c>
      <c r="AZ27" s="38">
        <v>5565</v>
      </c>
      <c r="BA27" s="85">
        <v>0.87417530631479734</v>
      </c>
      <c r="BB27" s="91"/>
      <c r="BC27" s="53">
        <v>22</v>
      </c>
      <c r="BD27" s="11" t="s">
        <v>56</v>
      </c>
      <c r="BE27" s="36">
        <f t="shared" si="22"/>
        <v>0.13258026159334127</v>
      </c>
      <c r="BF27" s="36">
        <f t="shared" si="23"/>
        <v>0.11967292633913104</v>
      </c>
      <c r="BG27" s="36">
        <f t="shared" si="1"/>
        <v>0.86741973840665876</v>
      </c>
      <c r="BH27" s="36">
        <f t="shared" si="24"/>
        <v>0.88032707366086893</v>
      </c>
      <c r="BI27" s="36">
        <f t="shared" si="2"/>
        <v>0.10326311441553077</v>
      </c>
      <c r="BJ27" s="36">
        <f t="shared" si="25"/>
        <v>9.1783216783216784E-2</v>
      </c>
      <c r="BK27" s="36">
        <f t="shared" si="3"/>
        <v>0.89673688558446918</v>
      </c>
      <c r="BL27" s="36">
        <f t="shared" si="26"/>
        <v>0.90821678321678323</v>
      </c>
      <c r="BN27" s="77" t="s">
        <v>19</v>
      </c>
      <c r="BO27" s="36">
        <f t="shared" si="27"/>
        <v>0.24894470240607852</v>
      </c>
      <c r="BP27" s="36">
        <f t="shared" si="28"/>
        <v>0.20873304664240822</v>
      </c>
      <c r="BQ27" s="197">
        <f t="shared" si="29"/>
        <v>4.0000000000000009</v>
      </c>
      <c r="BR27" s="36">
        <f t="shared" si="30"/>
        <v>0.75105529759392153</v>
      </c>
      <c r="BS27" s="36">
        <f t="shared" si="31"/>
        <v>0.79126695335759178</v>
      </c>
      <c r="BT27" s="197">
        <f t="shared" si="32"/>
        <v>-4.0000000000000036</v>
      </c>
      <c r="BU27" s="36">
        <f t="shared" si="33"/>
        <v>0.17027417027417027</v>
      </c>
      <c r="BV27" s="36">
        <f t="shared" si="34"/>
        <v>0.16574585635359115</v>
      </c>
      <c r="BW27" s="197">
        <f t="shared" si="35"/>
        <v>0.40000000000000036</v>
      </c>
      <c r="BX27" s="36">
        <f t="shared" si="36"/>
        <v>0.82972582972582976</v>
      </c>
      <c r="BY27" s="36">
        <f t="shared" si="37"/>
        <v>0.83425414364640882</v>
      </c>
      <c r="BZ27" s="197">
        <f t="shared" si="38"/>
        <v>-0.40000000000000036</v>
      </c>
      <c r="CB27" s="77" t="s">
        <v>19</v>
      </c>
      <c r="CC27" s="36">
        <f t="shared" si="39"/>
        <v>0.22078504936347224</v>
      </c>
      <c r="CD27" s="36">
        <f t="shared" si="40"/>
        <v>0.19979827821568966</v>
      </c>
      <c r="CE27" s="197">
        <f t="shared" si="41"/>
        <v>2.0999999999999992</v>
      </c>
      <c r="CF27" s="36">
        <f t="shared" si="42"/>
        <v>0.77921495063652779</v>
      </c>
      <c r="CG27" s="36">
        <f t="shared" si="43"/>
        <v>0.80020172178431037</v>
      </c>
      <c r="CH27" s="197">
        <f t="shared" si="44"/>
        <v>-2.1000000000000019</v>
      </c>
      <c r="CI27" s="36">
        <f t="shared" si="45"/>
        <v>0.16630035766685719</v>
      </c>
      <c r="CJ27" s="36">
        <f t="shared" si="46"/>
        <v>0.15494680053948748</v>
      </c>
      <c r="CK27" s="197">
        <f t="shared" si="47"/>
        <v>1.100000000000001</v>
      </c>
      <c r="CL27" s="36">
        <f t="shared" si="48"/>
        <v>0.83369964233314287</v>
      </c>
      <c r="CM27" s="36">
        <f t="shared" si="49"/>
        <v>0.84505319946051249</v>
      </c>
      <c r="CN27" s="197">
        <f t="shared" si="50"/>
        <v>-1.100000000000001</v>
      </c>
      <c r="CO27" s="141">
        <v>0</v>
      </c>
    </row>
    <row r="28" spans="2:93" s="12" customFormat="1" ht="13.5" customHeight="1">
      <c r="B28" s="260"/>
      <c r="C28" s="330"/>
      <c r="D28" s="65" t="s">
        <v>131</v>
      </c>
      <c r="E28" s="95">
        <v>0</v>
      </c>
      <c r="F28" s="64">
        <v>0</v>
      </c>
      <c r="G28" s="62" t="str">
        <f t="shared" si="4"/>
        <v>-</v>
      </c>
      <c r="H28" s="64">
        <v>0</v>
      </c>
      <c r="I28" s="62" t="str">
        <f t="shared" si="5"/>
        <v>-</v>
      </c>
      <c r="J28" s="95">
        <v>6</v>
      </c>
      <c r="K28" s="64">
        <v>1</v>
      </c>
      <c r="L28" s="62">
        <f t="shared" si="6"/>
        <v>0.16666666666666666</v>
      </c>
      <c r="M28" s="64">
        <v>5</v>
      </c>
      <c r="N28" s="62">
        <f t="shared" si="7"/>
        <v>0.83333333333333337</v>
      </c>
      <c r="O28" s="95">
        <v>524</v>
      </c>
      <c r="P28" s="64">
        <v>73</v>
      </c>
      <c r="Q28" s="62">
        <f t="shared" si="8"/>
        <v>0.13931297709923665</v>
      </c>
      <c r="R28" s="64">
        <v>451</v>
      </c>
      <c r="S28" s="62">
        <f t="shared" si="9"/>
        <v>0.86068702290076338</v>
      </c>
      <c r="T28" s="95">
        <v>248</v>
      </c>
      <c r="U28" s="64">
        <v>34</v>
      </c>
      <c r="V28" s="62">
        <f t="shared" si="10"/>
        <v>0.13709677419354838</v>
      </c>
      <c r="W28" s="64">
        <v>214</v>
      </c>
      <c r="X28" s="62">
        <f t="shared" si="11"/>
        <v>0.86290322580645162</v>
      </c>
      <c r="Y28" s="95">
        <v>152</v>
      </c>
      <c r="Z28" s="64">
        <v>15</v>
      </c>
      <c r="AA28" s="62">
        <f t="shared" si="12"/>
        <v>9.8684210526315791E-2</v>
      </c>
      <c r="AB28" s="64">
        <v>137</v>
      </c>
      <c r="AC28" s="62">
        <f t="shared" si="13"/>
        <v>0.90131578947368418</v>
      </c>
      <c r="AD28" s="95">
        <v>91</v>
      </c>
      <c r="AE28" s="64">
        <v>5</v>
      </c>
      <c r="AF28" s="62">
        <f t="shared" si="14"/>
        <v>5.4945054945054944E-2</v>
      </c>
      <c r="AG28" s="64">
        <v>86</v>
      </c>
      <c r="AH28" s="62">
        <f t="shared" si="15"/>
        <v>0.94505494505494503</v>
      </c>
      <c r="AI28" s="95">
        <v>54</v>
      </c>
      <c r="AJ28" s="64">
        <v>1</v>
      </c>
      <c r="AK28" s="62">
        <f t="shared" si="16"/>
        <v>1.8518518518518517E-2</v>
      </c>
      <c r="AL28" s="64">
        <v>53</v>
      </c>
      <c r="AM28" s="62">
        <f t="shared" si="17"/>
        <v>0.98148148148148151</v>
      </c>
      <c r="AN28" s="95">
        <f t="shared" si="18"/>
        <v>1075</v>
      </c>
      <c r="AO28" s="64">
        <f t="shared" si="19"/>
        <v>129</v>
      </c>
      <c r="AP28" s="62">
        <f t="shared" si="20"/>
        <v>0.12</v>
      </c>
      <c r="AQ28" s="63">
        <f t="shared" si="0"/>
        <v>946</v>
      </c>
      <c r="AR28" s="62">
        <f t="shared" si="21"/>
        <v>0.88</v>
      </c>
      <c r="AS28" s="91"/>
      <c r="AT28" s="260"/>
      <c r="AU28" s="330"/>
      <c r="AV28" s="11" t="s">
        <v>131</v>
      </c>
      <c r="AW28" s="210">
        <v>1070</v>
      </c>
      <c r="AX28" s="38">
        <v>98</v>
      </c>
      <c r="AY28" s="85">
        <v>9.1588785046728974E-2</v>
      </c>
      <c r="AZ28" s="38">
        <v>972</v>
      </c>
      <c r="BA28" s="85">
        <v>0.90841121495327104</v>
      </c>
      <c r="BB28" s="91"/>
      <c r="BC28" s="53">
        <v>23</v>
      </c>
      <c r="BD28" s="11" t="s">
        <v>113</v>
      </c>
      <c r="BE28" s="36">
        <f t="shared" si="22"/>
        <v>0.12846286840094889</v>
      </c>
      <c r="BF28" s="36">
        <f t="shared" si="23"/>
        <v>0.11749712218385135</v>
      </c>
      <c r="BG28" s="36">
        <f t="shared" si="1"/>
        <v>0.87153713159905111</v>
      </c>
      <c r="BH28" s="36">
        <f t="shared" si="24"/>
        <v>0.88250287781614867</v>
      </c>
      <c r="BI28" s="36">
        <f t="shared" si="2"/>
        <v>9.3301435406698566E-2</v>
      </c>
      <c r="BJ28" s="36">
        <f t="shared" si="25"/>
        <v>9.4132029339853304E-2</v>
      </c>
      <c r="BK28" s="36">
        <f t="shared" si="3"/>
        <v>0.90669856459330145</v>
      </c>
      <c r="BL28" s="36">
        <f t="shared" si="26"/>
        <v>0.90586797066014668</v>
      </c>
      <c r="BN28" s="77" t="s">
        <v>24</v>
      </c>
      <c r="BO28" s="36">
        <f t="shared" si="27"/>
        <v>0.31703645526539698</v>
      </c>
      <c r="BP28" s="36">
        <f t="shared" si="28"/>
        <v>0.29401384552735171</v>
      </c>
      <c r="BQ28" s="197">
        <f t="shared" si="29"/>
        <v>2.300000000000002</v>
      </c>
      <c r="BR28" s="36">
        <f t="shared" si="30"/>
        <v>0.68296354473460308</v>
      </c>
      <c r="BS28" s="36">
        <f t="shared" si="31"/>
        <v>0.70598615447264834</v>
      </c>
      <c r="BT28" s="197">
        <f t="shared" si="32"/>
        <v>-2.2999999999999909</v>
      </c>
      <c r="BU28" s="36">
        <f t="shared" si="33"/>
        <v>0.22566886390073673</v>
      </c>
      <c r="BV28" s="36">
        <f t="shared" si="34"/>
        <v>0.21317512274959083</v>
      </c>
      <c r="BW28" s="197">
        <f t="shared" si="35"/>
        <v>1.3000000000000012</v>
      </c>
      <c r="BX28" s="36">
        <f t="shared" si="36"/>
        <v>0.7743311360992633</v>
      </c>
      <c r="BY28" s="36">
        <f t="shared" si="37"/>
        <v>0.78682487725040917</v>
      </c>
      <c r="BZ28" s="197">
        <f t="shared" si="38"/>
        <v>-1.3000000000000012</v>
      </c>
      <c r="CB28" s="77" t="s">
        <v>24</v>
      </c>
      <c r="CC28" s="36">
        <f t="shared" si="39"/>
        <v>0.22078504936347224</v>
      </c>
      <c r="CD28" s="36">
        <f t="shared" si="40"/>
        <v>0.19979827821568966</v>
      </c>
      <c r="CE28" s="197">
        <f t="shared" si="41"/>
        <v>2.0999999999999992</v>
      </c>
      <c r="CF28" s="36">
        <f t="shared" si="42"/>
        <v>0.77921495063652779</v>
      </c>
      <c r="CG28" s="36">
        <f t="shared" si="43"/>
        <v>0.80020172178431037</v>
      </c>
      <c r="CH28" s="197">
        <f t="shared" si="44"/>
        <v>-2.1000000000000019</v>
      </c>
      <c r="CI28" s="36">
        <f t="shared" si="45"/>
        <v>0.16630035766685719</v>
      </c>
      <c r="CJ28" s="36">
        <f t="shared" si="46"/>
        <v>0.15494680053948748</v>
      </c>
      <c r="CK28" s="197">
        <f t="shared" si="47"/>
        <v>1.100000000000001</v>
      </c>
      <c r="CL28" s="36">
        <f t="shared" si="48"/>
        <v>0.83369964233314287</v>
      </c>
      <c r="CM28" s="36">
        <f t="shared" si="49"/>
        <v>0.84505319946051249</v>
      </c>
      <c r="CN28" s="197">
        <f t="shared" si="50"/>
        <v>-1.100000000000001</v>
      </c>
      <c r="CO28" s="141">
        <v>0</v>
      </c>
    </row>
    <row r="29" spans="2:93" s="12" customFormat="1" ht="13.5" customHeight="1">
      <c r="B29" s="261"/>
      <c r="C29" s="331"/>
      <c r="D29" s="71" t="s">
        <v>130</v>
      </c>
      <c r="E29" s="96">
        <v>9</v>
      </c>
      <c r="F29" s="70">
        <v>3</v>
      </c>
      <c r="G29" s="13">
        <f t="shared" si="4"/>
        <v>0.33333333333333331</v>
      </c>
      <c r="H29" s="70">
        <v>6</v>
      </c>
      <c r="I29" s="13">
        <f t="shared" si="5"/>
        <v>0.66666666666666663</v>
      </c>
      <c r="J29" s="96">
        <v>47</v>
      </c>
      <c r="K29" s="70">
        <v>6</v>
      </c>
      <c r="L29" s="13">
        <f t="shared" si="6"/>
        <v>0.1276595744680851</v>
      </c>
      <c r="M29" s="70">
        <v>41</v>
      </c>
      <c r="N29" s="13">
        <f t="shared" si="7"/>
        <v>0.87234042553191493</v>
      </c>
      <c r="O29" s="96">
        <v>2856</v>
      </c>
      <c r="P29" s="70">
        <v>515</v>
      </c>
      <c r="Q29" s="13">
        <f t="shared" si="8"/>
        <v>0.18032212885154061</v>
      </c>
      <c r="R29" s="70">
        <v>2341</v>
      </c>
      <c r="S29" s="13">
        <f t="shared" si="9"/>
        <v>0.81967787114845936</v>
      </c>
      <c r="T29" s="96">
        <v>2097</v>
      </c>
      <c r="U29" s="70">
        <v>320</v>
      </c>
      <c r="V29" s="13">
        <f t="shared" si="10"/>
        <v>0.15259895088221268</v>
      </c>
      <c r="W29" s="70">
        <v>1777</v>
      </c>
      <c r="X29" s="13">
        <f t="shared" si="11"/>
        <v>0.84740104911778735</v>
      </c>
      <c r="Y29" s="96">
        <v>1551</v>
      </c>
      <c r="Z29" s="70">
        <v>179</v>
      </c>
      <c r="AA29" s="13">
        <f t="shared" si="12"/>
        <v>0.11540941328175371</v>
      </c>
      <c r="AB29" s="70">
        <v>1372</v>
      </c>
      <c r="AC29" s="13">
        <f t="shared" si="13"/>
        <v>0.88459058671824631</v>
      </c>
      <c r="AD29" s="96">
        <v>831</v>
      </c>
      <c r="AE29" s="70">
        <v>74</v>
      </c>
      <c r="AF29" s="13">
        <f t="shared" si="14"/>
        <v>8.9049338146811069E-2</v>
      </c>
      <c r="AG29" s="70">
        <v>757</v>
      </c>
      <c r="AH29" s="13">
        <f t="shared" si="15"/>
        <v>0.91095066185318896</v>
      </c>
      <c r="AI29" s="96">
        <v>304</v>
      </c>
      <c r="AJ29" s="70">
        <v>23</v>
      </c>
      <c r="AK29" s="13">
        <f t="shared" si="16"/>
        <v>7.5657894736842105E-2</v>
      </c>
      <c r="AL29" s="70">
        <v>281</v>
      </c>
      <c r="AM29" s="13">
        <f t="shared" si="17"/>
        <v>0.92434210526315785</v>
      </c>
      <c r="AN29" s="96">
        <f t="shared" si="18"/>
        <v>7695</v>
      </c>
      <c r="AO29" s="70">
        <f t="shared" si="19"/>
        <v>1120</v>
      </c>
      <c r="AP29" s="13">
        <f t="shared" si="20"/>
        <v>0.14554905782975958</v>
      </c>
      <c r="AQ29" s="33">
        <f t="shared" si="0"/>
        <v>6575</v>
      </c>
      <c r="AR29" s="13">
        <f t="shared" si="21"/>
        <v>0.85445094217024042</v>
      </c>
      <c r="AS29" s="91"/>
      <c r="AT29" s="261"/>
      <c r="AU29" s="331"/>
      <c r="AV29" s="151" t="s">
        <v>67</v>
      </c>
      <c r="AW29" s="210">
        <v>7436</v>
      </c>
      <c r="AX29" s="38">
        <v>899</v>
      </c>
      <c r="AY29" s="85">
        <v>0.12089833243679397</v>
      </c>
      <c r="AZ29" s="38">
        <v>6537</v>
      </c>
      <c r="BA29" s="85">
        <v>0.87910166756320607</v>
      </c>
      <c r="BB29" s="91"/>
      <c r="BC29" s="53">
        <v>24</v>
      </c>
      <c r="BD29" s="11" t="s">
        <v>114</v>
      </c>
      <c r="BE29" s="36">
        <f t="shared" si="22"/>
        <v>0.11315914489311164</v>
      </c>
      <c r="BF29" s="36">
        <f t="shared" si="23"/>
        <v>9.5397985384159584E-2</v>
      </c>
      <c r="BG29" s="36">
        <f t="shared" si="1"/>
        <v>0.88684085510688837</v>
      </c>
      <c r="BH29" s="36">
        <f t="shared" si="24"/>
        <v>0.90460201461584044</v>
      </c>
      <c r="BI29" s="36">
        <f t="shared" si="2"/>
        <v>9.5264623955431754E-2</v>
      </c>
      <c r="BJ29" s="36">
        <f t="shared" si="25"/>
        <v>9.2848904267589391E-2</v>
      </c>
      <c r="BK29" s="36">
        <f t="shared" si="3"/>
        <v>0.90473537604456822</v>
      </c>
      <c r="BL29" s="36">
        <f t="shared" si="26"/>
        <v>0.9071510957324106</v>
      </c>
      <c r="BN29" s="77" t="s">
        <v>15</v>
      </c>
      <c r="BO29" s="36">
        <f t="shared" si="27"/>
        <v>0.27842700797625675</v>
      </c>
      <c r="BP29" s="36">
        <f t="shared" si="28"/>
        <v>0.24953468968615622</v>
      </c>
      <c r="BQ29" s="197">
        <f t="shared" si="29"/>
        <v>2.8000000000000025</v>
      </c>
      <c r="BR29" s="36">
        <f t="shared" si="30"/>
        <v>0.72157299202374325</v>
      </c>
      <c r="BS29" s="36">
        <f t="shared" si="31"/>
        <v>0.75046531031384378</v>
      </c>
      <c r="BT29" s="197">
        <f t="shared" si="32"/>
        <v>-2.8000000000000025</v>
      </c>
      <c r="BU29" s="36">
        <f t="shared" si="33"/>
        <v>0.14572025052192067</v>
      </c>
      <c r="BV29" s="36">
        <f t="shared" si="34"/>
        <v>0.14714464360150062</v>
      </c>
      <c r="BW29" s="197">
        <f t="shared" si="35"/>
        <v>-0.10000000000000009</v>
      </c>
      <c r="BX29" s="36">
        <f t="shared" si="36"/>
        <v>0.85427974947807939</v>
      </c>
      <c r="BY29" s="36">
        <f t="shared" si="37"/>
        <v>0.85285535639849941</v>
      </c>
      <c r="BZ29" s="197">
        <f t="shared" si="38"/>
        <v>0.10000000000000009</v>
      </c>
      <c r="CB29" s="77" t="s">
        <v>15</v>
      </c>
      <c r="CC29" s="36">
        <f t="shared" si="39"/>
        <v>0.22078504936347224</v>
      </c>
      <c r="CD29" s="36">
        <f t="shared" si="40"/>
        <v>0.19979827821568966</v>
      </c>
      <c r="CE29" s="197">
        <f t="shared" si="41"/>
        <v>2.0999999999999992</v>
      </c>
      <c r="CF29" s="36">
        <f t="shared" si="42"/>
        <v>0.77921495063652779</v>
      </c>
      <c r="CG29" s="36">
        <f t="shared" si="43"/>
        <v>0.80020172178431037</v>
      </c>
      <c r="CH29" s="197">
        <f t="shared" si="44"/>
        <v>-2.1000000000000019</v>
      </c>
      <c r="CI29" s="36">
        <f t="shared" si="45"/>
        <v>0.16630035766685719</v>
      </c>
      <c r="CJ29" s="36">
        <f t="shared" si="46"/>
        <v>0.15494680053948748</v>
      </c>
      <c r="CK29" s="197">
        <f t="shared" si="47"/>
        <v>1.100000000000001</v>
      </c>
      <c r="CL29" s="36">
        <f t="shared" si="48"/>
        <v>0.83369964233314287</v>
      </c>
      <c r="CM29" s="36">
        <f t="shared" si="49"/>
        <v>0.84505319946051249</v>
      </c>
      <c r="CN29" s="197">
        <f t="shared" si="50"/>
        <v>-1.100000000000001</v>
      </c>
      <c r="CO29" s="141">
        <v>0</v>
      </c>
    </row>
    <row r="30" spans="2:93" s="12" customFormat="1" ht="13.5" customHeight="1">
      <c r="B30" s="259">
        <v>9</v>
      </c>
      <c r="C30" s="329" t="s">
        <v>104</v>
      </c>
      <c r="D30" s="75" t="s">
        <v>132</v>
      </c>
      <c r="E30" s="94">
        <v>4</v>
      </c>
      <c r="F30" s="74">
        <v>0</v>
      </c>
      <c r="G30" s="72">
        <f t="shared" si="4"/>
        <v>0</v>
      </c>
      <c r="H30" s="74">
        <v>4</v>
      </c>
      <c r="I30" s="72">
        <f t="shared" si="5"/>
        <v>1</v>
      </c>
      <c r="J30" s="94">
        <v>25</v>
      </c>
      <c r="K30" s="74">
        <v>3</v>
      </c>
      <c r="L30" s="72">
        <f t="shared" si="6"/>
        <v>0.12</v>
      </c>
      <c r="M30" s="74">
        <v>22</v>
      </c>
      <c r="N30" s="72">
        <f t="shared" si="7"/>
        <v>0.88</v>
      </c>
      <c r="O30" s="94">
        <v>1497</v>
      </c>
      <c r="P30" s="74">
        <v>219</v>
      </c>
      <c r="Q30" s="72">
        <f t="shared" si="8"/>
        <v>0.14629258517034069</v>
      </c>
      <c r="R30" s="74">
        <v>1278</v>
      </c>
      <c r="S30" s="72">
        <f t="shared" si="9"/>
        <v>0.85370741482965928</v>
      </c>
      <c r="T30" s="94">
        <v>1252</v>
      </c>
      <c r="U30" s="74">
        <v>146</v>
      </c>
      <c r="V30" s="72">
        <f t="shared" si="10"/>
        <v>0.11661341853035144</v>
      </c>
      <c r="W30" s="74">
        <v>1106</v>
      </c>
      <c r="X30" s="72">
        <f t="shared" si="11"/>
        <v>0.88338658146964855</v>
      </c>
      <c r="Y30" s="94">
        <v>867</v>
      </c>
      <c r="Z30" s="74">
        <v>71</v>
      </c>
      <c r="AA30" s="72">
        <f t="shared" si="12"/>
        <v>8.1891580161476352E-2</v>
      </c>
      <c r="AB30" s="74">
        <v>796</v>
      </c>
      <c r="AC30" s="72">
        <f t="shared" si="13"/>
        <v>0.91810841983852365</v>
      </c>
      <c r="AD30" s="94">
        <v>371</v>
      </c>
      <c r="AE30" s="74">
        <v>15</v>
      </c>
      <c r="AF30" s="72">
        <f t="shared" si="14"/>
        <v>4.0431266846361183E-2</v>
      </c>
      <c r="AG30" s="74">
        <v>356</v>
      </c>
      <c r="AH30" s="72">
        <f t="shared" si="15"/>
        <v>0.95956873315363878</v>
      </c>
      <c r="AI30" s="94">
        <v>136</v>
      </c>
      <c r="AJ30" s="74">
        <v>6</v>
      </c>
      <c r="AK30" s="72">
        <f t="shared" si="16"/>
        <v>4.4117647058823532E-2</v>
      </c>
      <c r="AL30" s="74">
        <v>130</v>
      </c>
      <c r="AM30" s="72">
        <f t="shared" si="17"/>
        <v>0.95588235294117652</v>
      </c>
      <c r="AN30" s="94">
        <f t="shared" si="18"/>
        <v>4152</v>
      </c>
      <c r="AO30" s="74">
        <f t="shared" si="19"/>
        <v>460</v>
      </c>
      <c r="AP30" s="72">
        <f t="shared" si="20"/>
        <v>0.11078998073217726</v>
      </c>
      <c r="AQ30" s="73">
        <f t="shared" si="0"/>
        <v>3692</v>
      </c>
      <c r="AR30" s="72">
        <f t="shared" si="21"/>
        <v>0.88921001926782273</v>
      </c>
      <c r="AS30" s="91"/>
      <c r="AT30" s="259">
        <v>9</v>
      </c>
      <c r="AU30" s="329" t="s">
        <v>104</v>
      </c>
      <c r="AV30" s="11" t="s">
        <v>125</v>
      </c>
      <c r="AW30" s="210">
        <v>3968</v>
      </c>
      <c r="AX30" s="38">
        <v>371</v>
      </c>
      <c r="AY30" s="85">
        <v>9.3497983870967735E-2</v>
      </c>
      <c r="AZ30" s="38">
        <v>3597</v>
      </c>
      <c r="BA30" s="85">
        <v>0.90650201612903225</v>
      </c>
      <c r="BB30" s="91"/>
      <c r="BC30" s="53">
        <v>25</v>
      </c>
      <c r="BD30" s="11" t="s">
        <v>115</v>
      </c>
      <c r="BE30" s="36">
        <f t="shared" si="22"/>
        <v>0.14965792474344355</v>
      </c>
      <c r="BF30" s="36">
        <f t="shared" si="23"/>
        <v>0.13699027717312437</v>
      </c>
      <c r="BG30" s="36">
        <f t="shared" si="1"/>
        <v>0.85034207525655647</v>
      </c>
      <c r="BH30" s="36">
        <f t="shared" si="24"/>
        <v>0.8630097228268756</v>
      </c>
      <c r="BI30" s="36">
        <f t="shared" si="2"/>
        <v>9.380097879282219E-2</v>
      </c>
      <c r="BJ30" s="36">
        <f t="shared" si="25"/>
        <v>8.386581469648563E-2</v>
      </c>
      <c r="BK30" s="36">
        <f t="shared" si="3"/>
        <v>0.90619902120717777</v>
      </c>
      <c r="BL30" s="36">
        <f t="shared" si="26"/>
        <v>0.91613418530351443</v>
      </c>
      <c r="BN30" s="77" t="s">
        <v>9</v>
      </c>
      <c r="BO30" s="36">
        <f t="shared" si="27"/>
        <v>0.1767464114832536</v>
      </c>
      <c r="BP30" s="36">
        <f t="shared" si="28"/>
        <v>0.16075219896875947</v>
      </c>
      <c r="BQ30" s="197">
        <f t="shared" si="29"/>
        <v>1.5999999999999988</v>
      </c>
      <c r="BR30" s="36">
        <f t="shared" si="30"/>
        <v>0.82325358851674646</v>
      </c>
      <c r="BS30" s="36">
        <f t="shared" si="31"/>
        <v>0.83924780103124053</v>
      </c>
      <c r="BT30" s="197">
        <f t="shared" si="32"/>
        <v>-1.6000000000000014</v>
      </c>
      <c r="BU30" s="36">
        <f t="shared" si="33"/>
        <v>0.16549520766773163</v>
      </c>
      <c r="BV30" s="36">
        <f t="shared" si="34"/>
        <v>0.14773473407747867</v>
      </c>
      <c r="BW30" s="197">
        <f t="shared" si="35"/>
        <v>1.7000000000000015</v>
      </c>
      <c r="BX30" s="36">
        <f t="shared" si="36"/>
        <v>0.83450479233226837</v>
      </c>
      <c r="BY30" s="36">
        <f t="shared" si="37"/>
        <v>0.85226526592252139</v>
      </c>
      <c r="BZ30" s="197">
        <f t="shared" si="38"/>
        <v>-1.7000000000000015</v>
      </c>
      <c r="CB30" s="77" t="s">
        <v>9</v>
      </c>
      <c r="CC30" s="36">
        <f t="shared" si="39"/>
        <v>0.22078504936347224</v>
      </c>
      <c r="CD30" s="36">
        <f t="shared" si="40"/>
        <v>0.19979827821568966</v>
      </c>
      <c r="CE30" s="197">
        <f t="shared" si="41"/>
        <v>2.0999999999999992</v>
      </c>
      <c r="CF30" s="36">
        <f t="shared" si="42"/>
        <v>0.77921495063652779</v>
      </c>
      <c r="CG30" s="36">
        <f t="shared" si="43"/>
        <v>0.80020172178431037</v>
      </c>
      <c r="CH30" s="197">
        <f t="shared" si="44"/>
        <v>-2.1000000000000019</v>
      </c>
      <c r="CI30" s="36">
        <f t="shared" si="45"/>
        <v>0.16630035766685719</v>
      </c>
      <c r="CJ30" s="36">
        <f t="shared" si="46"/>
        <v>0.15494680053948748</v>
      </c>
      <c r="CK30" s="197">
        <f t="shared" si="47"/>
        <v>1.100000000000001</v>
      </c>
      <c r="CL30" s="36">
        <f t="shared" si="48"/>
        <v>0.83369964233314287</v>
      </c>
      <c r="CM30" s="36">
        <f t="shared" si="49"/>
        <v>0.84505319946051249</v>
      </c>
      <c r="CN30" s="197">
        <f t="shared" si="50"/>
        <v>-1.100000000000001</v>
      </c>
      <c r="CO30" s="141">
        <v>0</v>
      </c>
    </row>
    <row r="31" spans="2:93" s="12" customFormat="1" ht="13.5" customHeight="1">
      <c r="B31" s="260"/>
      <c r="C31" s="330"/>
      <c r="D31" s="65" t="s">
        <v>131</v>
      </c>
      <c r="E31" s="95">
        <v>0</v>
      </c>
      <c r="F31" s="64">
        <v>0</v>
      </c>
      <c r="G31" s="62" t="str">
        <f t="shared" si="4"/>
        <v>-</v>
      </c>
      <c r="H31" s="64">
        <v>0</v>
      </c>
      <c r="I31" s="62" t="str">
        <f t="shared" si="5"/>
        <v>-</v>
      </c>
      <c r="J31" s="95">
        <v>1</v>
      </c>
      <c r="K31" s="64">
        <v>1</v>
      </c>
      <c r="L31" s="62">
        <f t="shared" si="6"/>
        <v>1</v>
      </c>
      <c r="M31" s="64">
        <v>0</v>
      </c>
      <c r="N31" s="62">
        <f t="shared" si="7"/>
        <v>0</v>
      </c>
      <c r="O31" s="95">
        <v>379</v>
      </c>
      <c r="P31" s="64">
        <v>41</v>
      </c>
      <c r="Q31" s="62">
        <f t="shared" si="8"/>
        <v>0.10817941952506596</v>
      </c>
      <c r="R31" s="64">
        <v>338</v>
      </c>
      <c r="S31" s="62">
        <f t="shared" si="9"/>
        <v>0.89182058047493407</v>
      </c>
      <c r="T31" s="95">
        <v>185</v>
      </c>
      <c r="U31" s="64">
        <v>14</v>
      </c>
      <c r="V31" s="62">
        <f t="shared" si="10"/>
        <v>7.567567567567568E-2</v>
      </c>
      <c r="W31" s="64">
        <v>171</v>
      </c>
      <c r="X31" s="62">
        <f t="shared" si="11"/>
        <v>0.92432432432432432</v>
      </c>
      <c r="Y31" s="95">
        <v>89</v>
      </c>
      <c r="Z31" s="64">
        <v>6</v>
      </c>
      <c r="AA31" s="62">
        <f t="shared" si="12"/>
        <v>6.741573033707865E-2</v>
      </c>
      <c r="AB31" s="64">
        <v>83</v>
      </c>
      <c r="AC31" s="62">
        <f t="shared" si="13"/>
        <v>0.93258426966292129</v>
      </c>
      <c r="AD31" s="95">
        <v>53</v>
      </c>
      <c r="AE31" s="64">
        <v>2</v>
      </c>
      <c r="AF31" s="62">
        <f t="shared" si="14"/>
        <v>3.7735849056603772E-2</v>
      </c>
      <c r="AG31" s="64">
        <v>51</v>
      </c>
      <c r="AH31" s="62">
        <f t="shared" si="15"/>
        <v>0.96226415094339623</v>
      </c>
      <c r="AI31" s="95">
        <v>27</v>
      </c>
      <c r="AJ31" s="64">
        <v>0</v>
      </c>
      <c r="AK31" s="62">
        <f t="shared" si="16"/>
        <v>0</v>
      </c>
      <c r="AL31" s="64">
        <v>27</v>
      </c>
      <c r="AM31" s="62">
        <f t="shared" si="17"/>
        <v>1</v>
      </c>
      <c r="AN31" s="95">
        <f t="shared" si="18"/>
        <v>734</v>
      </c>
      <c r="AO31" s="64">
        <f t="shared" si="19"/>
        <v>64</v>
      </c>
      <c r="AP31" s="62">
        <f t="shared" si="20"/>
        <v>8.7193460490463212E-2</v>
      </c>
      <c r="AQ31" s="63">
        <f t="shared" si="0"/>
        <v>670</v>
      </c>
      <c r="AR31" s="62">
        <f t="shared" si="21"/>
        <v>0.91280653950953683</v>
      </c>
      <c r="AS31" s="91"/>
      <c r="AT31" s="260"/>
      <c r="AU31" s="330"/>
      <c r="AV31" s="11" t="s">
        <v>131</v>
      </c>
      <c r="AW31" s="210">
        <v>725</v>
      </c>
      <c r="AX31" s="38">
        <v>62</v>
      </c>
      <c r="AY31" s="85">
        <v>8.5517241379310341E-2</v>
      </c>
      <c r="AZ31" s="38">
        <v>663</v>
      </c>
      <c r="BA31" s="85">
        <v>0.91448275862068962</v>
      </c>
      <c r="BB31" s="91"/>
      <c r="BC31" s="53">
        <v>26</v>
      </c>
      <c r="BD31" s="11" t="s">
        <v>30</v>
      </c>
      <c r="BE31" s="36">
        <f t="shared" si="22"/>
        <v>0.20821766723681873</v>
      </c>
      <c r="BF31" s="36">
        <f t="shared" si="23"/>
        <v>0.18201163007344792</v>
      </c>
      <c r="BG31" s="36">
        <f t="shared" si="1"/>
        <v>0.79178233276318122</v>
      </c>
      <c r="BH31" s="36">
        <f t="shared" si="24"/>
        <v>0.81798836992655211</v>
      </c>
      <c r="BI31" s="36">
        <f t="shared" si="2"/>
        <v>0.17465772719589837</v>
      </c>
      <c r="BJ31" s="36">
        <f t="shared" si="25"/>
        <v>0.15602958885257182</v>
      </c>
      <c r="BK31" s="36">
        <f t="shared" si="3"/>
        <v>0.82534227280410166</v>
      </c>
      <c r="BL31" s="36">
        <f t="shared" si="26"/>
        <v>0.84397041114742821</v>
      </c>
      <c r="BN31" s="77" t="s">
        <v>43</v>
      </c>
      <c r="BO31" s="36">
        <f t="shared" si="27"/>
        <v>0.20538224661936003</v>
      </c>
      <c r="BP31" s="36">
        <f t="shared" si="28"/>
        <v>0.18105849582172701</v>
      </c>
      <c r="BQ31" s="197">
        <f t="shared" si="29"/>
        <v>2.3999999999999995</v>
      </c>
      <c r="BR31" s="36">
        <f t="shared" si="30"/>
        <v>0.79461775338064</v>
      </c>
      <c r="BS31" s="36">
        <f t="shared" si="31"/>
        <v>0.81894150417827294</v>
      </c>
      <c r="BT31" s="197">
        <f t="shared" si="32"/>
        <v>-2.399999999999991</v>
      </c>
      <c r="BU31" s="36">
        <f t="shared" si="33"/>
        <v>0.21258341277407056</v>
      </c>
      <c r="BV31" s="36">
        <f t="shared" si="34"/>
        <v>0.19101123595505617</v>
      </c>
      <c r="BW31" s="197">
        <f t="shared" si="35"/>
        <v>2.1999999999999993</v>
      </c>
      <c r="BX31" s="36">
        <f t="shared" si="36"/>
        <v>0.78741658722592944</v>
      </c>
      <c r="BY31" s="36">
        <f t="shared" si="37"/>
        <v>0.8089887640449438</v>
      </c>
      <c r="BZ31" s="197">
        <f t="shared" si="38"/>
        <v>-2.200000000000002</v>
      </c>
      <c r="CB31" s="77" t="s">
        <v>43</v>
      </c>
      <c r="CC31" s="36">
        <f t="shared" si="39"/>
        <v>0.22078504936347224</v>
      </c>
      <c r="CD31" s="36">
        <f t="shared" si="40"/>
        <v>0.19979827821568966</v>
      </c>
      <c r="CE31" s="197">
        <f t="shared" si="41"/>
        <v>2.0999999999999992</v>
      </c>
      <c r="CF31" s="36">
        <f t="shared" si="42"/>
        <v>0.77921495063652779</v>
      </c>
      <c r="CG31" s="36">
        <f t="shared" si="43"/>
        <v>0.80020172178431037</v>
      </c>
      <c r="CH31" s="197">
        <f t="shared" si="44"/>
        <v>-2.1000000000000019</v>
      </c>
      <c r="CI31" s="36">
        <f t="shared" si="45"/>
        <v>0.16630035766685719</v>
      </c>
      <c r="CJ31" s="36">
        <f t="shared" si="46"/>
        <v>0.15494680053948748</v>
      </c>
      <c r="CK31" s="197">
        <f t="shared" si="47"/>
        <v>1.100000000000001</v>
      </c>
      <c r="CL31" s="36">
        <f t="shared" si="48"/>
        <v>0.83369964233314287</v>
      </c>
      <c r="CM31" s="36">
        <f t="shared" si="49"/>
        <v>0.84505319946051249</v>
      </c>
      <c r="CN31" s="197">
        <f t="shared" si="50"/>
        <v>-1.100000000000001</v>
      </c>
      <c r="CO31" s="141">
        <v>0</v>
      </c>
    </row>
    <row r="32" spans="2:93" s="12" customFormat="1" ht="13.5" customHeight="1">
      <c r="B32" s="261"/>
      <c r="C32" s="331"/>
      <c r="D32" s="71" t="s">
        <v>130</v>
      </c>
      <c r="E32" s="96">
        <v>4</v>
      </c>
      <c r="F32" s="70">
        <v>0</v>
      </c>
      <c r="G32" s="13">
        <f t="shared" si="4"/>
        <v>0</v>
      </c>
      <c r="H32" s="70">
        <v>4</v>
      </c>
      <c r="I32" s="13">
        <f t="shared" si="5"/>
        <v>1</v>
      </c>
      <c r="J32" s="96">
        <v>26</v>
      </c>
      <c r="K32" s="70">
        <v>4</v>
      </c>
      <c r="L32" s="13">
        <f t="shared" si="6"/>
        <v>0.15384615384615385</v>
      </c>
      <c r="M32" s="70">
        <v>22</v>
      </c>
      <c r="N32" s="13">
        <f t="shared" si="7"/>
        <v>0.84615384615384615</v>
      </c>
      <c r="O32" s="96">
        <v>1876</v>
      </c>
      <c r="P32" s="70">
        <v>260</v>
      </c>
      <c r="Q32" s="13">
        <f t="shared" si="8"/>
        <v>0.13859275053304904</v>
      </c>
      <c r="R32" s="70">
        <v>1616</v>
      </c>
      <c r="S32" s="13">
        <f t="shared" si="9"/>
        <v>0.86140724946695091</v>
      </c>
      <c r="T32" s="96">
        <v>1437</v>
      </c>
      <c r="U32" s="70">
        <v>160</v>
      </c>
      <c r="V32" s="13">
        <f t="shared" si="10"/>
        <v>0.11134307585247043</v>
      </c>
      <c r="W32" s="70">
        <v>1277</v>
      </c>
      <c r="X32" s="13">
        <f t="shared" si="11"/>
        <v>0.88865692414752961</v>
      </c>
      <c r="Y32" s="96">
        <v>956</v>
      </c>
      <c r="Z32" s="70">
        <v>77</v>
      </c>
      <c r="AA32" s="13">
        <f t="shared" si="12"/>
        <v>8.0543933054393307E-2</v>
      </c>
      <c r="AB32" s="70">
        <v>879</v>
      </c>
      <c r="AC32" s="13">
        <f t="shared" si="13"/>
        <v>0.91945606694560666</v>
      </c>
      <c r="AD32" s="96">
        <v>424</v>
      </c>
      <c r="AE32" s="70">
        <v>17</v>
      </c>
      <c r="AF32" s="13">
        <f t="shared" si="14"/>
        <v>4.0094339622641507E-2</v>
      </c>
      <c r="AG32" s="70">
        <v>407</v>
      </c>
      <c r="AH32" s="13">
        <f t="shared" si="15"/>
        <v>0.95990566037735847</v>
      </c>
      <c r="AI32" s="96">
        <v>163</v>
      </c>
      <c r="AJ32" s="70">
        <v>6</v>
      </c>
      <c r="AK32" s="13">
        <f t="shared" si="16"/>
        <v>3.6809815950920248E-2</v>
      </c>
      <c r="AL32" s="70">
        <v>157</v>
      </c>
      <c r="AM32" s="13">
        <f t="shared" si="17"/>
        <v>0.96319018404907975</v>
      </c>
      <c r="AN32" s="96">
        <f t="shared" si="18"/>
        <v>4886</v>
      </c>
      <c r="AO32" s="70">
        <f t="shared" si="19"/>
        <v>524</v>
      </c>
      <c r="AP32" s="13">
        <f t="shared" si="20"/>
        <v>0.10724519033974621</v>
      </c>
      <c r="AQ32" s="33">
        <f t="shared" si="0"/>
        <v>4362</v>
      </c>
      <c r="AR32" s="13">
        <f t="shared" si="21"/>
        <v>0.89275480966025378</v>
      </c>
      <c r="AS32" s="91"/>
      <c r="AT32" s="261"/>
      <c r="AU32" s="331"/>
      <c r="AV32" s="151" t="s">
        <v>67</v>
      </c>
      <c r="AW32" s="210">
        <v>4693</v>
      </c>
      <c r="AX32" s="38">
        <v>433</v>
      </c>
      <c r="AY32" s="85">
        <v>9.2265075644577033E-2</v>
      </c>
      <c r="AZ32" s="38">
        <v>4260</v>
      </c>
      <c r="BA32" s="85">
        <v>0.90773492435542302</v>
      </c>
      <c r="BB32" s="91"/>
      <c r="BC32" s="53">
        <v>27</v>
      </c>
      <c r="BD32" s="11" t="s">
        <v>31</v>
      </c>
      <c r="BE32" s="36">
        <f t="shared" si="22"/>
        <v>0.19405997693194926</v>
      </c>
      <c r="BF32" s="36">
        <f t="shared" si="23"/>
        <v>0.16239880059970016</v>
      </c>
      <c r="BG32" s="36">
        <f t="shared" si="1"/>
        <v>0.80594002306805079</v>
      </c>
      <c r="BH32" s="36">
        <f t="shared" si="24"/>
        <v>0.83760119940029987</v>
      </c>
      <c r="BI32" s="36">
        <f t="shared" si="2"/>
        <v>0.14244912531238843</v>
      </c>
      <c r="BJ32" s="36">
        <f t="shared" si="25"/>
        <v>0.1231165012862918</v>
      </c>
      <c r="BK32" s="36">
        <f t="shared" si="3"/>
        <v>0.8575508746876116</v>
      </c>
      <c r="BL32" s="36">
        <f t="shared" si="26"/>
        <v>0.87688349871370819</v>
      </c>
      <c r="BN32" s="77" t="s">
        <v>25</v>
      </c>
      <c r="BO32" s="36">
        <f t="shared" si="27"/>
        <v>0.3935141509433962</v>
      </c>
      <c r="BP32" s="36">
        <f t="shared" si="28"/>
        <v>0.3655273081133682</v>
      </c>
      <c r="BQ32" s="197">
        <f t="shared" si="29"/>
        <v>2.8000000000000025</v>
      </c>
      <c r="BR32" s="36">
        <f t="shared" si="30"/>
        <v>0.60648584905660374</v>
      </c>
      <c r="BS32" s="36">
        <f t="shared" si="31"/>
        <v>0.6344726918866318</v>
      </c>
      <c r="BT32" s="197">
        <f t="shared" si="32"/>
        <v>-2.8000000000000025</v>
      </c>
      <c r="BU32" s="36">
        <f t="shared" si="33"/>
        <v>0.27027027027027029</v>
      </c>
      <c r="BV32" s="36">
        <f t="shared" si="34"/>
        <v>0.26323639075316929</v>
      </c>
      <c r="BW32" s="197">
        <f t="shared" si="35"/>
        <v>0.70000000000000062</v>
      </c>
      <c r="BX32" s="36">
        <f t="shared" si="36"/>
        <v>0.72972972972972971</v>
      </c>
      <c r="BY32" s="36">
        <f t="shared" si="37"/>
        <v>0.73676360924683071</v>
      </c>
      <c r="BZ32" s="197">
        <f t="shared" si="38"/>
        <v>-0.70000000000000062</v>
      </c>
      <c r="CB32" s="77" t="s">
        <v>25</v>
      </c>
      <c r="CC32" s="36">
        <f t="shared" si="39"/>
        <v>0.22078504936347224</v>
      </c>
      <c r="CD32" s="36">
        <f t="shared" si="40"/>
        <v>0.19979827821568966</v>
      </c>
      <c r="CE32" s="197">
        <f t="shared" si="41"/>
        <v>2.0999999999999992</v>
      </c>
      <c r="CF32" s="36">
        <f t="shared" si="42"/>
        <v>0.77921495063652779</v>
      </c>
      <c r="CG32" s="36">
        <f t="shared" si="43"/>
        <v>0.80020172178431037</v>
      </c>
      <c r="CH32" s="197">
        <f t="shared" si="44"/>
        <v>-2.1000000000000019</v>
      </c>
      <c r="CI32" s="36">
        <f t="shared" si="45"/>
        <v>0.16630035766685719</v>
      </c>
      <c r="CJ32" s="36">
        <f t="shared" si="46"/>
        <v>0.15494680053948748</v>
      </c>
      <c r="CK32" s="197">
        <f t="shared" si="47"/>
        <v>1.100000000000001</v>
      </c>
      <c r="CL32" s="36">
        <f t="shared" si="48"/>
        <v>0.83369964233314287</v>
      </c>
      <c r="CM32" s="36">
        <f t="shared" si="49"/>
        <v>0.84505319946051249</v>
      </c>
      <c r="CN32" s="197">
        <f t="shared" si="50"/>
        <v>-1.100000000000001</v>
      </c>
      <c r="CO32" s="141">
        <v>0</v>
      </c>
    </row>
    <row r="33" spans="1:93" s="12" customFormat="1" ht="13.5" customHeight="1">
      <c r="B33" s="259">
        <v>10</v>
      </c>
      <c r="C33" s="329" t="s">
        <v>52</v>
      </c>
      <c r="D33" s="75" t="s">
        <v>132</v>
      </c>
      <c r="E33" s="94">
        <v>14</v>
      </c>
      <c r="F33" s="74">
        <v>2</v>
      </c>
      <c r="G33" s="72">
        <f t="shared" si="4"/>
        <v>0.14285714285714285</v>
      </c>
      <c r="H33" s="74">
        <v>12</v>
      </c>
      <c r="I33" s="72">
        <f t="shared" si="5"/>
        <v>0.8571428571428571</v>
      </c>
      <c r="J33" s="94">
        <v>67</v>
      </c>
      <c r="K33" s="74">
        <v>10</v>
      </c>
      <c r="L33" s="72">
        <f t="shared" si="6"/>
        <v>0.14925373134328357</v>
      </c>
      <c r="M33" s="74">
        <v>57</v>
      </c>
      <c r="N33" s="72">
        <f t="shared" si="7"/>
        <v>0.85074626865671643</v>
      </c>
      <c r="O33" s="94">
        <v>3817</v>
      </c>
      <c r="P33" s="74">
        <v>901</v>
      </c>
      <c r="Q33" s="72">
        <f t="shared" si="8"/>
        <v>0.23604925334031962</v>
      </c>
      <c r="R33" s="74">
        <v>2916</v>
      </c>
      <c r="S33" s="72">
        <f t="shared" si="9"/>
        <v>0.76395074665968032</v>
      </c>
      <c r="T33" s="94">
        <v>3381</v>
      </c>
      <c r="U33" s="74">
        <v>712</v>
      </c>
      <c r="V33" s="72">
        <f t="shared" si="10"/>
        <v>0.2105885832593907</v>
      </c>
      <c r="W33" s="74">
        <v>2669</v>
      </c>
      <c r="X33" s="72">
        <f t="shared" si="11"/>
        <v>0.78941141674060933</v>
      </c>
      <c r="Y33" s="94">
        <v>2234</v>
      </c>
      <c r="Z33" s="74">
        <v>346</v>
      </c>
      <c r="AA33" s="72">
        <f t="shared" si="12"/>
        <v>0.15487914055505819</v>
      </c>
      <c r="AB33" s="74">
        <v>1888</v>
      </c>
      <c r="AC33" s="72">
        <f t="shared" si="13"/>
        <v>0.84512085944494186</v>
      </c>
      <c r="AD33" s="94">
        <v>919</v>
      </c>
      <c r="AE33" s="74">
        <v>86</v>
      </c>
      <c r="AF33" s="72">
        <f t="shared" si="14"/>
        <v>9.3579978237214367E-2</v>
      </c>
      <c r="AG33" s="74">
        <v>833</v>
      </c>
      <c r="AH33" s="72">
        <f t="shared" si="15"/>
        <v>0.90642002176278569</v>
      </c>
      <c r="AI33" s="94">
        <v>263</v>
      </c>
      <c r="AJ33" s="74">
        <v>16</v>
      </c>
      <c r="AK33" s="72">
        <f t="shared" si="16"/>
        <v>6.0836501901140684E-2</v>
      </c>
      <c r="AL33" s="74">
        <v>247</v>
      </c>
      <c r="AM33" s="72">
        <f t="shared" si="17"/>
        <v>0.93916349809885935</v>
      </c>
      <c r="AN33" s="94">
        <f t="shared" si="18"/>
        <v>10695</v>
      </c>
      <c r="AO33" s="74">
        <f t="shared" si="19"/>
        <v>2073</v>
      </c>
      <c r="AP33" s="72">
        <f t="shared" si="20"/>
        <v>0.1938288920056101</v>
      </c>
      <c r="AQ33" s="73">
        <f t="shared" si="0"/>
        <v>8622</v>
      </c>
      <c r="AR33" s="72">
        <f t="shared" si="21"/>
        <v>0.80617110799438996</v>
      </c>
      <c r="AS33" s="91"/>
      <c r="AT33" s="259">
        <v>10</v>
      </c>
      <c r="AU33" s="329" t="s">
        <v>52</v>
      </c>
      <c r="AV33" s="11" t="s">
        <v>125</v>
      </c>
      <c r="AW33" s="210">
        <v>10338</v>
      </c>
      <c r="AX33" s="38">
        <v>1898</v>
      </c>
      <c r="AY33" s="85">
        <v>0.18359450570710001</v>
      </c>
      <c r="AZ33" s="38">
        <v>8440</v>
      </c>
      <c r="BA33" s="85">
        <v>0.81640549429289999</v>
      </c>
      <c r="BB33" s="91"/>
      <c r="BC33" s="53">
        <v>28</v>
      </c>
      <c r="BD33" s="11" t="s">
        <v>32</v>
      </c>
      <c r="BE33" s="36">
        <f t="shared" si="22"/>
        <v>0.19568867100933449</v>
      </c>
      <c r="BF33" s="36">
        <f t="shared" si="23"/>
        <v>0.16482024158387534</v>
      </c>
      <c r="BG33" s="36">
        <f t="shared" si="1"/>
        <v>0.80431132899066549</v>
      </c>
      <c r="BH33" s="36">
        <f t="shared" si="24"/>
        <v>0.83517975841612468</v>
      </c>
      <c r="BI33" s="36">
        <f t="shared" si="2"/>
        <v>0.16846846846846847</v>
      </c>
      <c r="BJ33" s="36">
        <f t="shared" si="25"/>
        <v>0.15328132170720515</v>
      </c>
      <c r="BK33" s="36">
        <f t="shared" si="3"/>
        <v>0.83153153153153159</v>
      </c>
      <c r="BL33" s="36">
        <f t="shared" si="26"/>
        <v>0.8467186782927949</v>
      </c>
      <c r="BN33" s="77" t="s">
        <v>20</v>
      </c>
      <c r="BO33" s="36">
        <f t="shared" si="27"/>
        <v>0.19970165054617198</v>
      </c>
      <c r="BP33" s="36">
        <f t="shared" si="28"/>
        <v>0.18427502042313398</v>
      </c>
      <c r="BQ33" s="197">
        <f t="shared" si="29"/>
        <v>1.6000000000000014</v>
      </c>
      <c r="BR33" s="36">
        <f t="shared" si="30"/>
        <v>0.80029834945382805</v>
      </c>
      <c r="BS33" s="36">
        <f t="shared" si="31"/>
        <v>0.81572497957686596</v>
      </c>
      <c r="BT33" s="197">
        <f t="shared" si="32"/>
        <v>-1.5999999999999903</v>
      </c>
      <c r="BU33" s="36">
        <f t="shared" si="33"/>
        <v>0.14134203548847643</v>
      </c>
      <c r="BV33" s="36">
        <f t="shared" si="34"/>
        <v>0.13899455124910043</v>
      </c>
      <c r="BW33" s="197">
        <f t="shared" si="35"/>
        <v>0.1999999999999974</v>
      </c>
      <c r="BX33" s="36">
        <f t="shared" si="36"/>
        <v>0.85865796451152354</v>
      </c>
      <c r="BY33" s="36">
        <f t="shared" si="37"/>
        <v>0.86100544875089957</v>
      </c>
      <c r="BZ33" s="197">
        <f t="shared" si="38"/>
        <v>-0.20000000000000018</v>
      </c>
      <c r="CB33" s="77" t="s">
        <v>20</v>
      </c>
      <c r="CC33" s="36">
        <f t="shared" si="39"/>
        <v>0.22078504936347224</v>
      </c>
      <c r="CD33" s="36">
        <f t="shared" si="40"/>
        <v>0.19979827821568966</v>
      </c>
      <c r="CE33" s="197">
        <f t="shared" si="41"/>
        <v>2.0999999999999992</v>
      </c>
      <c r="CF33" s="36">
        <f t="shared" si="42"/>
        <v>0.77921495063652779</v>
      </c>
      <c r="CG33" s="36">
        <f t="shared" si="43"/>
        <v>0.80020172178431037</v>
      </c>
      <c r="CH33" s="197">
        <f t="shared" si="44"/>
        <v>-2.1000000000000019</v>
      </c>
      <c r="CI33" s="36">
        <f t="shared" si="45"/>
        <v>0.16630035766685719</v>
      </c>
      <c r="CJ33" s="36">
        <f t="shared" si="46"/>
        <v>0.15494680053948748</v>
      </c>
      <c r="CK33" s="197">
        <f t="shared" si="47"/>
        <v>1.100000000000001</v>
      </c>
      <c r="CL33" s="36">
        <f t="shared" si="48"/>
        <v>0.83369964233314287</v>
      </c>
      <c r="CM33" s="36">
        <f t="shared" si="49"/>
        <v>0.84505319946051249</v>
      </c>
      <c r="CN33" s="197">
        <f t="shared" si="50"/>
        <v>-1.100000000000001</v>
      </c>
      <c r="CO33" s="141">
        <v>0</v>
      </c>
    </row>
    <row r="34" spans="1:93" s="12" customFormat="1" ht="13.5" customHeight="1">
      <c r="A34" s="76"/>
      <c r="B34" s="260"/>
      <c r="C34" s="330"/>
      <c r="D34" s="65" t="s">
        <v>131</v>
      </c>
      <c r="E34" s="95">
        <v>2</v>
      </c>
      <c r="F34" s="64">
        <v>1</v>
      </c>
      <c r="G34" s="62">
        <f t="shared" si="4"/>
        <v>0.5</v>
      </c>
      <c r="H34" s="64">
        <v>1</v>
      </c>
      <c r="I34" s="62">
        <f t="shared" si="5"/>
        <v>0.5</v>
      </c>
      <c r="J34" s="95">
        <v>8</v>
      </c>
      <c r="K34" s="64">
        <v>1</v>
      </c>
      <c r="L34" s="62">
        <f t="shared" si="6"/>
        <v>0.125</v>
      </c>
      <c r="M34" s="64">
        <v>7</v>
      </c>
      <c r="N34" s="62">
        <f t="shared" si="7"/>
        <v>0.875</v>
      </c>
      <c r="O34" s="95">
        <v>796</v>
      </c>
      <c r="P34" s="64">
        <v>124</v>
      </c>
      <c r="Q34" s="62">
        <f t="shared" si="8"/>
        <v>0.15577889447236182</v>
      </c>
      <c r="R34" s="64">
        <v>672</v>
      </c>
      <c r="S34" s="62">
        <f t="shared" si="9"/>
        <v>0.84422110552763818</v>
      </c>
      <c r="T34" s="95">
        <v>363</v>
      </c>
      <c r="U34" s="64">
        <v>52</v>
      </c>
      <c r="V34" s="62">
        <f t="shared" si="10"/>
        <v>0.14325068870523416</v>
      </c>
      <c r="W34" s="64">
        <v>311</v>
      </c>
      <c r="X34" s="62">
        <f t="shared" si="11"/>
        <v>0.85674931129476584</v>
      </c>
      <c r="Y34" s="95">
        <v>184</v>
      </c>
      <c r="Z34" s="64">
        <v>22</v>
      </c>
      <c r="AA34" s="62">
        <f t="shared" si="12"/>
        <v>0.11956521739130435</v>
      </c>
      <c r="AB34" s="64">
        <v>162</v>
      </c>
      <c r="AC34" s="62">
        <f t="shared" si="13"/>
        <v>0.88043478260869568</v>
      </c>
      <c r="AD34" s="95">
        <v>98</v>
      </c>
      <c r="AE34" s="64">
        <v>7</v>
      </c>
      <c r="AF34" s="62">
        <f t="shared" si="14"/>
        <v>7.1428571428571425E-2</v>
      </c>
      <c r="AG34" s="64">
        <v>91</v>
      </c>
      <c r="AH34" s="62">
        <f t="shared" si="15"/>
        <v>0.9285714285714286</v>
      </c>
      <c r="AI34" s="95">
        <v>59</v>
      </c>
      <c r="AJ34" s="64">
        <v>1</v>
      </c>
      <c r="AK34" s="62">
        <f t="shared" si="16"/>
        <v>1.6949152542372881E-2</v>
      </c>
      <c r="AL34" s="64">
        <v>58</v>
      </c>
      <c r="AM34" s="62">
        <f t="shared" si="17"/>
        <v>0.98305084745762716</v>
      </c>
      <c r="AN34" s="95">
        <f t="shared" si="18"/>
        <v>1510</v>
      </c>
      <c r="AO34" s="64">
        <f t="shared" si="19"/>
        <v>208</v>
      </c>
      <c r="AP34" s="62">
        <f t="shared" si="20"/>
        <v>0.13774834437086092</v>
      </c>
      <c r="AQ34" s="63">
        <f t="shared" si="0"/>
        <v>1302</v>
      </c>
      <c r="AR34" s="62">
        <f t="shared" si="21"/>
        <v>0.86225165562913908</v>
      </c>
      <c r="AS34" s="91"/>
      <c r="AT34" s="260"/>
      <c r="AU34" s="330"/>
      <c r="AV34" s="11" t="s">
        <v>131</v>
      </c>
      <c r="AW34" s="210">
        <v>1481</v>
      </c>
      <c r="AX34" s="38">
        <v>198</v>
      </c>
      <c r="AY34" s="85">
        <v>0.1336934503713707</v>
      </c>
      <c r="AZ34" s="38">
        <v>1283</v>
      </c>
      <c r="BA34" s="85">
        <v>0.8663065496286293</v>
      </c>
      <c r="BB34" s="91"/>
      <c r="BC34" s="53">
        <v>29</v>
      </c>
      <c r="BD34" s="11" t="s">
        <v>33</v>
      </c>
      <c r="BE34" s="36">
        <f t="shared" si="22"/>
        <v>0.21641254889438813</v>
      </c>
      <c r="BF34" s="36">
        <f t="shared" si="23"/>
        <v>0.19198594612681946</v>
      </c>
      <c r="BG34" s="36">
        <f t="shared" si="1"/>
        <v>0.7835874511056119</v>
      </c>
      <c r="BH34" s="36">
        <f t="shared" si="24"/>
        <v>0.80801405387318048</v>
      </c>
      <c r="BI34" s="36">
        <f t="shared" si="2"/>
        <v>0.16826680141485598</v>
      </c>
      <c r="BJ34" s="36">
        <f t="shared" si="25"/>
        <v>0.15148305084745764</v>
      </c>
      <c r="BK34" s="36">
        <f t="shared" si="3"/>
        <v>0.83173319858514405</v>
      </c>
      <c r="BL34" s="36">
        <f t="shared" si="26"/>
        <v>0.84851694915254239</v>
      </c>
      <c r="BN34" s="77" t="s">
        <v>44</v>
      </c>
      <c r="BO34" s="36">
        <f t="shared" si="27"/>
        <v>0.19400785854616895</v>
      </c>
      <c r="BP34" s="36">
        <f t="shared" si="28"/>
        <v>0.16901408450704225</v>
      </c>
      <c r="BQ34" s="197">
        <f t="shared" si="29"/>
        <v>2.4999999999999996</v>
      </c>
      <c r="BR34" s="36">
        <f t="shared" si="30"/>
        <v>0.80599214145383102</v>
      </c>
      <c r="BS34" s="36">
        <f t="shared" si="31"/>
        <v>0.83098591549295775</v>
      </c>
      <c r="BT34" s="197">
        <f t="shared" si="32"/>
        <v>-2.4999999999999911</v>
      </c>
      <c r="BU34" s="36">
        <f t="shared" si="33"/>
        <v>0.17468944099378883</v>
      </c>
      <c r="BV34" s="36">
        <f t="shared" si="34"/>
        <v>0.13727055067837191</v>
      </c>
      <c r="BW34" s="197">
        <f t="shared" si="35"/>
        <v>3.799999999999998</v>
      </c>
      <c r="BX34" s="36">
        <f t="shared" si="36"/>
        <v>0.8253105590062112</v>
      </c>
      <c r="BY34" s="36">
        <f t="shared" si="37"/>
        <v>0.86272944932162809</v>
      </c>
      <c r="BZ34" s="197">
        <f t="shared" si="38"/>
        <v>-3.8000000000000034</v>
      </c>
      <c r="CB34" s="77" t="s">
        <v>44</v>
      </c>
      <c r="CC34" s="36">
        <f t="shared" si="39"/>
        <v>0.22078504936347224</v>
      </c>
      <c r="CD34" s="36">
        <f t="shared" si="40"/>
        <v>0.19979827821568966</v>
      </c>
      <c r="CE34" s="197">
        <f t="shared" si="41"/>
        <v>2.0999999999999992</v>
      </c>
      <c r="CF34" s="36">
        <f t="shared" si="42"/>
        <v>0.77921495063652779</v>
      </c>
      <c r="CG34" s="36">
        <f t="shared" si="43"/>
        <v>0.80020172178431037</v>
      </c>
      <c r="CH34" s="197">
        <f t="shared" si="44"/>
        <v>-2.1000000000000019</v>
      </c>
      <c r="CI34" s="36">
        <f t="shared" si="45"/>
        <v>0.16630035766685719</v>
      </c>
      <c r="CJ34" s="36">
        <f t="shared" si="46"/>
        <v>0.15494680053948748</v>
      </c>
      <c r="CK34" s="197">
        <f t="shared" si="47"/>
        <v>1.100000000000001</v>
      </c>
      <c r="CL34" s="36">
        <f t="shared" si="48"/>
        <v>0.83369964233314287</v>
      </c>
      <c r="CM34" s="36">
        <f t="shared" si="49"/>
        <v>0.84505319946051249</v>
      </c>
      <c r="CN34" s="197">
        <f t="shared" si="50"/>
        <v>-1.100000000000001</v>
      </c>
      <c r="CO34" s="141">
        <v>0</v>
      </c>
    </row>
    <row r="35" spans="1:93" s="12" customFormat="1" ht="13.5" customHeight="1">
      <c r="A35" s="76"/>
      <c r="B35" s="261"/>
      <c r="C35" s="331"/>
      <c r="D35" s="71" t="s">
        <v>130</v>
      </c>
      <c r="E35" s="96">
        <v>16</v>
      </c>
      <c r="F35" s="70">
        <v>3</v>
      </c>
      <c r="G35" s="13">
        <f t="shared" si="4"/>
        <v>0.1875</v>
      </c>
      <c r="H35" s="70">
        <v>13</v>
      </c>
      <c r="I35" s="13">
        <f t="shared" si="5"/>
        <v>0.8125</v>
      </c>
      <c r="J35" s="96">
        <v>75</v>
      </c>
      <c r="K35" s="70">
        <v>11</v>
      </c>
      <c r="L35" s="13">
        <f t="shared" si="6"/>
        <v>0.14666666666666667</v>
      </c>
      <c r="M35" s="70">
        <v>64</v>
      </c>
      <c r="N35" s="13">
        <f t="shared" si="7"/>
        <v>0.85333333333333339</v>
      </c>
      <c r="O35" s="96">
        <v>4613</v>
      </c>
      <c r="P35" s="70">
        <v>1025</v>
      </c>
      <c r="Q35" s="13">
        <f t="shared" si="8"/>
        <v>0.22219813570344679</v>
      </c>
      <c r="R35" s="70">
        <v>3588</v>
      </c>
      <c r="S35" s="13">
        <f t="shared" si="9"/>
        <v>0.77780186429655318</v>
      </c>
      <c r="T35" s="96">
        <v>3744</v>
      </c>
      <c r="U35" s="70">
        <v>764</v>
      </c>
      <c r="V35" s="13">
        <f t="shared" si="10"/>
        <v>0.20405982905982906</v>
      </c>
      <c r="W35" s="70">
        <v>2980</v>
      </c>
      <c r="X35" s="13">
        <f t="shared" si="11"/>
        <v>0.79594017094017089</v>
      </c>
      <c r="Y35" s="96">
        <v>2418</v>
      </c>
      <c r="Z35" s="70">
        <v>368</v>
      </c>
      <c r="AA35" s="13">
        <f t="shared" si="12"/>
        <v>0.15219189412737799</v>
      </c>
      <c r="AB35" s="70">
        <v>2050</v>
      </c>
      <c r="AC35" s="13">
        <f t="shared" si="13"/>
        <v>0.84780810587262201</v>
      </c>
      <c r="AD35" s="96">
        <v>1017</v>
      </c>
      <c r="AE35" s="70">
        <v>93</v>
      </c>
      <c r="AF35" s="13">
        <f t="shared" si="14"/>
        <v>9.1445427728613568E-2</v>
      </c>
      <c r="AG35" s="70">
        <v>924</v>
      </c>
      <c r="AH35" s="13">
        <f t="shared" si="15"/>
        <v>0.90855457227138647</v>
      </c>
      <c r="AI35" s="96">
        <v>322</v>
      </c>
      <c r="AJ35" s="70">
        <v>17</v>
      </c>
      <c r="AK35" s="13">
        <f t="shared" si="16"/>
        <v>5.2795031055900624E-2</v>
      </c>
      <c r="AL35" s="70">
        <v>305</v>
      </c>
      <c r="AM35" s="13">
        <f t="shared" si="17"/>
        <v>0.94720496894409933</v>
      </c>
      <c r="AN35" s="96">
        <f t="shared" si="18"/>
        <v>12205</v>
      </c>
      <c r="AO35" s="70">
        <f t="shared" si="19"/>
        <v>2281</v>
      </c>
      <c r="AP35" s="13">
        <f t="shared" si="20"/>
        <v>0.18689061859893485</v>
      </c>
      <c r="AQ35" s="33">
        <f t="shared" si="0"/>
        <v>9924</v>
      </c>
      <c r="AR35" s="13">
        <f t="shared" si="21"/>
        <v>0.81310938140106515</v>
      </c>
      <c r="AS35" s="91"/>
      <c r="AT35" s="261"/>
      <c r="AU35" s="331"/>
      <c r="AV35" s="151" t="s">
        <v>67</v>
      </c>
      <c r="AW35" s="210">
        <v>11819</v>
      </c>
      <c r="AX35" s="38">
        <v>2096</v>
      </c>
      <c r="AY35" s="85">
        <v>0.17734156866063119</v>
      </c>
      <c r="AZ35" s="38">
        <v>9723</v>
      </c>
      <c r="BA35" s="85">
        <v>0.82265843133936878</v>
      </c>
      <c r="BB35" s="91"/>
      <c r="BC35" s="53">
        <v>30</v>
      </c>
      <c r="BD35" s="11" t="s">
        <v>34</v>
      </c>
      <c r="BE35" s="36">
        <f t="shared" si="22"/>
        <v>0.20078455039227519</v>
      </c>
      <c r="BF35" s="36">
        <f t="shared" si="23"/>
        <v>0.17890654322532215</v>
      </c>
      <c r="BG35" s="36">
        <f t="shared" si="1"/>
        <v>0.79921544960772484</v>
      </c>
      <c r="BH35" s="36">
        <f t="shared" si="24"/>
        <v>0.82109345677467782</v>
      </c>
      <c r="BI35" s="36">
        <f t="shared" si="2"/>
        <v>0.16345412490362374</v>
      </c>
      <c r="BJ35" s="36">
        <f t="shared" si="25"/>
        <v>0.13876739562624255</v>
      </c>
      <c r="BK35" s="36">
        <f t="shared" si="3"/>
        <v>0.83654587509637623</v>
      </c>
      <c r="BL35" s="36">
        <f t="shared" si="26"/>
        <v>0.86123260437375748</v>
      </c>
      <c r="BN35" s="77" t="s">
        <v>16</v>
      </c>
      <c r="BO35" s="36">
        <f t="shared" si="27"/>
        <v>0.22434807256235828</v>
      </c>
      <c r="BP35" s="36">
        <f t="shared" si="28"/>
        <v>0.20662134200413834</v>
      </c>
      <c r="BQ35" s="197">
        <f t="shared" si="29"/>
        <v>1.7000000000000015</v>
      </c>
      <c r="BR35" s="36">
        <f t="shared" si="30"/>
        <v>0.77565192743764177</v>
      </c>
      <c r="BS35" s="36">
        <f t="shared" si="31"/>
        <v>0.79337865799586171</v>
      </c>
      <c r="BT35" s="197">
        <f t="shared" si="32"/>
        <v>-1.7000000000000015</v>
      </c>
      <c r="BU35" s="36">
        <f t="shared" si="33"/>
        <v>0.18524871355060035</v>
      </c>
      <c r="BV35" s="36">
        <f t="shared" si="34"/>
        <v>0.17797356828193833</v>
      </c>
      <c r="BW35" s="197">
        <f t="shared" si="35"/>
        <v>0.70000000000000062</v>
      </c>
      <c r="BX35" s="36">
        <f t="shared" si="36"/>
        <v>0.81475128644939965</v>
      </c>
      <c r="BY35" s="36">
        <f t="shared" si="37"/>
        <v>0.82202643171806167</v>
      </c>
      <c r="BZ35" s="197">
        <f t="shared" si="38"/>
        <v>-0.70000000000000062</v>
      </c>
      <c r="CB35" s="77" t="s">
        <v>16</v>
      </c>
      <c r="CC35" s="36">
        <f t="shared" si="39"/>
        <v>0.22078504936347224</v>
      </c>
      <c r="CD35" s="36">
        <f t="shared" si="40"/>
        <v>0.19979827821568966</v>
      </c>
      <c r="CE35" s="197">
        <f t="shared" si="41"/>
        <v>2.0999999999999992</v>
      </c>
      <c r="CF35" s="36">
        <f t="shared" si="42"/>
        <v>0.77921495063652779</v>
      </c>
      <c r="CG35" s="36">
        <f t="shared" si="43"/>
        <v>0.80020172178431037</v>
      </c>
      <c r="CH35" s="197">
        <f t="shared" si="44"/>
        <v>-2.1000000000000019</v>
      </c>
      <c r="CI35" s="36">
        <f t="shared" si="45"/>
        <v>0.16630035766685719</v>
      </c>
      <c r="CJ35" s="36">
        <f t="shared" si="46"/>
        <v>0.15494680053948748</v>
      </c>
      <c r="CK35" s="197">
        <f t="shared" si="47"/>
        <v>1.100000000000001</v>
      </c>
      <c r="CL35" s="36">
        <f t="shared" si="48"/>
        <v>0.83369964233314287</v>
      </c>
      <c r="CM35" s="36">
        <f t="shared" si="49"/>
        <v>0.84505319946051249</v>
      </c>
      <c r="CN35" s="197">
        <f t="shared" si="50"/>
        <v>-1.100000000000001</v>
      </c>
      <c r="CO35" s="141">
        <v>0</v>
      </c>
    </row>
    <row r="36" spans="1:93" s="12" customFormat="1" ht="13.5" customHeight="1">
      <c r="A36" s="76"/>
      <c r="B36" s="259">
        <v>11</v>
      </c>
      <c r="C36" s="329" t="s">
        <v>53</v>
      </c>
      <c r="D36" s="75" t="s">
        <v>132</v>
      </c>
      <c r="E36" s="94">
        <v>39</v>
      </c>
      <c r="F36" s="74">
        <v>4</v>
      </c>
      <c r="G36" s="72">
        <f t="shared" si="4"/>
        <v>0.10256410256410256</v>
      </c>
      <c r="H36" s="74">
        <v>35</v>
      </c>
      <c r="I36" s="72">
        <f t="shared" si="5"/>
        <v>0.89743589743589747</v>
      </c>
      <c r="J36" s="94">
        <v>110</v>
      </c>
      <c r="K36" s="74">
        <v>7</v>
      </c>
      <c r="L36" s="72">
        <f t="shared" si="6"/>
        <v>6.363636363636363E-2</v>
      </c>
      <c r="M36" s="74">
        <v>103</v>
      </c>
      <c r="N36" s="72">
        <f t="shared" si="7"/>
        <v>0.9363636363636364</v>
      </c>
      <c r="O36" s="94">
        <v>6221</v>
      </c>
      <c r="P36" s="74">
        <v>1186</v>
      </c>
      <c r="Q36" s="72">
        <f t="shared" si="8"/>
        <v>0.19064459090178429</v>
      </c>
      <c r="R36" s="74">
        <v>5035</v>
      </c>
      <c r="S36" s="72">
        <f t="shared" si="9"/>
        <v>0.80935540909821568</v>
      </c>
      <c r="T36" s="94">
        <v>5818</v>
      </c>
      <c r="U36" s="74">
        <v>986</v>
      </c>
      <c r="V36" s="72">
        <f t="shared" si="10"/>
        <v>0.16947404606393951</v>
      </c>
      <c r="W36" s="74">
        <v>4832</v>
      </c>
      <c r="X36" s="72">
        <f t="shared" si="11"/>
        <v>0.83052595393606055</v>
      </c>
      <c r="Y36" s="94">
        <v>3745</v>
      </c>
      <c r="Z36" s="74">
        <v>436</v>
      </c>
      <c r="AA36" s="72">
        <f t="shared" si="12"/>
        <v>0.11642189586114819</v>
      </c>
      <c r="AB36" s="74">
        <v>3309</v>
      </c>
      <c r="AC36" s="72">
        <f t="shared" si="13"/>
        <v>0.88357810413885185</v>
      </c>
      <c r="AD36" s="94">
        <v>1730</v>
      </c>
      <c r="AE36" s="74">
        <v>122</v>
      </c>
      <c r="AF36" s="72">
        <f t="shared" si="14"/>
        <v>7.0520231213872839E-2</v>
      </c>
      <c r="AG36" s="74">
        <v>1608</v>
      </c>
      <c r="AH36" s="72">
        <f t="shared" si="15"/>
        <v>0.92947976878612715</v>
      </c>
      <c r="AI36" s="94">
        <v>446</v>
      </c>
      <c r="AJ36" s="74">
        <v>20</v>
      </c>
      <c r="AK36" s="72">
        <f t="shared" si="16"/>
        <v>4.4843049327354258E-2</v>
      </c>
      <c r="AL36" s="74">
        <v>426</v>
      </c>
      <c r="AM36" s="72">
        <f t="shared" si="17"/>
        <v>0.95515695067264572</v>
      </c>
      <c r="AN36" s="94">
        <f t="shared" si="18"/>
        <v>18109</v>
      </c>
      <c r="AO36" s="74">
        <f t="shared" si="19"/>
        <v>2761</v>
      </c>
      <c r="AP36" s="72">
        <f t="shared" si="20"/>
        <v>0.15246562482743387</v>
      </c>
      <c r="AQ36" s="73">
        <f t="shared" si="0"/>
        <v>15348</v>
      </c>
      <c r="AR36" s="72">
        <f t="shared" si="21"/>
        <v>0.84753437517256613</v>
      </c>
      <c r="AS36" s="91"/>
      <c r="AT36" s="259">
        <v>11</v>
      </c>
      <c r="AU36" s="329" t="s">
        <v>53</v>
      </c>
      <c r="AV36" s="11" t="s">
        <v>125</v>
      </c>
      <c r="AW36" s="210">
        <v>17497</v>
      </c>
      <c r="AX36" s="38">
        <v>2635</v>
      </c>
      <c r="AY36" s="85">
        <v>0.15059724524204149</v>
      </c>
      <c r="AZ36" s="38">
        <v>14862</v>
      </c>
      <c r="BA36" s="85">
        <v>0.84940275475795846</v>
      </c>
      <c r="BB36" s="91"/>
      <c r="BC36" s="53">
        <v>31</v>
      </c>
      <c r="BD36" s="11" t="s">
        <v>35</v>
      </c>
      <c r="BE36" s="36">
        <f t="shared" si="22"/>
        <v>0.22217171946729694</v>
      </c>
      <c r="BF36" s="36">
        <f t="shared" si="23"/>
        <v>0.19826919357957842</v>
      </c>
      <c r="BG36" s="36">
        <f t="shared" si="1"/>
        <v>0.77782828053270303</v>
      </c>
      <c r="BH36" s="36">
        <f t="shared" si="24"/>
        <v>0.8017308064204216</v>
      </c>
      <c r="BI36" s="36">
        <f t="shared" si="2"/>
        <v>0.20114805070557282</v>
      </c>
      <c r="BJ36" s="36">
        <f t="shared" si="25"/>
        <v>0.18087668593448941</v>
      </c>
      <c r="BK36" s="36">
        <f t="shared" si="3"/>
        <v>0.79885194929442715</v>
      </c>
      <c r="BL36" s="36">
        <f t="shared" si="26"/>
        <v>0.81912331406551064</v>
      </c>
      <c r="BN36" s="77" t="s">
        <v>17</v>
      </c>
      <c r="BO36" s="36">
        <f t="shared" si="27"/>
        <v>0.18324064473560184</v>
      </c>
      <c r="BP36" s="36">
        <f t="shared" si="28"/>
        <v>0.16362019563284261</v>
      </c>
      <c r="BQ36" s="197">
        <f t="shared" si="29"/>
        <v>1.899999999999999</v>
      </c>
      <c r="BR36" s="36">
        <f t="shared" si="30"/>
        <v>0.81675935526439813</v>
      </c>
      <c r="BS36" s="36">
        <f t="shared" si="31"/>
        <v>0.83637980436715742</v>
      </c>
      <c r="BT36" s="197">
        <f t="shared" si="32"/>
        <v>-1.9000000000000017</v>
      </c>
      <c r="BU36" s="36">
        <f t="shared" si="33"/>
        <v>0.17138193688792167</v>
      </c>
      <c r="BV36" s="36">
        <f t="shared" si="34"/>
        <v>0.15393133997785161</v>
      </c>
      <c r="BW36" s="197">
        <f t="shared" si="35"/>
        <v>1.7000000000000015</v>
      </c>
      <c r="BX36" s="36">
        <f t="shared" si="36"/>
        <v>0.82861806311207831</v>
      </c>
      <c r="BY36" s="36">
        <f t="shared" si="37"/>
        <v>0.84606866002214842</v>
      </c>
      <c r="BZ36" s="197">
        <f t="shared" si="38"/>
        <v>-1.7000000000000015</v>
      </c>
      <c r="CB36" s="77" t="s">
        <v>17</v>
      </c>
      <c r="CC36" s="36">
        <f t="shared" si="39"/>
        <v>0.22078504936347224</v>
      </c>
      <c r="CD36" s="36">
        <f t="shared" si="40"/>
        <v>0.19979827821568966</v>
      </c>
      <c r="CE36" s="197">
        <f t="shared" si="41"/>
        <v>2.0999999999999992</v>
      </c>
      <c r="CF36" s="36">
        <f t="shared" si="42"/>
        <v>0.77921495063652779</v>
      </c>
      <c r="CG36" s="36">
        <f t="shared" si="43"/>
        <v>0.80020172178431037</v>
      </c>
      <c r="CH36" s="197">
        <f t="shared" si="44"/>
        <v>-2.1000000000000019</v>
      </c>
      <c r="CI36" s="36">
        <f t="shared" si="45"/>
        <v>0.16630035766685719</v>
      </c>
      <c r="CJ36" s="36">
        <f t="shared" si="46"/>
        <v>0.15494680053948748</v>
      </c>
      <c r="CK36" s="197">
        <f t="shared" si="47"/>
        <v>1.100000000000001</v>
      </c>
      <c r="CL36" s="36">
        <f t="shared" si="48"/>
        <v>0.83369964233314287</v>
      </c>
      <c r="CM36" s="36">
        <f t="shared" si="49"/>
        <v>0.84505319946051249</v>
      </c>
      <c r="CN36" s="197">
        <f t="shared" si="50"/>
        <v>-1.100000000000001</v>
      </c>
      <c r="CO36" s="141">
        <v>0</v>
      </c>
    </row>
    <row r="37" spans="1:93" s="12" customFormat="1" ht="13.5" customHeight="1">
      <c r="A37" s="76"/>
      <c r="B37" s="260"/>
      <c r="C37" s="330"/>
      <c r="D37" s="65" t="s">
        <v>131</v>
      </c>
      <c r="E37" s="95">
        <v>5</v>
      </c>
      <c r="F37" s="64">
        <v>1</v>
      </c>
      <c r="G37" s="62">
        <f t="shared" si="4"/>
        <v>0.2</v>
      </c>
      <c r="H37" s="64">
        <v>4</v>
      </c>
      <c r="I37" s="62">
        <f t="shared" si="5"/>
        <v>0.8</v>
      </c>
      <c r="J37" s="95">
        <v>12</v>
      </c>
      <c r="K37" s="64">
        <v>1</v>
      </c>
      <c r="L37" s="62">
        <f t="shared" si="6"/>
        <v>8.3333333333333329E-2</v>
      </c>
      <c r="M37" s="64">
        <v>11</v>
      </c>
      <c r="N37" s="62">
        <f t="shared" si="7"/>
        <v>0.91666666666666663</v>
      </c>
      <c r="O37" s="95">
        <v>1211</v>
      </c>
      <c r="P37" s="64">
        <v>150</v>
      </c>
      <c r="Q37" s="62">
        <f t="shared" si="8"/>
        <v>0.12386457473162675</v>
      </c>
      <c r="R37" s="64">
        <v>1061</v>
      </c>
      <c r="S37" s="62">
        <f t="shared" si="9"/>
        <v>0.87613542526837329</v>
      </c>
      <c r="T37" s="95">
        <v>642</v>
      </c>
      <c r="U37" s="64">
        <v>90</v>
      </c>
      <c r="V37" s="62">
        <f t="shared" si="10"/>
        <v>0.14018691588785046</v>
      </c>
      <c r="W37" s="64">
        <v>552</v>
      </c>
      <c r="X37" s="62">
        <f t="shared" si="11"/>
        <v>0.85981308411214952</v>
      </c>
      <c r="Y37" s="95">
        <v>334</v>
      </c>
      <c r="Z37" s="64">
        <v>24</v>
      </c>
      <c r="AA37" s="62">
        <f t="shared" si="12"/>
        <v>7.1856287425149698E-2</v>
      </c>
      <c r="AB37" s="64">
        <v>310</v>
      </c>
      <c r="AC37" s="62">
        <f t="shared" si="13"/>
        <v>0.92814371257485029</v>
      </c>
      <c r="AD37" s="95">
        <v>186</v>
      </c>
      <c r="AE37" s="64">
        <v>3</v>
      </c>
      <c r="AF37" s="62">
        <f t="shared" si="14"/>
        <v>1.6129032258064516E-2</v>
      </c>
      <c r="AG37" s="64">
        <v>183</v>
      </c>
      <c r="AH37" s="62">
        <f t="shared" si="15"/>
        <v>0.9838709677419355</v>
      </c>
      <c r="AI37" s="95">
        <v>106</v>
      </c>
      <c r="AJ37" s="64">
        <v>1</v>
      </c>
      <c r="AK37" s="62">
        <f t="shared" si="16"/>
        <v>9.433962264150943E-3</v>
      </c>
      <c r="AL37" s="64">
        <v>105</v>
      </c>
      <c r="AM37" s="62">
        <f t="shared" si="17"/>
        <v>0.99056603773584906</v>
      </c>
      <c r="AN37" s="95">
        <f t="shared" si="18"/>
        <v>2496</v>
      </c>
      <c r="AO37" s="64">
        <f t="shared" si="19"/>
        <v>270</v>
      </c>
      <c r="AP37" s="62">
        <f t="shared" si="20"/>
        <v>0.10817307692307693</v>
      </c>
      <c r="AQ37" s="63">
        <f t="shared" si="0"/>
        <v>2226</v>
      </c>
      <c r="AR37" s="62">
        <f t="shared" si="21"/>
        <v>0.89182692307692313</v>
      </c>
      <c r="AS37" s="91"/>
      <c r="AT37" s="260"/>
      <c r="AU37" s="330"/>
      <c r="AV37" s="11" t="s">
        <v>131</v>
      </c>
      <c r="AW37" s="210">
        <v>2521</v>
      </c>
      <c r="AX37" s="38">
        <v>265</v>
      </c>
      <c r="AY37" s="85">
        <v>0.10511701705672352</v>
      </c>
      <c r="AZ37" s="38">
        <v>2256</v>
      </c>
      <c r="BA37" s="85">
        <v>0.89488298294327651</v>
      </c>
      <c r="BB37" s="91"/>
      <c r="BC37" s="53">
        <v>32</v>
      </c>
      <c r="BD37" s="11" t="s">
        <v>36</v>
      </c>
      <c r="BE37" s="36">
        <f t="shared" si="22"/>
        <v>0.20198312698586612</v>
      </c>
      <c r="BF37" s="36">
        <f t="shared" si="23"/>
        <v>0.1796373145358422</v>
      </c>
      <c r="BG37" s="36">
        <f t="shared" si="1"/>
        <v>0.79801687301413393</v>
      </c>
      <c r="BH37" s="36">
        <f t="shared" si="24"/>
        <v>0.8203626854641578</v>
      </c>
      <c r="BI37" s="36">
        <f t="shared" si="2"/>
        <v>0.17844350374470858</v>
      </c>
      <c r="BJ37" s="36">
        <f t="shared" si="25"/>
        <v>0.16365979381443299</v>
      </c>
      <c r="BK37" s="36">
        <f t="shared" si="3"/>
        <v>0.82155649625529148</v>
      </c>
      <c r="BL37" s="36">
        <f t="shared" si="26"/>
        <v>0.83634020618556704</v>
      </c>
      <c r="BN37" s="77" t="s">
        <v>26</v>
      </c>
      <c r="BO37" s="36">
        <f t="shared" si="27"/>
        <v>0.29453125000000002</v>
      </c>
      <c r="BP37" s="36">
        <f t="shared" si="28"/>
        <v>0.25827455236028213</v>
      </c>
      <c r="BQ37" s="197">
        <f t="shared" si="29"/>
        <v>3.6999999999999975</v>
      </c>
      <c r="BR37" s="36">
        <f t="shared" si="30"/>
        <v>0.70546874999999998</v>
      </c>
      <c r="BS37" s="36">
        <f t="shared" si="31"/>
        <v>0.74172544763971782</v>
      </c>
      <c r="BT37" s="197">
        <f t="shared" si="32"/>
        <v>-3.7000000000000033</v>
      </c>
      <c r="BU37" s="36">
        <f t="shared" si="33"/>
        <v>0.21653543307086615</v>
      </c>
      <c r="BV37" s="36">
        <f t="shared" si="34"/>
        <v>0.19756097560975611</v>
      </c>
      <c r="BW37" s="197">
        <f t="shared" si="35"/>
        <v>1.899999999999999</v>
      </c>
      <c r="BX37" s="36">
        <f t="shared" si="36"/>
        <v>0.78346456692913391</v>
      </c>
      <c r="BY37" s="36">
        <f t="shared" si="37"/>
        <v>0.80243902439024395</v>
      </c>
      <c r="BZ37" s="197">
        <f t="shared" si="38"/>
        <v>-1.9000000000000017</v>
      </c>
      <c r="CB37" s="77" t="s">
        <v>26</v>
      </c>
      <c r="CC37" s="36">
        <f t="shared" si="39"/>
        <v>0.22078504936347224</v>
      </c>
      <c r="CD37" s="36">
        <f t="shared" si="40"/>
        <v>0.19979827821568966</v>
      </c>
      <c r="CE37" s="197">
        <f t="shared" si="41"/>
        <v>2.0999999999999992</v>
      </c>
      <c r="CF37" s="36">
        <f t="shared" si="42"/>
        <v>0.77921495063652779</v>
      </c>
      <c r="CG37" s="36">
        <f t="shared" si="43"/>
        <v>0.80020172178431037</v>
      </c>
      <c r="CH37" s="197">
        <f t="shared" si="44"/>
        <v>-2.1000000000000019</v>
      </c>
      <c r="CI37" s="36">
        <f t="shared" si="45"/>
        <v>0.16630035766685719</v>
      </c>
      <c r="CJ37" s="36">
        <f t="shared" si="46"/>
        <v>0.15494680053948748</v>
      </c>
      <c r="CK37" s="197">
        <f t="shared" si="47"/>
        <v>1.100000000000001</v>
      </c>
      <c r="CL37" s="36">
        <f t="shared" si="48"/>
        <v>0.83369964233314287</v>
      </c>
      <c r="CM37" s="36">
        <f t="shared" si="49"/>
        <v>0.84505319946051249</v>
      </c>
      <c r="CN37" s="197">
        <f t="shared" si="50"/>
        <v>-1.100000000000001</v>
      </c>
      <c r="CO37" s="141">
        <v>0</v>
      </c>
    </row>
    <row r="38" spans="1:93" s="12" customFormat="1" ht="13.5" customHeight="1">
      <c r="A38" s="76"/>
      <c r="B38" s="261"/>
      <c r="C38" s="331"/>
      <c r="D38" s="71" t="s">
        <v>130</v>
      </c>
      <c r="E38" s="96">
        <v>44</v>
      </c>
      <c r="F38" s="70">
        <v>5</v>
      </c>
      <c r="G38" s="13">
        <f t="shared" si="4"/>
        <v>0.11363636363636363</v>
      </c>
      <c r="H38" s="70">
        <v>39</v>
      </c>
      <c r="I38" s="13">
        <f t="shared" si="5"/>
        <v>0.88636363636363635</v>
      </c>
      <c r="J38" s="96">
        <v>122</v>
      </c>
      <c r="K38" s="70">
        <v>8</v>
      </c>
      <c r="L38" s="13">
        <f t="shared" si="6"/>
        <v>6.5573770491803282E-2</v>
      </c>
      <c r="M38" s="70">
        <v>114</v>
      </c>
      <c r="N38" s="13">
        <f t="shared" si="7"/>
        <v>0.93442622950819676</v>
      </c>
      <c r="O38" s="96">
        <v>7432</v>
      </c>
      <c r="P38" s="70">
        <v>1336</v>
      </c>
      <c r="Q38" s="13">
        <f t="shared" si="8"/>
        <v>0.17976318622174381</v>
      </c>
      <c r="R38" s="70">
        <v>6096</v>
      </c>
      <c r="S38" s="13">
        <f t="shared" si="9"/>
        <v>0.82023681377825619</v>
      </c>
      <c r="T38" s="96">
        <v>6460</v>
      </c>
      <c r="U38" s="70">
        <v>1076</v>
      </c>
      <c r="V38" s="13">
        <f t="shared" si="10"/>
        <v>0.16656346749226006</v>
      </c>
      <c r="W38" s="70">
        <v>5384</v>
      </c>
      <c r="X38" s="13">
        <f t="shared" si="11"/>
        <v>0.83343653250773997</v>
      </c>
      <c r="Y38" s="96">
        <v>4079</v>
      </c>
      <c r="Z38" s="70">
        <v>460</v>
      </c>
      <c r="AA38" s="13">
        <f t="shared" si="12"/>
        <v>0.1127727384162785</v>
      </c>
      <c r="AB38" s="70">
        <v>3619</v>
      </c>
      <c r="AC38" s="13">
        <f t="shared" si="13"/>
        <v>0.88722726158372145</v>
      </c>
      <c r="AD38" s="96">
        <v>1916</v>
      </c>
      <c r="AE38" s="70">
        <v>125</v>
      </c>
      <c r="AF38" s="13">
        <f t="shared" si="14"/>
        <v>6.5240083507306895E-2</v>
      </c>
      <c r="AG38" s="70">
        <v>1791</v>
      </c>
      <c r="AH38" s="13">
        <f t="shared" si="15"/>
        <v>0.93475991649269308</v>
      </c>
      <c r="AI38" s="96">
        <v>552</v>
      </c>
      <c r="AJ38" s="70">
        <v>21</v>
      </c>
      <c r="AK38" s="13">
        <f t="shared" si="16"/>
        <v>3.8043478260869568E-2</v>
      </c>
      <c r="AL38" s="70">
        <v>531</v>
      </c>
      <c r="AM38" s="13">
        <f t="shared" si="17"/>
        <v>0.96195652173913049</v>
      </c>
      <c r="AN38" s="96">
        <f t="shared" si="18"/>
        <v>20605</v>
      </c>
      <c r="AO38" s="70">
        <f t="shared" si="19"/>
        <v>3031</v>
      </c>
      <c r="AP38" s="13">
        <f t="shared" si="20"/>
        <v>0.1471002183935938</v>
      </c>
      <c r="AQ38" s="33">
        <f t="shared" si="0"/>
        <v>17574</v>
      </c>
      <c r="AR38" s="13">
        <f t="shared" si="21"/>
        <v>0.85289978160640623</v>
      </c>
      <c r="AS38" s="91"/>
      <c r="AT38" s="261"/>
      <c r="AU38" s="331"/>
      <c r="AV38" s="151" t="s">
        <v>67</v>
      </c>
      <c r="AW38" s="210">
        <v>20018</v>
      </c>
      <c r="AX38" s="38">
        <v>2900</v>
      </c>
      <c r="AY38" s="85">
        <v>0.14486961734439005</v>
      </c>
      <c r="AZ38" s="38">
        <v>17118</v>
      </c>
      <c r="BA38" s="85">
        <v>0.85513038265560992</v>
      </c>
      <c r="BB38" s="91"/>
      <c r="BC38" s="53">
        <v>33</v>
      </c>
      <c r="BD38" s="11" t="s">
        <v>37</v>
      </c>
      <c r="BE38" s="36">
        <f t="shared" ref="BE38:BE69" si="51">INDEX($AP:$AP,(ROW()+(BC38*2)-2))</f>
        <v>0.25619681834998148</v>
      </c>
      <c r="BF38" s="36">
        <f t="shared" si="23"/>
        <v>0.22193877551020408</v>
      </c>
      <c r="BG38" s="36">
        <f t="shared" ref="BG38:BG69" si="52">INDEX($AR:$AR,(ROW()+(BC38*2)-2))</f>
        <v>0.74380318165001846</v>
      </c>
      <c r="BH38" s="36">
        <f t="shared" si="24"/>
        <v>0.77806122448979587</v>
      </c>
      <c r="BI38" s="36">
        <f t="shared" ref="BI38:BI69" si="53">INDEX($AP:$AP,(ROW()+(BC38*2)-1))</f>
        <v>0.20044296788482835</v>
      </c>
      <c r="BJ38" s="36">
        <f t="shared" si="25"/>
        <v>0.17954545454545454</v>
      </c>
      <c r="BK38" s="36">
        <f t="shared" ref="BK38:BK69" si="54">INDEX($AR:$AR,(ROW()+(BC38*2)-1))</f>
        <v>0.7995570321151716</v>
      </c>
      <c r="BL38" s="36">
        <f t="shared" si="26"/>
        <v>0.82045454545454544</v>
      </c>
      <c r="BN38" s="77" t="s">
        <v>45</v>
      </c>
      <c r="BO38" s="36">
        <f t="shared" si="27"/>
        <v>0.13275434243176179</v>
      </c>
      <c r="BP38" s="36">
        <f t="shared" si="28"/>
        <v>0.11967023058096096</v>
      </c>
      <c r="BQ38" s="197">
        <f t="shared" si="29"/>
        <v>1.3000000000000012</v>
      </c>
      <c r="BR38" s="36">
        <f t="shared" si="30"/>
        <v>0.86724565756823824</v>
      </c>
      <c r="BS38" s="36">
        <f t="shared" si="31"/>
        <v>0.88032976941903907</v>
      </c>
      <c r="BT38" s="197">
        <f t="shared" si="32"/>
        <v>-1.3000000000000012</v>
      </c>
      <c r="BU38" s="36">
        <f t="shared" si="33"/>
        <v>0.14081145584725538</v>
      </c>
      <c r="BV38" s="36">
        <f t="shared" si="34"/>
        <v>0.15051903114186851</v>
      </c>
      <c r="BW38" s="197">
        <f t="shared" si="35"/>
        <v>-1.0000000000000009</v>
      </c>
      <c r="BX38" s="36">
        <f t="shared" si="36"/>
        <v>0.85918854415274459</v>
      </c>
      <c r="BY38" s="36">
        <f t="shared" si="37"/>
        <v>0.84948096885813151</v>
      </c>
      <c r="BZ38" s="197">
        <f t="shared" si="38"/>
        <v>1.0000000000000009</v>
      </c>
      <c r="CB38" s="77" t="s">
        <v>45</v>
      </c>
      <c r="CC38" s="36">
        <f t="shared" si="39"/>
        <v>0.22078504936347224</v>
      </c>
      <c r="CD38" s="36">
        <f t="shared" si="40"/>
        <v>0.19979827821568966</v>
      </c>
      <c r="CE38" s="197">
        <f t="shared" si="41"/>
        <v>2.0999999999999992</v>
      </c>
      <c r="CF38" s="36">
        <f t="shared" si="42"/>
        <v>0.77921495063652779</v>
      </c>
      <c r="CG38" s="36">
        <f t="shared" si="43"/>
        <v>0.80020172178431037</v>
      </c>
      <c r="CH38" s="197">
        <f t="shared" si="44"/>
        <v>-2.1000000000000019</v>
      </c>
      <c r="CI38" s="36">
        <f t="shared" si="45"/>
        <v>0.16630035766685719</v>
      </c>
      <c r="CJ38" s="36">
        <f t="shared" si="46"/>
        <v>0.15494680053948748</v>
      </c>
      <c r="CK38" s="197">
        <f t="shared" si="47"/>
        <v>1.100000000000001</v>
      </c>
      <c r="CL38" s="36">
        <f t="shared" si="48"/>
        <v>0.83369964233314287</v>
      </c>
      <c r="CM38" s="36">
        <f t="shared" si="49"/>
        <v>0.84505319946051249</v>
      </c>
      <c r="CN38" s="197">
        <f t="shared" si="50"/>
        <v>-1.100000000000001</v>
      </c>
      <c r="CO38" s="141">
        <v>0</v>
      </c>
    </row>
    <row r="39" spans="1:93" s="12" customFormat="1" ht="13.5" customHeight="1">
      <c r="A39" s="76"/>
      <c r="B39" s="259">
        <v>12</v>
      </c>
      <c r="C39" s="329" t="s">
        <v>105</v>
      </c>
      <c r="D39" s="75" t="s">
        <v>132</v>
      </c>
      <c r="E39" s="94">
        <v>16</v>
      </c>
      <c r="F39" s="74">
        <v>4</v>
      </c>
      <c r="G39" s="72">
        <f t="shared" si="4"/>
        <v>0.25</v>
      </c>
      <c r="H39" s="74">
        <v>12</v>
      </c>
      <c r="I39" s="72">
        <f t="shared" si="5"/>
        <v>0.75</v>
      </c>
      <c r="J39" s="94">
        <v>60</v>
      </c>
      <c r="K39" s="74">
        <v>8</v>
      </c>
      <c r="L39" s="72">
        <f t="shared" si="6"/>
        <v>0.13333333333333333</v>
      </c>
      <c r="M39" s="74">
        <v>52</v>
      </c>
      <c r="N39" s="72">
        <f t="shared" si="7"/>
        <v>0.8666666666666667</v>
      </c>
      <c r="O39" s="94">
        <v>3025</v>
      </c>
      <c r="P39" s="74">
        <v>535</v>
      </c>
      <c r="Q39" s="72">
        <f t="shared" si="8"/>
        <v>0.17685950413223139</v>
      </c>
      <c r="R39" s="74">
        <v>2490</v>
      </c>
      <c r="S39" s="72">
        <f t="shared" si="9"/>
        <v>0.82314049586776861</v>
      </c>
      <c r="T39" s="94">
        <v>2698</v>
      </c>
      <c r="U39" s="74">
        <v>426</v>
      </c>
      <c r="V39" s="72">
        <f t="shared" si="10"/>
        <v>0.15789473684210525</v>
      </c>
      <c r="W39" s="74">
        <v>2272</v>
      </c>
      <c r="X39" s="72">
        <f t="shared" si="11"/>
        <v>0.84210526315789469</v>
      </c>
      <c r="Y39" s="94">
        <v>2065</v>
      </c>
      <c r="Z39" s="74">
        <v>254</v>
      </c>
      <c r="AA39" s="72">
        <f t="shared" si="12"/>
        <v>0.12300242130750605</v>
      </c>
      <c r="AB39" s="74">
        <v>1811</v>
      </c>
      <c r="AC39" s="72">
        <f t="shared" si="13"/>
        <v>0.87699757869249395</v>
      </c>
      <c r="AD39" s="94">
        <v>975</v>
      </c>
      <c r="AE39" s="74">
        <v>112</v>
      </c>
      <c r="AF39" s="72">
        <f t="shared" si="14"/>
        <v>0.11487179487179487</v>
      </c>
      <c r="AG39" s="74">
        <v>863</v>
      </c>
      <c r="AH39" s="72">
        <f t="shared" si="15"/>
        <v>0.88512820512820511</v>
      </c>
      <c r="AI39" s="94">
        <v>312</v>
      </c>
      <c r="AJ39" s="74">
        <v>28</v>
      </c>
      <c r="AK39" s="72">
        <f t="shared" si="16"/>
        <v>8.9743589743589744E-2</v>
      </c>
      <c r="AL39" s="74">
        <v>284</v>
      </c>
      <c r="AM39" s="72">
        <f t="shared" si="17"/>
        <v>0.91025641025641024</v>
      </c>
      <c r="AN39" s="94">
        <f t="shared" si="18"/>
        <v>9151</v>
      </c>
      <c r="AO39" s="74">
        <f t="shared" si="19"/>
        <v>1367</v>
      </c>
      <c r="AP39" s="72">
        <f t="shared" si="20"/>
        <v>0.14938258113867336</v>
      </c>
      <c r="AQ39" s="73">
        <f t="shared" si="0"/>
        <v>7784</v>
      </c>
      <c r="AR39" s="72">
        <f t="shared" si="21"/>
        <v>0.85061741886132658</v>
      </c>
      <c r="AS39" s="91"/>
      <c r="AT39" s="259">
        <v>12</v>
      </c>
      <c r="AU39" s="329" t="s">
        <v>105</v>
      </c>
      <c r="AV39" s="11" t="s">
        <v>125</v>
      </c>
      <c r="AW39" s="210">
        <v>8851</v>
      </c>
      <c r="AX39" s="38">
        <v>1138</v>
      </c>
      <c r="AY39" s="85">
        <v>0.12857304259405716</v>
      </c>
      <c r="AZ39" s="38">
        <v>7713</v>
      </c>
      <c r="BA39" s="85">
        <v>0.87142695740594278</v>
      </c>
      <c r="BB39" s="91"/>
      <c r="BC39" s="53">
        <v>34</v>
      </c>
      <c r="BD39" s="11" t="s">
        <v>38</v>
      </c>
      <c r="BE39" s="36">
        <f t="shared" si="51"/>
        <v>0.20049833887043189</v>
      </c>
      <c r="BF39" s="36">
        <f t="shared" si="23"/>
        <v>0.16574014221073044</v>
      </c>
      <c r="BG39" s="36">
        <f t="shared" si="52"/>
        <v>0.79950166112956811</v>
      </c>
      <c r="BH39" s="36">
        <f t="shared" si="24"/>
        <v>0.83425985778926959</v>
      </c>
      <c r="BI39" s="36">
        <f t="shared" si="53"/>
        <v>0.14655679811653913</v>
      </c>
      <c r="BJ39" s="36">
        <f t="shared" si="25"/>
        <v>0.12268448223504404</v>
      </c>
      <c r="BK39" s="36">
        <f t="shared" si="54"/>
        <v>0.8534432018834609</v>
      </c>
      <c r="BL39" s="36">
        <f t="shared" si="26"/>
        <v>0.87731551776495598</v>
      </c>
      <c r="BN39" s="77" t="s">
        <v>10</v>
      </c>
      <c r="BO39" s="36">
        <f t="shared" si="27"/>
        <v>0.22929619497637405</v>
      </c>
      <c r="BP39" s="36">
        <f t="shared" si="28"/>
        <v>0.2111169102296451</v>
      </c>
      <c r="BQ39" s="197">
        <f t="shared" si="29"/>
        <v>1.8000000000000016</v>
      </c>
      <c r="BR39" s="36">
        <f t="shared" si="30"/>
        <v>0.77070380502362601</v>
      </c>
      <c r="BS39" s="36">
        <f t="shared" si="31"/>
        <v>0.78888308977035493</v>
      </c>
      <c r="BT39" s="197">
        <f t="shared" si="32"/>
        <v>-1.8000000000000016</v>
      </c>
      <c r="BU39" s="36">
        <f t="shared" si="33"/>
        <v>0.19363762102351315</v>
      </c>
      <c r="BV39" s="36">
        <f t="shared" si="34"/>
        <v>0.19124087591240876</v>
      </c>
      <c r="BW39" s="197">
        <f t="shared" si="35"/>
        <v>0.30000000000000027</v>
      </c>
      <c r="BX39" s="36">
        <f t="shared" si="36"/>
        <v>0.80636237897648688</v>
      </c>
      <c r="BY39" s="36">
        <f t="shared" si="37"/>
        <v>0.80875912408759121</v>
      </c>
      <c r="BZ39" s="197">
        <f t="shared" si="38"/>
        <v>-0.30000000000000027</v>
      </c>
      <c r="CB39" s="77" t="s">
        <v>10</v>
      </c>
      <c r="CC39" s="36">
        <f t="shared" si="39"/>
        <v>0.22078504936347224</v>
      </c>
      <c r="CD39" s="36">
        <f t="shared" si="40"/>
        <v>0.19979827821568966</v>
      </c>
      <c r="CE39" s="197">
        <f t="shared" si="41"/>
        <v>2.0999999999999992</v>
      </c>
      <c r="CF39" s="36">
        <f t="shared" si="42"/>
        <v>0.77921495063652779</v>
      </c>
      <c r="CG39" s="36">
        <f t="shared" si="43"/>
        <v>0.80020172178431037</v>
      </c>
      <c r="CH39" s="197">
        <f t="shared" si="44"/>
        <v>-2.1000000000000019</v>
      </c>
      <c r="CI39" s="36">
        <f t="shared" si="45"/>
        <v>0.16630035766685719</v>
      </c>
      <c r="CJ39" s="36">
        <f t="shared" si="46"/>
        <v>0.15494680053948748</v>
      </c>
      <c r="CK39" s="197">
        <f t="shared" si="47"/>
        <v>1.100000000000001</v>
      </c>
      <c r="CL39" s="36">
        <f t="shared" si="48"/>
        <v>0.83369964233314287</v>
      </c>
      <c r="CM39" s="36">
        <f t="shared" si="49"/>
        <v>0.84505319946051249</v>
      </c>
      <c r="CN39" s="197">
        <f t="shared" si="50"/>
        <v>-1.100000000000001</v>
      </c>
      <c r="CO39" s="141">
        <v>0</v>
      </c>
    </row>
    <row r="40" spans="1:93" s="12" customFormat="1" ht="13.5" customHeight="1">
      <c r="A40" s="76"/>
      <c r="B40" s="260"/>
      <c r="C40" s="330"/>
      <c r="D40" s="65" t="s">
        <v>131</v>
      </c>
      <c r="E40" s="95">
        <v>5</v>
      </c>
      <c r="F40" s="64">
        <v>0</v>
      </c>
      <c r="G40" s="62">
        <f t="shared" si="4"/>
        <v>0</v>
      </c>
      <c r="H40" s="64">
        <v>5</v>
      </c>
      <c r="I40" s="62">
        <f t="shared" si="5"/>
        <v>1</v>
      </c>
      <c r="J40" s="95">
        <v>8</v>
      </c>
      <c r="K40" s="64">
        <v>0</v>
      </c>
      <c r="L40" s="62">
        <f t="shared" si="6"/>
        <v>0</v>
      </c>
      <c r="M40" s="64">
        <v>8</v>
      </c>
      <c r="N40" s="62">
        <f t="shared" si="7"/>
        <v>1</v>
      </c>
      <c r="O40" s="95">
        <v>625</v>
      </c>
      <c r="P40" s="64">
        <v>75</v>
      </c>
      <c r="Q40" s="62">
        <f t="shared" si="8"/>
        <v>0.12</v>
      </c>
      <c r="R40" s="64">
        <v>550</v>
      </c>
      <c r="S40" s="62">
        <f t="shared" si="9"/>
        <v>0.88</v>
      </c>
      <c r="T40" s="95">
        <v>292</v>
      </c>
      <c r="U40" s="64">
        <v>36</v>
      </c>
      <c r="V40" s="62">
        <f t="shared" si="10"/>
        <v>0.12328767123287671</v>
      </c>
      <c r="W40" s="64">
        <v>256</v>
      </c>
      <c r="X40" s="62">
        <f t="shared" si="11"/>
        <v>0.87671232876712324</v>
      </c>
      <c r="Y40" s="95">
        <v>200</v>
      </c>
      <c r="Z40" s="64">
        <v>13</v>
      </c>
      <c r="AA40" s="62">
        <f t="shared" si="12"/>
        <v>6.5000000000000002E-2</v>
      </c>
      <c r="AB40" s="64">
        <v>187</v>
      </c>
      <c r="AC40" s="62">
        <f t="shared" si="13"/>
        <v>0.93500000000000005</v>
      </c>
      <c r="AD40" s="95">
        <v>116</v>
      </c>
      <c r="AE40" s="64">
        <v>4</v>
      </c>
      <c r="AF40" s="62">
        <f t="shared" si="14"/>
        <v>3.4482758620689655E-2</v>
      </c>
      <c r="AG40" s="64">
        <v>112</v>
      </c>
      <c r="AH40" s="62">
        <f t="shared" si="15"/>
        <v>0.96551724137931039</v>
      </c>
      <c r="AI40" s="95">
        <v>72</v>
      </c>
      <c r="AJ40" s="64">
        <v>2</v>
      </c>
      <c r="AK40" s="62">
        <f t="shared" si="16"/>
        <v>2.7777777777777776E-2</v>
      </c>
      <c r="AL40" s="64">
        <v>70</v>
      </c>
      <c r="AM40" s="62">
        <f t="shared" si="17"/>
        <v>0.97222222222222221</v>
      </c>
      <c r="AN40" s="95">
        <f t="shared" si="18"/>
        <v>1318</v>
      </c>
      <c r="AO40" s="64">
        <f t="shared" si="19"/>
        <v>130</v>
      </c>
      <c r="AP40" s="62">
        <f t="shared" si="20"/>
        <v>9.8634294385432475E-2</v>
      </c>
      <c r="AQ40" s="63">
        <f t="shared" si="0"/>
        <v>1188</v>
      </c>
      <c r="AR40" s="62">
        <f t="shared" si="21"/>
        <v>0.90136570561456753</v>
      </c>
      <c r="AS40" s="91"/>
      <c r="AT40" s="260"/>
      <c r="AU40" s="330"/>
      <c r="AV40" s="11" t="s">
        <v>131</v>
      </c>
      <c r="AW40" s="210">
        <v>1385</v>
      </c>
      <c r="AX40" s="38">
        <v>151</v>
      </c>
      <c r="AY40" s="85">
        <v>0.10902527075812274</v>
      </c>
      <c r="AZ40" s="38">
        <v>1234</v>
      </c>
      <c r="BA40" s="85">
        <v>0.89097472924187726</v>
      </c>
      <c r="BB40" s="91"/>
      <c r="BC40" s="53">
        <v>35</v>
      </c>
      <c r="BD40" s="11" t="s">
        <v>1</v>
      </c>
      <c r="BE40" s="36">
        <f t="shared" si="51"/>
        <v>0.20498345740281224</v>
      </c>
      <c r="BF40" s="36">
        <f t="shared" si="23"/>
        <v>0.18196844477836213</v>
      </c>
      <c r="BG40" s="36">
        <f t="shared" si="52"/>
        <v>0.79501654259718779</v>
      </c>
      <c r="BH40" s="36">
        <f t="shared" si="24"/>
        <v>0.81803155522163784</v>
      </c>
      <c r="BI40" s="36">
        <f t="shared" si="53"/>
        <v>0.14609756097560975</v>
      </c>
      <c r="BJ40" s="36">
        <f t="shared" si="25"/>
        <v>0.14054866591506951</v>
      </c>
      <c r="BK40" s="36">
        <f t="shared" si="54"/>
        <v>0.85390243902439023</v>
      </c>
      <c r="BL40" s="36">
        <f t="shared" si="26"/>
        <v>0.85945133408493046</v>
      </c>
      <c r="BN40" s="77" t="s">
        <v>5</v>
      </c>
      <c r="BO40" s="36">
        <f t="shared" si="27"/>
        <v>0.50259579728059334</v>
      </c>
      <c r="BP40" s="36">
        <f t="shared" si="28"/>
        <v>0.49163790814972125</v>
      </c>
      <c r="BQ40" s="197">
        <f t="shared" si="29"/>
        <v>1.100000000000001</v>
      </c>
      <c r="BR40" s="36">
        <f t="shared" si="30"/>
        <v>0.49740420271940666</v>
      </c>
      <c r="BS40" s="36">
        <f t="shared" si="31"/>
        <v>0.5083620918502787</v>
      </c>
      <c r="BT40" s="197">
        <f t="shared" si="32"/>
        <v>-1.100000000000001</v>
      </c>
      <c r="BU40" s="36">
        <f t="shared" si="33"/>
        <v>0.42576687116564416</v>
      </c>
      <c r="BV40" s="36">
        <f t="shared" si="34"/>
        <v>0.41046511627906979</v>
      </c>
      <c r="BW40" s="197">
        <f t="shared" si="35"/>
        <v>1.6000000000000014</v>
      </c>
      <c r="BX40" s="36">
        <f t="shared" si="36"/>
        <v>0.57423312883435584</v>
      </c>
      <c r="BY40" s="36">
        <f t="shared" si="37"/>
        <v>0.58953488372093021</v>
      </c>
      <c r="BZ40" s="197">
        <f t="shared" si="38"/>
        <v>-1.6000000000000014</v>
      </c>
      <c r="CB40" s="77" t="s">
        <v>5</v>
      </c>
      <c r="CC40" s="36">
        <f t="shared" si="39"/>
        <v>0.22078504936347224</v>
      </c>
      <c r="CD40" s="36">
        <f t="shared" si="40"/>
        <v>0.19979827821568966</v>
      </c>
      <c r="CE40" s="197">
        <f t="shared" si="41"/>
        <v>2.0999999999999992</v>
      </c>
      <c r="CF40" s="36">
        <f t="shared" si="42"/>
        <v>0.77921495063652779</v>
      </c>
      <c r="CG40" s="36">
        <f t="shared" si="43"/>
        <v>0.80020172178431037</v>
      </c>
      <c r="CH40" s="197">
        <f t="shared" si="44"/>
        <v>-2.1000000000000019</v>
      </c>
      <c r="CI40" s="36">
        <f t="shared" si="45"/>
        <v>0.16630035766685719</v>
      </c>
      <c r="CJ40" s="36">
        <f t="shared" si="46"/>
        <v>0.15494680053948748</v>
      </c>
      <c r="CK40" s="197">
        <f t="shared" si="47"/>
        <v>1.100000000000001</v>
      </c>
      <c r="CL40" s="36">
        <f t="shared" si="48"/>
        <v>0.83369964233314287</v>
      </c>
      <c r="CM40" s="36">
        <f t="shared" si="49"/>
        <v>0.84505319946051249</v>
      </c>
      <c r="CN40" s="197">
        <f t="shared" si="50"/>
        <v>-1.100000000000001</v>
      </c>
      <c r="CO40" s="141">
        <v>0</v>
      </c>
    </row>
    <row r="41" spans="1:93" s="12" customFormat="1" ht="13.5" customHeight="1">
      <c r="B41" s="261"/>
      <c r="C41" s="331"/>
      <c r="D41" s="71" t="s">
        <v>130</v>
      </c>
      <c r="E41" s="96">
        <v>21</v>
      </c>
      <c r="F41" s="70">
        <v>4</v>
      </c>
      <c r="G41" s="13">
        <f t="shared" si="4"/>
        <v>0.19047619047619047</v>
      </c>
      <c r="H41" s="70">
        <v>17</v>
      </c>
      <c r="I41" s="13">
        <f t="shared" si="5"/>
        <v>0.80952380952380953</v>
      </c>
      <c r="J41" s="96">
        <v>68</v>
      </c>
      <c r="K41" s="70">
        <v>8</v>
      </c>
      <c r="L41" s="13">
        <f t="shared" si="6"/>
        <v>0.11764705882352941</v>
      </c>
      <c r="M41" s="70">
        <v>60</v>
      </c>
      <c r="N41" s="13">
        <f t="shared" si="7"/>
        <v>0.88235294117647056</v>
      </c>
      <c r="O41" s="96">
        <v>3650</v>
      </c>
      <c r="P41" s="70">
        <v>610</v>
      </c>
      <c r="Q41" s="13">
        <f t="shared" si="8"/>
        <v>0.16712328767123288</v>
      </c>
      <c r="R41" s="70">
        <v>3040</v>
      </c>
      <c r="S41" s="13">
        <f t="shared" si="9"/>
        <v>0.83287671232876714</v>
      </c>
      <c r="T41" s="96">
        <v>2990</v>
      </c>
      <c r="U41" s="70">
        <v>462</v>
      </c>
      <c r="V41" s="13">
        <f t="shared" si="10"/>
        <v>0.15451505016722408</v>
      </c>
      <c r="W41" s="70">
        <v>2528</v>
      </c>
      <c r="X41" s="13">
        <f t="shared" si="11"/>
        <v>0.84548494983277589</v>
      </c>
      <c r="Y41" s="96">
        <v>2265</v>
      </c>
      <c r="Z41" s="70">
        <v>267</v>
      </c>
      <c r="AA41" s="13">
        <f t="shared" si="12"/>
        <v>0.11788079470198676</v>
      </c>
      <c r="AB41" s="70">
        <v>1998</v>
      </c>
      <c r="AC41" s="13">
        <f t="shared" si="13"/>
        <v>0.88211920529801324</v>
      </c>
      <c r="AD41" s="96">
        <v>1091</v>
      </c>
      <c r="AE41" s="70">
        <v>116</v>
      </c>
      <c r="AF41" s="13">
        <f t="shared" si="14"/>
        <v>0.10632447296058661</v>
      </c>
      <c r="AG41" s="70">
        <v>975</v>
      </c>
      <c r="AH41" s="13">
        <f t="shared" si="15"/>
        <v>0.89367552703941333</v>
      </c>
      <c r="AI41" s="96">
        <v>384</v>
      </c>
      <c r="AJ41" s="70">
        <v>30</v>
      </c>
      <c r="AK41" s="13">
        <f t="shared" si="16"/>
        <v>7.8125E-2</v>
      </c>
      <c r="AL41" s="70">
        <v>354</v>
      </c>
      <c r="AM41" s="13">
        <f t="shared" si="17"/>
        <v>0.921875</v>
      </c>
      <c r="AN41" s="96">
        <f t="shared" si="18"/>
        <v>10469</v>
      </c>
      <c r="AO41" s="70">
        <f t="shared" si="19"/>
        <v>1497</v>
      </c>
      <c r="AP41" s="13">
        <f t="shared" si="20"/>
        <v>0.14299360015283216</v>
      </c>
      <c r="AQ41" s="33">
        <f t="shared" si="0"/>
        <v>8972</v>
      </c>
      <c r="AR41" s="13">
        <f t="shared" si="21"/>
        <v>0.85700639984716787</v>
      </c>
      <c r="AS41" s="91"/>
      <c r="AT41" s="261"/>
      <c r="AU41" s="331"/>
      <c r="AV41" s="151" t="s">
        <v>67</v>
      </c>
      <c r="AW41" s="210">
        <v>10236</v>
      </c>
      <c r="AX41" s="38">
        <v>1289</v>
      </c>
      <c r="AY41" s="85">
        <v>0.12592809691285659</v>
      </c>
      <c r="AZ41" s="38">
        <v>8947</v>
      </c>
      <c r="BA41" s="85">
        <v>0.87407190308714344</v>
      </c>
      <c r="BB41" s="91"/>
      <c r="BC41" s="53">
        <v>36</v>
      </c>
      <c r="BD41" s="11" t="s">
        <v>2</v>
      </c>
      <c r="BE41" s="36">
        <f t="shared" si="51"/>
        <v>0.43696983108357307</v>
      </c>
      <c r="BF41" s="36">
        <f t="shared" si="23"/>
        <v>0.41708195967185463</v>
      </c>
      <c r="BG41" s="36">
        <f t="shared" si="52"/>
        <v>0.56303016891642699</v>
      </c>
      <c r="BH41" s="36">
        <f t="shared" si="24"/>
        <v>0.58291804032814531</v>
      </c>
      <c r="BI41" s="36">
        <f t="shared" si="53"/>
        <v>0.24767657992565056</v>
      </c>
      <c r="BJ41" s="36">
        <f t="shared" si="25"/>
        <v>0.23267553923818265</v>
      </c>
      <c r="BK41" s="36">
        <f t="shared" si="54"/>
        <v>0.75232342007434949</v>
      </c>
      <c r="BL41" s="36">
        <f t="shared" si="26"/>
        <v>0.76732446076181737</v>
      </c>
      <c r="BN41" s="77" t="s">
        <v>6</v>
      </c>
      <c r="BO41" s="36">
        <f t="shared" si="27"/>
        <v>0.20942408376963351</v>
      </c>
      <c r="BP41" s="36">
        <f t="shared" si="28"/>
        <v>0.20422098075729361</v>
      </c>
      <c r="BQ41" s="197">
        <f t="shared" si="29"/>
        <v>0.50000000000000044</v>
      </c>
      <c r="BR41" s="36">
        <f t="shared" si="30"/>
        <v>0.79057591623036649</v>
      </c>
      <c r="BS41" s="36">
        <f t="shared" si="31"/>
        <v>0.79577901924270644</v>
      </c>
      <c r="BT41" s="197">
        <f t="shared" si="32"/>
        <v>-0.50000000000000044</v>
      </c>
      <c r="BU41" s="36">
        <f t="shared" si="33"/>
        <v>0.12037037037037036</v>
      </c>
      <c r="BV41" s="36">
        <f t="shared" si="34"/>
        <v>0.15151515151515152</v>
      </c>
      <c r="BW41" s="197">
        <f t="shared" si="35"/>
        <v>-3.2</v>
      </c>
      <c r="BX41" s="36">
        <f t="shared" si="36"/>
        <v>0.87962962962962965</v>
      </c>
      <c r="BY41" s="36">
        <f t="shared" si="37"/>
        <v>0.84848484848484851</v>
      </c>
      <c r="BZ41" s="197">
        <f t="shared" si="38"/>
        <v>3.2000000000000028</v>
      </c>
      <c r="CB41" s="77" t="s">
        <v>6</v>
      </c>
      <c r="CC41" s="36">
        <f t="shared" si="39"/>
        <v>0.22078504936347224</v>
      </c>
      <c r="CD41" s="36">
        <f t="shared" si="40"/>
        <v>0.19979827821568966</v>
      </c>
      <c r="CE41" s="197">
        <f t="shared" si="41"/>
        <v>2.0999999999999992</v>
      </c>
      <c r="CF41" s="36">
        <f t="shared" si="42"/>
        <v>0.77921495063652779</v>
      </c>
      <c r="CG41" s="36">
        <f t="shared" si="43"/>
        <v>0.80020172178431037</v>
      </c>
      <c r="CH41" s="197">
        <f t="shared" si="44"/>
        <v>-2.1000000000000019</v>
      </c>
      <c r="CI41" s="36">
        <f t="shared" si="45"/>
        <v>0.16630035766685719</v>
      </c>
      <c r="CJ41" s="36">
        <f t="shared" si="46"/>
        <v>0.15494680053948748</v>
      </c>
      <c r="CK41" s="197">
        <f t="shared" si="47"/>
        <v>1.100000000000001</v>
      </c>
      <c r="CL41" s="36">
        <f t="shared" si="48"/>
        <v>0.83369964233314287</v>
      </c>
      <c r="CM41" s="36">
        <f t="shared" si="49"/>
        <v>0.84505319946051249</v>
      </c>
      <c r="CN41" s="197">
        <f t="shared" si="50"/>
        <v>-1.100000000000001</v>
      </c>
      <c r="CO41" s="141">
        <v>0</v>
      </c>
    </row>
    <row r="42" spans="1:93" s="12" customFormat="1" ht="13.5" customHeight="1">
      <c r="B42" s="259">
        <v>13</v>
      </c>
      <c r="C42" s="329" t="s">
        <v>106</v>
      </c>
      <c r="D42" s="75" t="s">
        <v>132</v>
      </c>
      <c r="E42" s="94">
        <v>27</v>
      </c>
      <c r="F42" s="74">
        <v>3</v>
      </c>
      <c r="G42" s="72">
        <f t="shared" si="4"/>
        <v>0.1111111111111111</v>
      </c>
      <c r="H42" s="74">
        <v>24</v>
      </c>
      <c r="I42" s="72">
        <f t="shared" si="5"/>
        <v>0.88888888888888884</v>
      </c>
      <c r="J42" s="94">
        <v>129</v>
      </c>
      <c r="K42" s="74">
        <v>14</v>
      </c>
      <c r="L42" s="72">
        <f t="shared" si="6"/>
        <v>0.10852713178294573</v>
      </c>
      <c r="M42" s="74">
        <v>115</v>
      </c>
      <c r="N42" s="72">
        <f t="shared" si="7"/>
        <v>0.89147286821705429</v>
      </c>
      <c r="O42" s="94">
        <v>5237</v>
      </c>
      <c r="P42" s="74">
        <v>849</v>
      </c>
      <c r="Q42" s="72">
        <f t="shared" si="8"/>
        <v>0.16211571510406722</v>
      </c>
      <c r="R42" s="74">
        <v>4388</v>
      </c>
      <c r="S42" s="72">
        <f t="shared" si="9"/>
        <v>0.83788428489593281</v>
      </c>
      <c r="T42" s="94">
        <v>4846</v>
      </c>
      <c r="U42" s="74">
        <v>725</v>
      </c>
      <c r="V42" s="72">
        <f t="shared" si="10"/>
        <v>0.14960792406108131</v>
      </c>
      <c r="W42" s="74">
        <v>4121</v>
      </c>
      <c r="X42" s="72">
        <f t="shared" si="11"/>
        <v>0.85039207593891875</v>
      </c>
      <c r="Y42" s="94">
        <v>3452</v>
      </c>
      <c r="Z42" s="74">
        <v>372</v>
      </c>
      <c r="AA42" s="72">
        <f t="shared" si="12"/>
        <v>0.10776361529548088</v>
      </c>
      <c r="AB42" s="74">
        <v>3080</v>
      </c>
      <c r="AC42" s="72">
        <f t="shared" si="13"/>
        <v>0.89223638470451916</v>
      </c>
      <c r="AD42" s="94">
        <v>1489</v>
      </c>
      <c r="AE42" s="74">
        <v>113</v>
      </c>
      <c r="AF42" s="72">
        <f t="shared" si="14"/>
        <v>7.5889858965748819E-2</v>
      </c>
      <c r="AG42" s="74">
        <v>1376</v>
      </c>
      <c r="AH42" s="72">
        <f t="shared" si="15"/>
        <v>0.92411014103425115</v>
      </c>
      <c r="AI42" s="94">
        <v>443</v>
      </c>
      <c r="AJ42" s="74">
        <v>23</v>
      </c>
      <c r="AK42" s="72">
        <f t="shared" si="16"/>
        <v>5.1918735891647853E-2</v>
      </c>
      <c r="AL42" s="74">
        <v>420</v>
      </c>
      <c r="AM42" s="72">
        <f t="shared" si="17"/>
        <v>0.94808126410835214</v>
      </c>
      <c r="AN42" s="94">
        <f t="shared" si="18"/>
        <v>15623</v>
      </c>
      <c r="AO42" s="74">
        <f t="shared" si="19"/>
        <v>2099</v>
      </c>
      <c r="AP42" s="72">
        <f t="shared" si="20"/>
        <v>0.13435319720924277</v>
      </c>
      <c r="AQ42" s="73">
        <f t="shared" si="0"/>
        <v>13524</v>
      </c>
      <c r="AR42" s="72">
        <f t="shared" si="21"/>
        <v>0.86564680279075723</v>
      </c>
      <c r="AS42" s="91"/>
      <c r="AT42" s="259">
        <v>13</v>
      </c>
      <c r="AU42" s="329" t="s">
        <v>106</v>
      </c>
      <c r="AV42" s="11" t="s">
        <v>125</v>
      </c>
      <c r="AW42" s="210">
        <v>15330</v>
      </c>
      <c r="AX42" s="38">
        <v>1772</v>
      </c>
      <c r="AY42" s="85">
        <v>0.11559034572733203</v>
      </c>
      <c r="AZ42" s="38">
        <v>13558</v>
      </c>
      <c r="BA42" s="85">
        <v>0.88440965427266793</v>
      </c>
      <c r="BB42" s="91"/>
      <c r="BC42" s="53">
        <v>37</v>
      </c>
      <c r="BD42" s="11" t="s">
        <v>3</v>
      </c>
      <c r="BE42" s="36">
        <f t="shared" si="51"/>
        <v>0.35065182678328843</v>
      </c>
      <c r="BF42" s="36">
        <f t="shared" si="23"/>
        <v>0.32862217519461867</v>
      </c>
      <c r="BG42" s="36">
        <f t="shared" si="52"/>
        <v>0.64934817321671157</v>
      </c>
      <c r="BH42" s="36">
        <f t="shared" si="24"/>
        <v>0.67137782480538133</v>
      </c>
      <c r="BI42" s="36">
        <f t="shared" si="53"/>
        <v>0.26039028750186205</v>
      </c>
      <c r="BJ42" s="36">
        <f t="shared" si="25"/>
        <v>0.25128282523392698</v>
      </c>
      <c r="BK42" s="36">
        <f t="shared" si="54"/>
        <v>0.73960971249813789</v>
      </c>
      <c r="BL42" s="36">
        <f t="shared" si="26"/>
        <v>0.74871717476607302</v>
      </c>
      <c r="BN42" s="77" t="s">
        <v>46</v>
      </c>
      <c r="BO42" s="36">
        <f t="shared" si="27"/>
        <v>0.21723987810187201</v>
      </c>
      <c r="BP42" s="36">
        <f t="shared" si="28"/>
        <v>0.19083629893238435</v>
      </c>
      <c r="BQ42" s="197">
        <f t="shared" si="29"/>
        <v>2.5999999999999996</v>
      </c>
      <c r="BR42" s="36">
        <f t="shared" si="30"/>
        <v>0.78276012189812805</v>
      </c>
      <c r="BS42" s="36">
        <f t="shared" si="31"/>
        <v>0.8091637010676157</v>
      </c>
      <c r="BT42" s="197">
        <f t="shared" si="32"/>
        <v>-2.6000000000000023</v>
      </c>
      <c r="BU42" s="36">
        <f t="shared" si="33"/>
        <v>0.1524390243902439</v>
      </c>
      <c r="BV42" s="36">
        <f t="shared" si="34"/>
        <v>0.15730337078651685</v>
      </c>
      <c r="BW42" s="197">
        <f t="shared" si="35"/>
        <v>-0.50000000000000044</v>
      </c>
      <c r="BX42" s="36">
        <f t="shared" si="36"/>
        <v>0.84756097560975607</v>
      </c>
      <c r="BY42" s="36">
        <f t="shared" si="37"/>
        <v>0.84269662921348309</v>
      </c>
      <c r="BZ42" s="197">
        <f t="shared" si="38"/>
        <v>0.50000000000000044</v>
      </c>
      <c r="CB42" s="77" t="s">
        <v>46</v>
      </c>
      <c r="CC42" s="36">
        <f t="shared" si="39"/>
        <v>0.22078504936347224</v>
      </c>
      <c r="CD42" s="36">
        <f t="shared" si="40"/>
        <v>0.19979827821568966</v>
      </c>
      <c r="CE42" s="197">
        <f t="shared" si="41"/>
        <v>2.0999999999999992</v>
      </c>
      <c r="CF42" s="36">
        <f t="shared" si="42"/>
        <v>0.77921495063652779</v>
      </c>
      <c r="CG42" s="36">
        <f t="shared" si="43"/>
        <v>0.80020172178431037</v>
      </c>
      <c r="CH42" s="197">
        <f t="shared" si="44"/>
        <v>-2.1000000000000019</v>
      </c>
      <c r="CI42" s="36">
        <f t="shared" si="45"/>
        <v>0.16630035766685719</v>
      </c>
      <c r="CJ42" s="36">
        <f t="shared" si="46"/>
        <v>0.15494680053948748</v>
      </c>
      <c r="CK42" s="197">
        <f t="shared" si="47"/>
        <v>1.100000000000001</v>
      </c>
      <c r="CL42" s="36">
        <f t="shared" si="48"/>
        <v>0.83369964233314287</v>
      </c>
      <c r="CM42" s="36">
        <f t="shared" si="49"/>
        <v>0.84505319946051249</v>
      </c>
      <c r="CN42" s="197">
        <f t="shared" si="50"/>
        <v>-1.100000000000001</v>
      </c>
      <c r="CO42" s="141">
        <v>0</v>
      </c>
    </row>
    <row r="43" spans="1:93" s="12" customFormat="1" ht="13.5" customHeight="1">
      <c r="B43" s="260"/>
      <c r="C43" s="330"/>
      <c r="D43" s="65" t="s">
        <v>131</v>
      </c>
      <c r="E43" s="95">
        <v>4</v>
      </c>
      <c r="F43" s="64">
        <v>0</v>
      </c>
      <c r="G43" s="62">
        <f t="shared" si="4"/>
        <v>0</v>
      </c>
      <c r="H43" s="64">
        <v>4</v>
      </c>
      <c r="I43" s="62">
        <f t="shared" si="5"/>
        <v>1</v>
      </c>
      <c r="J43" s="95">
        <v>10</v>
      </c>
      <c r="K43" s="64">
        <v>0</v>
      </c>
      <c r="L43" s="62">
        <f t="shared" si="6"/>
        <v>0</v>
      </c>
      <c r="M43" s="64">
        <v>10</v>
      </c>
      <c r="N43" s="62">
        <f t="shared" si="7"/>
        <v>1</v>
      </c>
      <c r="O43" s="95">
        <v>1016</v>
      </c>
      <c r="P43" s="64">
        <v>115</v>
      </c>
      <c r="Q43" s="62">
        <f t="shared" si="8"/>
        <v>0.11318897637795275</v>
      </c>
      <c r="R43" s="64">
        <v>901</v>
      </c>
      <c r="S43" s="62">
        <f t="shared" si="9"/>
        <v>0.88681102362204722</v>
      </c>
      <c r="T43" s="95">
        <v>587</v>
      </c>
      <c r="U43" s="64">
        <v>68</v>
      </c>
      <c r="V43" s="62">
        <f t="shared" si="10"/>
        <v>0.11584327086882454</v>
      </c>
      <c r="W43" s="64">
        <v>519</v>
      </c>
      <c r="X43" s="62">
        <f t="shared" si="11"/>
        <v>0.88415672913117549</v>
      </c>
      <c r="Y43" s="95">
        <v>341</v>
      </c>
      <c r="Z43" s="64">
        <v>14</v>
      </c>
      <c r="AA43" s="62">
        <f t="shared" si="12"/>
        <v>4.1055718475073312E-2</v>
      </c>
      <c r="AB43" s="64">
        <v>327</v>
      </c>
      <c r="AC43" s="62">
        <f t="shared" si="13"/>
        <v>0.95894428152492672</v>
      </c>
      <c r="AD43" s="95">
        <v>172</v>
      </c>
      <c r="AE43" s="64">
        <v>6</v>
      </c>
      <c r="AF43" s="62">
        <f t="shared" si="14"/>
        <v>3.4883720930232558E-2</v>
      </c>
      <c r="AG43" s="64">
        <v>166</v>
      </c>
      <c r="AH43" s="62">
        <f t="shared" si="15"/>
        <v>0.96511627906976749</v>
      </c>
      <c r="AI43" s="95">
        <v>121</v>
      </c>
      <c r="AJ43" s="64">
        <v>2</v>
      </c>
      <c r="AK43" s="62">
        <f t="shared" si="16"/>
        <v>1.6528925619834711E-2</v>
      </c>
      <c r="AL43" s="64">
        <v>119</v>
      </c>
      <c r="AM43" s="62">
        <f t="shared" si="17"/>
        <v>0.98347107438016534</v>
      </c>
      <c r="AN43" s="95">
        <f t="shared" si="18"/>
        <v>2251</v>
      </c>
      <c r="AO43" s="64">
        <f t="shared" si="19"/>
        <v>205</v>
      </c>
      <c r="AP43" s="62">
        <f t="shared" si="20"/>
        <v>9.1070635273211908E-2</v>
      </c>
      <c r="AQ43" s="63">
        <f t="shared" si="0"/>
        <v>2046</v>
      </c>
      <c r="AR43" s="62">
        <f t="shared" si="21"/>
        <v>0.90892936472678809</v>
      </c>
      <c r="AS43" s="91"/>
      <c r="AT43" s="260"/>
      <c r="AU43" s="330"/>
      <c r="AV43" s="11" t="s">
        <v>131</v>
      </c>
      <c r="AW43" s="210">
        <v>2305</v>
      </c>
      <c r="AX43" s="38">
        <v>191</v>
      </c>
      <c r="AY43" s="85">
        <v>8.286334056399132E-2</v>
      </c>
      <c r="AZ43" s="38">
        <v>2114</v>
      </c>
      <c r="BA43" s="85">
        <v>0.91713665943600864</v>
      </c>
      <c r="BB43" s="91"/>
      <c r="BC43" s="53">
        <v>38</v>
      </c>
      <c r="BD43" s="32" t="s">
        <v>39</v>
      </c>
      <c r="BE43" s="36">
        <f t="shared" si="51"/>
        <v>0.26093856268419857</v>
      </c>
      <c r="BF43" s="36">
        <f t="shared" si="23"/>
        <v>0.23547436652916912</v>
      </c>
      <c r="BG43" s="36">
        <f t="shared" si="52"/>
        <v>0.73906143731580143</v>
      </c>
      <c r="BH43" s="36">
        <f t="shared" si="24"/>
        <v>0.76452563347083091</v>
      </c>
      <c r="BI43" s="36">
        <f t="shared" si="53"/>
        <v>0.14922813036020582</v>
      </c>
      <c r="BJ43" s="36">
        <f t="shared" si="25"/>
        <v>0.15343915343915343</v>
      </c>
      <c r="BK43" s="36">
        <f t="shared" si="54"/>
        <v>0.85077186963979412</v>
      </c>
      <c r="BL43" s="36">
        <f t="shared" si="26"/>
        <v>0.84656084656084651</v>
      </c>
      <c r="BN43" s="77" t="s">
        <v>47</v>
      </c>
      <c r="BO43" s="36">
        <f t="shared" si="27"/>
        <v>0.19183168316831684</v>
      </c>
      <c r="BP43" s="36">
        <f t="shared" si="28"/>
        <v>0.15892053973013492</v>
      </c>
      <c r="BQ43" s="197">
        <f t="shared" si="29"/>
        <v>3.3000000000000003</v>
      </c>
      <c r="BR43" s="36">
        <f t="shared" si="30"/>
        <v>0.80816831683168322</v>
      </c>
      <c r="BS43" s="36">
        <f t="shared" si="31"/>
        <v>0.84107946026986502</v>
      </c>
      <c r="BT43" s="197">
        <f t="shared" si="32"/>
        <v>-3.2999999999999918</v>
      </c>
      <c r="BU43" s="36">
        <f t="shared" si="33"/>
        <v>0.17845828933474128</v>
      </c>
      <c r="BV43" s="36">
        <f t="shared" si="34"/>
        <v>0.14316939890710381</v>
      </c>
      <c r="BW43" s="197">
        <f t="shared" si="35"/>
        <v>3.5000000000000004</v>
      </c>
      <c r="BX43" s="36">
        <f t="shared" si="36"/>
        <v>0.82154171066525872</v>
      </c>
      <c r="BY43" s="36">
        <f t="shared" si="37"/>
        <v>0.85683060109289622</v>
      </c>
      <c r="BZ43" s="197">
        <f t="shared" si="38"/>
        <v>-3.5000000000000031</v>
      </c>
      <c r="CB43" s="77" t="s">
        <v>47</v>
      </c>
      <c r="CC43" s="36">
        <f t="shared" si="39"/>
        <v>0.22078504936347224</v>
      </c>
      <c r="CD43" s="36">
        <f t="shared" si="40"/>
        <v>0.19979827821568966</v>
      </c>
      <c r="CE43" s="197">
        <f t="shared" si="41"/>
        <v>2.0999999999999992</v>
      </c>
      <c r="CF43" s="36">
        <f t="shared" si="42"/>
        <v>0.77921495063652779</v>
      </c>
      <c r="CG43" s="36">
        <f t="shared" si="43"/>
        <v>0.80020172178431037</v>
      </c>
      <c r="CH43" s="197">
        <f t="shared" si="44"/>
        <v>-2.1000000000000019</v>
      </c>
      <c r="CI43" s="36">
        <f t="shared" si="45"/>
        <v>0.16630035766685719</v>
      </c>
      <c r="CJ43" s="36">
        <f t="shared" si="46"/>
        <v>0.15494680053948748</v>
      </c>
      <c r="CK43" s="197">
        <f t="shared" si="47"/>
        <v>1.100000000000001</v>
      </c>
      <c r="CL43" s="36">
        <f t="shared" si="48"/>
        <v>0.83369964233314287</v>
      </c>
      <c r="CM43" s="36">
        <f t="shared" si="49"/>
        <v>0.84505319946051249</v>
      </c>
      <c r="CN43" s="197">
        <f t="shared" si="50"/>
        <v>-1.100000000000001</v>
      </c>
      <c r="CO43" s="141">
        <v>0</v>
      </c>
    </row>
    <row r="44" spans="1:93" s="12" customFormat="1" ht="13.5" customHeight="1">
      <c r="B44" s="261"/>
      <c r="C44" s="331"/>
      <c r="D44" s="71" t="s">
        <v>130</v>
      </c>
      <c r="E44" s="96">
        <v>31</v>
      </c>
      <c r="F44" s="70">
        <v>3</v>
      </c>
      <c r="G44" s="13">
        <f t="shared" si="4"/>
        <v>9.6774193548387094E-2</v>
      </c>
      <c r="H44" s="70">
        <v>28</v>
      </c>
      <c r="I44" s="13">
        <f t="shared" si="5"/>
        <v>0.90322580645161288</v>
      </c>
      <c r="J44" s="96">
        <v>139</v>
      </c>
      <c r="K44" s="70">
        <v>14</v>
      </c>
      <c r="L44" s="13">
        <f t="shared" si="6"/>
        <v>0.10071942446043165</v>
      </c>
      <c r="M44" s="70">
        <v>125</v>
      </c>
      <c r="N44" s="13">
        <f t="shared" si="7"/>
        <v>0.89928057553956831</v>
      </c>
      <c r="O44" s="96">
        <v>6253</v>
      </c>
      <c r="P44" s="70">
        <v>964</v>
      </c>
      <c r="Q44" s="13">
        <f t="shared" si="8"/>
        <v>0.15416600031984648</v>
      </c>
      <c r="R44" s="70">
        <v>5289</v>
      </c>
      <c r="S44" s="13">
        <f t="shared" si="9"/>
        <v>0.84583399968015349</v>
      </c>
      <c r="T44" s="96">
        <v>5433</v>
      </c>
      <c r="U44" s="70">
        <v>793</v>
      </c>
      <c r="V44" s="13">
        <f t="shared" si="10"/>
        <v>0.14595987483894718</v>
      </c>
      <c r="W44" s="70">
        <v>4640</v>
      </c>
      <c r="X44" s="13">
        <f t="shared" si="11"/>
        <v>0.85404012516105288</v>
      </c>
      <c r="Y44" s="96">
        <v>3793</v>
      </c>
      <c r="Z44" s="70">
        <v>386</v>
      </c>
      <c r="AA44" s="13">
        <f t="shared" si="12"/>
        <v>0.10176641181123122</v>
      </c>
      <c r="AB44" s="70">
        <v>3407</v>
      </c>
      <c r="AC44" s="13">
        <f t="shared" si="13"/>
        <v>0.89823358818876875</v>
      </c>
      <c r="AD44" s="96">
        <v>1661</v>
      </c>
      <c r="AE44" s="70">
        <v>119</v>
      </c>
      <c r="AF44" s="13">
        <f t="shared" si="14"/>
        <v>7.1643588199879593E-2</v>
      </c>
      <c r="AG44" s="70">
        <v>1542</v>
      </c>
      <c r="AH44" s="13">
        <f t="shared" si="15"/>
        <v>0.92835641180012041</v>
      </c>
      <c r="AI44" s="96">
        <v>564</v>
      </c>
      <c r="AJ44" s="70">
        <v>25</v>
      </c>
      <c r="AK44" s="13">
        <f t="shared" si="16"/>
        <v>4.4326241134751775E-2</v>
      </c>
      <c r="AL44" s="70">
        <v>539</v>
      </c>
      <c r="AM44" s="13">
        <f t="shared" si="17"/>
        <v>0.95567375886524819</v>
      </c>
      <c r="AN44" s="96">
        <f t="shared" si="18"/>
        <v>17874</v>
      </c>
      <c r="AO44" s="70">
        <f t="shared" si="19"/>
        <v>2304</v>
      </c>
      <c r="AP44" s="13">
        <f t="shared" si="20"/>
        <v>0.12890231621349446</v>
      </c>
      <c r="AQ44" s="33">
        <f t="shared" si="0"/>
        <v>15570</v>
      </c>
      <c r="AR44" s="13">
        <f t="shared" si="21"/>
        <v>0.87109768378650554</v>
      </c>
      <c r="AS44" s="91"/>
      <c r="AT44" s="261"/>
      <c r="AU44" s="331"/>
      <c r="AV44" s="151" t="s">
        <v>67</v>
      </c>
      <c r="AW44" s="210">
        <v>17635</v>
      </c>
      <c r="AX44" s="38">
        <v>1963</v>
      </c>
      <c r="AY44" s="85">
        <v>0.11131273036574993</v>
      </c>
      <c r="AZ44" s="38">
        <v>15672</v>
      </c>
      <c r="BA44" s="85">
        <v>0.88868726963425004</v>
      </c>
      <c r="BB44" s="91"/>
      <c r="BC44" s="53">
        <v>39</v>
      </c>
      <c r="BD44" s="32" t="s">
        <v>7</v>
      </c>
      <c r="BE44" s="36">
        <f t="shared" si="51"/>
        <v>0.32204608074112528</v>
      </c>
      <c r="BF44" s="36">
        <f t="shared" si="23"/>
        <v>0.29561571833806105</v>
      </c>
      <c r="BG44" s="36">
        <f t="shared" si="52"/>
        <v>0.67795391925887472</v>
      </c>
      <c r="BH44" s="36">
        <f t="shared" si="24"/>
        <v>0.70438428166193889</v>
      </c>
      <c r="BI44" s="36">
        <f t="shared" si="53"/>
        <v>0.19415501905972046</v>
      </c>
      <c r="BJ44" s="36">
        <f t="shared" si="25"/>
        <v>0.1871552403467297</v>
      </c>
      <c r="BK44" s="36">
        <f t="shared" si="54"/>
        <v>0.80584498094027956</v>
      </c>
      <c r="BL44" s="36">
        <f t="shared" si="26"/>
        <v>0.8128447596532703</v>
      </c>
      <c r="BN44" s="77" t="s">
        <v>48</v>
      </c>
      <c r="BO44" s="36">
        <f t="shared" si="27"/>
        <v>0.25</v>
      </c>
      <c r="BP44" s="36">
        <f t="shared" si="28"/>
        <v>0.21897810218978103</v>
      </c>
      <c r="BQ44" s="197">
        <f t="shared" si="29"/>
        <v>3.1</v>
      </c>
      <c r="BR44" s="36">
        <f t="shared" si="30"/>
        <v>0.75</v>
      </c>
      <c r="BS44" s="36">
        <f t="shared" si="31"/>
        <v>0.78102189781021902</v>
      </c>
      <c r="BT44" s="197">
        <f t="shared" si="32"/>
        <v>-3.1000000000000028</v>
      </c>
      <c r="BU44" s="36">
        <f t="shared" si="33"/>
        <v>0.15094339622641509</v>
      </c>
      <c r="BV44" s="36">
        <f t="shared" si="34"/>
        <v>0.17647058823529413</v>
      </c>
      <c r="BW44" s="197">
        <f t="shared" si="35"/>
        <v>-2.4999999999999996</v>
      </c>
      <c r="BX44" s="36">
        <f t="shared" si="36"/>
        <v>0.84905660377358494</v>
      </c>
      <c r="BY44" s="36">
        <f t="shared" si="37"/>
        <v>0.82352941176470584</v>
      </c>
      <c r="BZ44" s="197">
        <f t="shared" si="38"/>
        <v>2.5000000000000022</v>
      </c>
      <c r="CB44" s="77" t="s">
        <v>48</v>
      </c>
      <c r="CC44" s="36">
        <f t="shared" si="39"/>
        <v>0.22078504936347224</v>
      </c>
      <c r="CD44" s="36">
        <f t="shared" si="40"/>
        <v>0.19979827821568966</v>
      </c>
      <c r="CE44" s="197">
        <f t="shared" si="41"/>
        <v>2.0999999999999992</v>
      </c>
      <c r="CF44" s="36">
        <f t="shared" si="42"/>
        <v>0.77921495063652779</v>
      </c>
      <c r="CG44" s="36">
        <f t="shared" si="43"/>
        <v>0.80020172178431037</v>
      </c>
      <c r="CH44" s="197">
        <f t="shared" si="44"/>
        <v>-2.1000000000000019</v>
      </c>
      <c r="CI44" s="36">
        <f t="shared" si="45"/>
        <v>0.16630035766685719</v>
      </c>
      <c r="CJ44" s="36">
        <f t="shared" si="46"/>
        <v>0.15494680053948748</v>
      </c>
      <c r="CK44" s="197">
        <f t="shared" si="47"/>
        <v>1.100000000000001</v>
      </c>
      <c r="CL44" s="36">
        <f t="shared" si="48"/>
        <v>0.83369964233314287</v>
      </c>
      <c r="CM44" s="36">
        <f t="shared" si="49"/>
        <v>0.84505319946051249</v>
      </c>
      <c r="CN44" s="197">
        <f t="shared" si="50"/>
        <v>-1.100000000000001</v>
      </c>
      <c r="CO44" s="141">
        <v>0</v>
      </c>
    </row>
    <row r="45" spans="1:93" s="12" customFormat="1" ht="13.5" customHeight="1">
      <c r="B45" s="259">
        <v>14</v>
      </c>
      <c r="C45" s="329" t="s">
        <v>107</v>
      </c>
      <c r="D45" s="75" t="s">
        <v>132</v>
      </c>
      <c r="E45" s="94">
        <v>24</v>
      </c>
      <c r="F45" s="74">
        <v>3</v>
      </c>
      <c r="G45" s="72">
        <f t="shared" si="4"/>
        <v>0.125</v>
      </c>
      <c r="H45" s="74">
        <v>21</v>
      </c>
      <c r="I45" s="72">
        <f t="shared" si="5"/>
        <v>0.875</v>
      </c>
      <c r="J45" s="94">
        <v>68</v>
      </c>
      <c r="K45" s="74">
        <v>6</v>
      </c>
      <c r="L45" s="72">
        <f t="shared" si="6"/>
        <v>8.8235294117647065E-2</v>
      </c>
      <c r="M45" s="74">
        <v>62</v>
      </c>
      <c r="N45" s="72">
        <f t="shared" si="7"/>
        <v>0.91176470588235292</v>
      </c>
      <c r="O45" s="94">
        <v>3933</v>
      </c>
      <c r="P45" s="74">
        <v>734</v>
      </c>
      <c r="Q45" s="72">
        <f t="shared" si="8"/>
        <v>0.18662598525298754</v>
      </c>
      <c r="R45" s="74">
        <v>3199</v>
      </c>
      <c r="S45" s="72">
        <f t="shared" si="9"/>
        <v>0.81337401474701243</v>
      </c>
      <c r="T45" s="94">
        <v>3634</v>
      </c>
      <c r="U45" s="74">
        <v>558</v>
      </c>
      <c r="V45" s="72">
        <f t="shared" si="10"/>
        <v>0.15354980737479362</v>
      </c>
      <c r="W45" s="74">
        <v>3076</v>
      </c>
      <c r="X45" s="72">
        <f t="shared" si="11"/>
        <v>0.84645019262520638</v>
      </c>
      <c r="Y45" s="94">
        <v>2708</v>
      </c>
      <c r="Z45" s="74">
        <v>290</v>
      </c>
      <c r="AA45" s="72">
        <f t="shared" si="12"/>
        <v>0.10709010339734121</v>
      </c>
      <c r="AB45" s="74">
        <v>2418</v>
      </c>
      <c r="AC45" s="72">
        <f t="shared" si="13"/>
        <v>0.89290989660265874</v>
      </c>
      <c r="AD45" s="94">
        <v>1321</v>
      </c>
      <c r="AE45" s="74">
        <v>80</v>
      </c>
      <c r="AF45" s="72">
        <f t="shared" si="14"/>
        <v>6.0560181680545042E-2</v>
      </c>
      <c r="AG45" s="74">
        <v>1241</v>
      </c>
      <c r="AH45" s="72">
        <f t="shared" si="15"/>
        <v>0.939439818319455</v>
      </c>
      <c r="AI45" s="94">
        <v>416</v>
      </c>
      <c r="AJ45" s="74">
        <v>16</v>
      </c>
      <c r="AK45" s="72">
        <f t="shared" si="16"/>
        <v>3.8461538461538464E-2</v>
      </c>
      <c r="AL45" s="74">
        <v>400</v>
      </c>
      <c r="AM45" s="72">
        <f t="shared" si="17"/>
        <v>0.96153846153846156</v>
      </c>
      <c r="AN45" s="94">
        <f t="shared" si="18"/>
        <v>12104</v>
      </c>
      <c r="AO45" s="74">
        <f t="shared" si="19"/>
        <v>1687</v>
      </c>
      <c r="AP45" s="72">
        <f t="shared" si="20"/>
        <v>0.13937541308658294</v>
      </c>
      <c r="AQ45" s="73">
        <f t="shared" si="0"/>
        <v>10417</v>
      </c>
      <c r="AR45" s="72">
        <f t="shared" si="21"/>
        <v>0.86062458691341703</v>
      </c>
      <c r="AS45" s="91"/>
      <c r="AT45" s="259">
        <v>14</v>
      </c>
      <c r="AU45" s="329" t="s">
        <v>107</v>
      </c>
      <c r="AV45" s="11" t="s">
        <v>125</v>
      </c>
      <c r="AW45" s="210">
        <v>11741</v>
      </c>
      <c r="AX45" s="38">
        <v>1443</v>
      </c>
      <c r="AY45" s="85">
        <v>0.12290264883740738</v>
      </c>
      <c r="AZ45" s="38">
        <v>10298</v>
      </c>
      <c r="BA45" s="85">
        <v>0.87709735116259258</v>
      </c>
      <c r="BB45" s="91"/>
      <c r="BC45" s="53">
        <v>40</v>
      </c>
      <c r="BD45" s="32" t="s">
        <v>40</v>
      </c>
      <c r="BE45" s="36">
        <f t="shared" si="51"/>
        <v>0.20167268580117848</v>
      </c>
      <c r="BF45" s="36">
        <f t="shared" si="23"/>
        <v>0.18249258160237389</v>
      </c>
      <c r="BG45" s="36">
        <f t="shared" si="52"/>
        <v>0.79832731419882152</v>
      </c>
      <c r="BH45" s="36">
        <f t="shared" si="24"/>
        <v>0.81750741839762608</v>
      </c>
      <c r="BI45" s="36">
        <f t="shared" si="53"/>
        <v>0.15015772870662461</v>
      </c>
      <c r="BJ45" s="36">
        <f t="shared" si="25"/>
        <v>0.13126934984520125</v>
      </c>
      <c r="BK45" s="36">
        <f t="shared" si="54"/>
        <v>0.84984227129337542</v>
      </c>
      <c r="BL45" s="36">
        <f t="shared" si="26"/>
        <v>0.86873065015479878</v>
      </c>
      <c r="BN45" s="77" t="s">
        <v>49</v>
      </c>
      <c r="BO45" s="36">
        <f t="shared" si="27"/>
        <v>0.12291086350974931</v>
      </c>
      <c r="BP45" s="36">
        <f t="shared" si="28"/>
        <v>9.6623563218390801E-2</v>
      </c>
      <c r="BQ45" s="197">
        <f t="shared" si="29"/>
        <v>2.5999999999999996</v>
      </c>
      <c r="BR45" s="36">
        <f t="shared" si="30"/>
        <v>0.87708913649025066</v>
      </c>
      <c r="BS45" s="36">
        <f t="shared" si="31"/>
        <v>0.90337643678160917</v>
      </c>
      <c r="BT45" s="197">
        <f t="shared" si="32"/>
        <v>-2.6000000000000023</v>
      </c>
      <c r="BU45" s="36">
        <f t="shared" si="33"/>
        <v>0.15077605321507762</v>
      </c>
      <c r="BV45" s="36">
        <f t="shared" si="34"/>
        <v>0.14027149321266968</v>
      </c>
      <c r="BW45" s="197">
        <f t="shared" si="35"/>
        <v>1.0999999999999983</v>
      </c>
      <c r="BX45" s="36">
        <f t="shared" si="36"/>
        <v>0.84922394678492241</v>
      </c>
      <c r="BY45" s="36">
        <f t="shared" si="37"/>
        <v>0.85972850678733037</v>
      </c>
      <c r="BZ45" s="197">
        <f t="shared" si="38"/>
        <v>-1.100000000000001</v>
      </c>
      <c r="CB45" s="77" t="s">
        <v>49</v>
      </c>
      <c r="CC45" s="36">
        <f t="shared" si="39"/>
        <v>0.22078504936347224</v>
      </c>
      <c r="CD45" s="36">
        <f t="shared" si="40"/>
        <v>0.19979827821568966</v>
      </c>
      <c r="CE45" s="197">
        <f t="shared" si="41"/>
        <v>2.0999999999999992</v>
      </c>
      <c r="CF45" s="36">
        <f t="shared" si="42"/>
        <v>0.77921495063652779</v>
      </c>
      <c r="CG45" s="36">
        <f t="shared" si="43"/>
        <v>0.80020172178431037</v>
      </c>
      <c r="CH45" s="197">
        <f t="shared" si="44"/>
        <v>-2.1000000000000019</v>
      </c>
      <c r="CI45" s="36">
        <f t="shared" si="45"/>
        <v>0.16630035766685719</v>
      </c>
      <c r="CJ45" s="36">
        <f t="shared" si="46"/>
        <v>0.15494680053948748</v>
      </c>
      <c r="CK45" s="197">
        <f t="shared" si="47"/>
        <v>1.100000000000001</v>
      </c>
      <c r="CL45" s="36">
        <f t="shared" si="48"/>
        <v>0.83369964233314287</v>
      </c>
      <c r="CM45" s="36">
        <f t="shared" si="49"/>
        <v>0.84505319946051249</v>
      </c>
      <c r="CN45" s="197">
        <f t="shared" si="50"/>
        <v>-1.100000000000001</v>
      </c>
      <c r="CO45" s="141">
        <v>0</v>
      </c>
    </row>
    <row r="46" spans="1:93" s="12" customFormat="1" ht="13.5" customHeight="1">
      <c r="B46" s="260"/>
      <c r="C46" s="330"/>
      <c r="D46" s="65" t="s">
        <v>131</v>
      </c>
      <c r="E46" s="95">
        <v>0</v>
      </c>
      <c r="F46" s="64">
        <v>0</v>
      </c>
      <c r="G46" s="62" t="str">
        <f t="shared" si="4"/>
        <v>-</v>
      </c>
      <c r="H46" s="64">
        <v>0</v>
      </c>
      <c r="I46" s="62" t="str">
        <f t="shared" si="5"/>
        <v>-</v>
      </c>
      <c r="J46" s="95">
        <v>8</v>
      </c>
      <c r="K46" s="64">
        <v>0</v>
      </c>
      <c r="L46" s="62">
        <f t="shared" si="6"/>
        <v>0</v>
      </c>
      <c r="M46" s="64">
        <v>8</v>
      </c>
      <c r="N46" s="62">
        <f t="shared" si="7"/>
        <v>1</v>
      </c>
      <c r="O46" s="95">
        <v>812</v>
      </c>
      <c r="P46" s="64">
        <v>122</v>
      </c>
      <c r="Q46" s="62">
        <f t="shared" si="8"/>
        <v>0.15024630541871922</v>
      </c>
      <c r="R46" s="64">
        <v>690</v>
      </c>
      <c r="S46" s="62">
        <f t="shared" si="9"/>
        <v>0.84975369458128081</v>
      </c>
      <c r="T46" s="95">
        <v>444</v>
      </c>
      <c r="U46" s="64">
        <v>56</v>
      </c>
      <c r="V46" s="62">
        <f t="shared" si="10"/>
        <v>0.12612612612612611</v>
      </c>
      <c r="W46" s="64">
        <v>388</v>
      </c>
      <c r="X46" s="62">
        <f t="shared" si="11"/>
        <v>0.87387387387387383</v>
      </c>
      <c r="Y46" s="95">
        <v>265</v>
      </c>
      <c r="Z46" s="64">
        <v>22</v>
      </c>
      <c r="AA46" s="62">
        <f t="shared" si="12"/>
        <v>8.3018867924528297E-2</v>
      </c>
      <c r="AB46" s="64">
        <v>243</v>
      </c>
      <c r="AC46" s="62">
        <f t="shared" si="13"/>
        <v>0.91698113207547172</v>
      </c>
      <c r="AD46" s="95">
        <v>140</v>
      </c>
      <c r="AE46" s="64">
        <v>6</v>
      </c>
      <c r="AF46" s="62">
        <f t="shared" si="14"/>
        <v>4.2857142857142858E-2</v>
      </c>
      <c r="AG46" s="64">
        <v>134</v>
      </c>
      <c r="AH46" s="62">
        <f t="shared" si="15"/>
        <v>0.95714285714285718</v>
      </c>
      <c r="AI46" s="95">
        <v>69</v>
      </c>
      <c r="AJ46" s="64">
        <v>1</v>
      </c>
      <c r="AK46" s="62">
        <f t="shared" si="16"/>
        <v>1.4492753623188406E-2</v>
      </c>
      <c r="AL46" s="64">
        <v>68</v>
      </c>
      <c r="AM46" s="62">
        <f t="shared" si="17"/>
        <v>0.98550724637681164</v>
      </c>
      <c r="AN46" s="95">
        <f t="shared" si="18"/>
        <v>1738</v>
      </c>
      <c r="AO46" s="64">
        <f t="shared" si="19"/>
        <v>207</v>
      </c>
      <c r="AP46" s="62">
        <f t="shared" si="20"/>
        <v>0.119102416570771</v>
      </c>
      <c r="AQ46" s="63">
        <f t="shared" si="0"/>
        <v>1531</v>
      </c>
      <c r="AR46" s="62">
        <f t="shared" si="21"/>
        <v>0.88089758342922897</v>
      </c>
      <c r="AS46" s="91"/>
      <c r="AT46" s="260"/>
      <c r="AU46" s="330"/>
      <c r="AV46" s="11" t="s">
        <v>131</v>
      </c>
      <c r="AW46" s="210">
        <v>1786</v>
      </c>
      <c r="AX46" s="38">
        <v>190</v>
      </c>
      <c r="AY46" s="85">
        <v>0.10638297872340426</v>
      </c>
      <c r="AZ46" s="38">
        <v>1596</v>
      </c>
      <c r="BA46" s="85">
        <v>0.8936170212765957</v>
      </c>
      <c r="BB46" s="91"/>
      <c r="BC46" s="53">
        <v>41</v>
      </c>
      <c r="BD46" s="32" t="s">
        <v>11</v>
      </c>
      <c r="BE46" s="36">
        <f t="shared" si="51"/>
        <v>0.14755600814663952</v>
      </c>
      <c r="BF46" s="36">
        <f t="shared" si="23"/>
        <v>0.12323776334547759</v>
      </c>
      <c r="BG46" s="36">
        <f t="shared" si="52"/>
        <v>0.85244399185336051</v>
      </c>
      <c r="BH46" s="36">
        <f t="shared" si="24"/>
        <v>0.87676223665452246</v>
      </c>
      <c r="BI46" s="36">
        <f t="shared" si="53"/>
        <v>0.13208241353936717</v>
      </c>
      <c r="BJ46" s="36">
        <f t="shared" si="25"/>
        <v>0.10265744448489261</v>
      </c>
      <c r="BK46" s="36">
        <f t="shared" si="54"/>
        <v>0.86791758646063277</v>
      </c>
      <c r="BL46" s="36">
        <f t="shared" si="26"/>
        <v>0.89734255551510744</v>
      </c>
      <c r="BN46" s="77" t="s">
        <v>27</v>
      </c>
      <c r="BO46" s="36">
        <f t="shared" si="27"/>
        <v>0.27302100161550891</v>
      </c>
      <c r="BP46" s="36">
        <f t="shared" si="28"/>
        <v>0.2389937106918239</v>
      </c>
      <c r="BQ46" s="197">
        <f t="shared" si="29"/>
        <v>3.400000000000003</v>
      </c>
      <c r="BR46" s="36">
        <f t="shared" si="30"/>
        <v>0.72697899838449109</v>
      </c>
      <c r="BS46" s="36">
        <f t="shared" si="31"/>
        <v>0.76100628930817615</v>
      </c>
      <c r="BT46" s="197">
        <f t="shared" si="32"/>
        <v>-3.400000000000003</v>
      </c>
      <c r="BU46" s="36">
        <f t="shared" si="33"/>
        <v>0.23333333333333334</v>
      </c>
      <c r="BV46" s="36">
        <f t="shared" si="34"/>
        <v>0.21705426356589147</v>
      </c>
      <c r="BW46" s="197">
        <f t="shared" si="35"/>
        <v>1.6000000000000014</v>
      </c>
      <c r="BX46" s="36">
        <f t="shared" si="36"/>
        <v>0.76666666666666672</v>
      </c>
      <c r="BY46" s="36">
        <f t="shared" si="37"/>
        <v>0.78294573643410847</v>
      </c>
      <c r="BZ46" s="197">
        <f t="shared" si="38"/>
        <v>-1.6000000000000014</v>
      </c>
      <c r="CB46" s="77" t="s">
        <v>27</v>
      </c>
      <c r="CC46" s="36">
        <f t="shared" si="39"/>
        <v>0.22078504936347224</v>
      </c>
      <c r="CD46" s="36">
        <f t="shared" si="40"/>
        <v>0.19979827821568966</v>
      </c>
      <c r="CE46" s="197">
        <f t="shared" si="41"/>
        <v>2.0999999999999992</v>
      </c>
      <c r="CF46" s="36">
        <f t="shared" si="42"/>
        <v>0.77921495063652779</v>
      </c>
      <c r="CG46" s="36">
        <f t="shared" si="43"/>
        <v>0.80020172178431037</v>
      </c>
      <c r="CH46" s="197">
        <f t="shared" si="44"/>
        <v>-2.1000000000000019</v>
      </c>
      <c r="CI46" s="36">
        <f t="shared" si="45"/>
        <v>0.16630035766685719</v>
      </c>
      <c r="CJ46" s="36">
        <f t="shared" si="46"/>
        <v>0.15494680053948748</v>
      </c>
      <c r="CK46" s="197">
        <f t="shared" si="47"/>
        <v>1.100000000000001</v>
      </c>
      <c r="CL46" s="36">
        <f t="shared" si="48"/>
        <v>0.83369964233314287</v>
      </c>
      <c r="CM46" s="36">
        <f t="shared" si="49"/>
        <v>0.84505319946051249</v>
      </c>
      <c r="CN46" s="197">
        <f t="shared" si="50"/>
        <v>-1.100000000000001</v>
      </c>
      <c r="CO46" s="141">
        <v>0</v>
      </c>
    </row>
    <row r="47" spans="1:93" s="12" customFormat="1" ht="13.5" customHeight="1">
      <c r="B47" s="261"/>
      <c r="C47" s="331"/>
      <c r="D47" s="71" t="s">
        <v>130</v>
      </c>
      <c r="E47" s="96">
        <v>24</v>
      </c>
      <c r="F47" s="70">
        <v>3</v>
      </c>
      <c r="G47" s="13">
        <f t="shared" si="4"/>
        <v>0.125</v>
      </c>
      <c r="H47" s="70">
        <v>21</v>
      </c>
      <c r="I47" s="13">
        <f t="shared" si="5"/>
        <v>0.875</v>
      </c>
      <c r="J47" s="96">
        <v>76</v>
      </c>
      <c r="K47" s="70">
        <v>6</v>
      </c>
      <c r="L47" s="13">
        <f t="shared" si="6"/>
        <v>7.8947368421052627E-2</v>
      </c>
      <c r="M47" s="70">
        <v>70</v>
      </c>
      <c r="N47" s="13">
        <f t="shared" si="7"/>
        <v>0.92105263157894735</v>
      </c>
      <c r="O47" s="96">
        <v>4745</v>
      </c>
      <c r="P47" s="70">
        <v>856</v>
      </c>
      <c r="Q47" s="13">
        <f t="shared" si="8"/>
        <v>0.18040042149631191</v>
      </c>
      <c r="R47" s="70">
        <v>3889</v>
      </c>
      <c r="S47" s="13">
        <f t="shared" si="9"/>
        <v>0.81959957850368814</v>
      </c>
      <c r="T47" s="96">
        <v>4078</v>
      </c>
      <c r="U47" s="70">
        <v>614</v>
      </c>
      <c r="V47" s="13">
        <f t="shared" si="10"/>
        <v>0.15056400196174596</v>
      </c>
      <c r="W47" s="70">
        <v>3464</v>
      </c>
      <c r="X47" s="13">
        <f t="shared" si="11"/>
        <v>0.84943599803825409</v>
      </c>
      <c r="Y47" s="96">
        <v>2973</v>
      </c>
      <c r="Z47" s="70">
        <v>312</v>
      </c>
      <c r="AA47" s="13">
        <f t="shared" si="12"/>
        <v>0.10494450050454086</v>
      </c>
      <c r="AB47" s="70">
        <v>2661</v>
      </c>
      <c r="AC47" s="13">
        <f t="shared" si="13"/>
        <v>0.89505549949545915</v>
      </c>
      <c r="AD47" s="96">
        <v>1461</v>
      </c>
      <c r="AE47" s="70">
        <v>86</v>
      </c>
      <c r="AF47" s="13">
        <f t="shared" si="14"/>
        <v>5.8863791923340181E-2</v>
      </c>
      <c r="AG47" s="70">
        <v>1375</v>
      </c>
      <c r="AH47" s="13">
        <f t="shared" si="15"/>
        <v>0.94113620807665987</v>
      </c>
      <c r="AI47" s="96">
        <v>485</v>
      </c>
      <c r="AJ47" s="70">
        <v>17</v>
      </c>
      <c r="AK47" s="13">
        <f t="shared" si="16"/>
        <v>3.5051546391752578E-2</v>
      </c>
      <c r="AL47" s="70">
        <v>468</v>
      </c>
      <c r="AM47" s="13">
        <f t="shared" si="17"/>
        <v>0.96494845360824744</v>
      </c>
      <c r="AN47" s="96">
        <f t="shared" si="18"/>
        <v>13842</v>
      </c>
      <c r="AO47" s="70">
        <f t="shared" si="19"/>
        <v>1894</v>
      </c>
      <c r="AP47" s="13">
        <f t="shared" si="20"/>
        <v>0.13682993787024997</v>
      </c>
      <c r="AQ47" s="33">
        <f t="shared" si="0"/>
        <v>11948</v>
      </c>
      <c r="AR47" s="13">
        <f t="shared" si="21"/>
        <v>0.86317006212975</v>
      </c>
      <c r="AS47" s="91"/>
      <c r="AT47" s="261"/>
      <c r="AU47" s="331"/>
      <c r="AV47" s="151" t="s">
        <v>67</v>
      </c>
      <c r="AW47" s="210">
        <v>13527</v>
      </c>
      <c r="AX47" s="38">
        <v>1633</v>
      </c>
      <c r="AY47" s="85">
        <v>0.12072151992311674</v>
      </c>
      <c r="AZ47" s="38">
        <v>11894</v>
      </c>
      <c r="BA47" s="85">
        <v>0.87927848007688325</v>
      </c>
      <c r="BB47" s="91"/>
      <c r="BC47" s="53">
        <v>42</v>
      </c>
      <c r="BD47" s="32" t="s">
        <v>12</v>
      </c>
      <c r="BE47" s="36">
        <f t="shared" si="51"/>
        <v>0.22020561713859055</v>
      </c>
      <c r="BF47" s="36">
        <f t="shared" si="23"/>
        <v>0.19816749203039477</v>
      </c>
      <c r="BG47" s="36">
        <f t="shared" si="52"/>
        <v>0.77979438286140945</v>
      </c>
      <c r="BH47" s="36">
        <f t="shared" si="24"/>
        <v>0.80183250796960526</v>
      </c>
      <c r="BI47" s="36">
        <f t="shared" si="53"/>
        <v>0.18533132180573286</v>
      </c>
      <c r="BJ47" s="36">
        <f t="shared" si="25"/>
        <v>0.17623690863127484</v>
      </c>
      <c r="BK47" s="36">
        <f t="shared" si="54"/>
        <v>0.81466867819426714</v>
      </c>
      <c r="BL47" s="36">
        <f t="shared" si="26"/>
        <v>0.82376309136872516</v>
      </c>
      <c r="BN47" s="77" t="s">
        <v>28</v>
      </c>
      <c r="BO47" s="36">
        <f t="shared" si="27"/>
        <v>0.32073170731707318</v>
      </c>
      <c r="BP47" s="36">
        <f t="shared" si="28"/>
        <v>0.29359355112431057</v>
      </c>
      <c r="BQ47" s="197">
        <f t="shared" si="29"/>
        <v>2.7000000000000024</v>
      </c>
      <c r="BR47" s="36">
        <f t="shared" si="30"/>
        <v>0.67926829268292688</v>
      </c>
      <c r="BS47" s="36">
        <f t="shared" si="31"/>
        <v>0.70640644887568949</v>
      </c>
      <c r="BT47" s="197">
        <f t="shared" si="32"/>
        <v>-2.6999999999999913</v>
      </c>
      <c r="BU47" s="36">
        <f t="shared" si="33"/>
        <v>0.27100271002710025</v>
      </c>
      <c r="BV47" s="36">
        <f t="shared" si="34"/>
        <v>0.1830238726790451</v>
      </c>
      <c r="BW47" s="197">
        <f t="shared" si="35"/>
        <v>8.8000000000000025</v>
      </c>
      <c r="BX47" s="36">
        <f t="shared" si="36"/>
        <v>0.7289972899728997</v>
      </c>
      <c r="BY47" s="36">
        <f t="shared" si="37"/>
        <v>0.81697612732095493</v>
      </c>
      <c r="BZ47" s="197">
        <f t="shared" si="38"/>
        <v>-8.7999999999999972</v>
      </c>
      <c r="CB47" s="77" t="s">
        <v>28</v>
      </c>
      <c r="CC47" s="36">
        <f t="shared" si="39"/>
        <v>0.22078504936347224</v>
      </c>
      <c r="CD47" s="36">
        <f t="shared" si="40"/>
        <v>0.19979827821568966</v>
      </c>
      <c r="CE47" s="197">
        <f t="shared" si="41"/>
        <v>2.0999999999999992</v>
      </c>
      <c r="CF47" s="36">
        <f t="shared" si="42"/>
        <v>0.77921495063652779</v>
      </c>
      <c r="CG47" s="36">
        <f t="shared" si="43"/>
        <v>0.80020172178431037</v>
      </c>
      <c r="CH47" s="197">
        <f t="shared" si="44"/>
        <v>-2.1000000000000019</v>
      </c>
      <c r="CI47" s="36">
        <f t="shared" si="45"/>
        <v>0.16630035766685719</v>
      </c>
      <c r="CJ47" s="36">
        <f t="shared" si="46"/>
        <v>0.15494680053948748</v>
      </c>
      <c r="CK47" s="197">
        <f t="shared" si="47"/>
        <v>1.100000000000001</v>
      </c>
      <c r="CL47" s="36">
        <f t="shared" si="48"/>
        <v>0.83369964233314287</v>
      </c>
      <c r="CM47" s="36">
        <f t="shared" si="49"/>
        <v>0.84505319946051249</v>
      </c>
      <c r="CN47" s="197">
        <f t="shared" si="50"/>
        <v>-1.100000000000001</v>
      </c>
      <c r="CO47" s="141">
        <v>0</v>
      </c>
    </row>
    <row r="48" spans="1:93" s="12" customFormat="1" ht="13.5" customHeight="1">
      <c r="B48" s="259">
        <v>15</v>
      </c>
      <c r="C48" s="329" t="s">
        <v>108</v>
      </c>
      <c r="D48" s="75" t="s">
        <v>132</v>
      </c>
      <c r="E48" s="94">
        <v>28</v>
      </c>
      <c r="F48" s="74">
        <v>5</v>
      </c>
      <c r="G48" s="72">
        <f t="shared" si="4"/>
        <v>0.17857142857142858</v>
      </c>
      <c r="H48" s="74">
        <v>23</v>
      </c>
      <c r="I48" s="72">
        <f t="shared" si="5"/>
        <v>0.8214285714285714</v>
      </c>
      <c r="J48" s="94">
        <v>165</v>
      </c>
      <c r="K48" s="74">
        <v>19</v>
      </c>
      <c r="L48" s="72">
        <f t="shared" si="6"/>
        <v>0.11515151515151516</v>
      </c>
      <c r="M48" s="74">
        <v>146</v>
      </c>
      <c r="N48" s="72">
        <f t="shared" si="7"/>
        <v>0.88484848484848488</v>
      </c>
      <c r="O48" s="94">
        <v>6895</v>
      </c>
      <c r="P48" s="74">
        <v>1366</v>
      </c>
      <c r="Q48" s="72">
        <f t="shared" si="8"/>
        <v>0.19811457577955041</v>
      </c>
      <c r="R48" s="74">
        <v>5529</v>
      </c>
      <c r="S48" s="72">
        <f t="shared" si="9"/>
        <v>0.80188542422044962</v>
      </c>
      <c r="T48" s="94">
        <v>5992</v>
      </c>
      <c r="U48" s="74">
        <v>965</v>
      </c>
      <c r="V48" s="72">
        <f t="shared" si="10"/>
        <v>0.16104806408544725</v>
      </c>
      <c r="W48" s="74">
        <v>5027</v>
      </c>
      <c r="X48" s="72">
        <f t="shared" si="11"/>
        <v>0.83895193591455275</v>
      </c>
      <c r="Y48" s="94">
        <v>4305</v>
      </c>
      <c r="Z48" s="74">
        <v>486</v>
      </c>
      <c r="AA48" s="72">
        <f t="shared" si="12"/>
        <v>0.11289198606271778</v>
      </c>
      <c r="AB48" s="74">
        <v>3819</v>
      </c>
      <c r="AC48" s="72">
        <f t="shared" si="13"/>
        <v>0.88710801393728222</v>
      </c>
      <c r="AD48" s="94">
        <v>1843</v>
      </c>
      <c r="AE48" s="74">
        <v>144</v>
      </c>
      <c r="AF48" s="72">
        <f t="shared" si="14"/>
        <v>7.8133478024959305E-2</v>
      </c>
      <c r="AG48" s="74">
        <v>1699</v>
      </c>
      <c r="AH48" s="72">
        <f t="shared" si="15"/>
        <v>0.92186652197504071</v>
      </c>
      <c r="AI48" s="94">
        <v>486</v>
      </c>
      <c r="AJ48" s="74">
        <v>28</v>
      </c>
      <c r="AK48" s="72">
        <f t="shared" si="16"/>
        <v>5.7613168724279837E-2</v>
      </c>
      <c r="AL48" s="74">
        <v>458</v>
      </c>
      <c r="AM48" s="72">
        <f t="shared" si="17"/>
        <v>0.9423868312757202</v>
      </c>
      <c r="AN48" s="94">
        <f t="shared" si="18"/>
        <v>19714</v>
      </c>
      <c r="AO48" s="74">
        <f t="shared" si="19"/>
        <v>3013</v>
      </c>
      <c r="AP48" s="72">
        <f t="shared" si="20"/>
        <v>0.1528355483412803</v>
      </c>
      <c r="AQ48" s="74">
        <f t="shared" si="0"/>
        <v>16701</v>
      </c>
      <c r="AR48" s="72">
        <f t="shared" si="21"/>
        <v>0.84716445165871967</v>
      </c>
      <c r="AS48" s="91"/>
      <c r="AT48" s="259">
        <v>15</v>
      </c>
      <c r="AU48" s="329" t="s">
        <v>108</v>
      </c>
      <c r="AV48" s="11" t="s">
        <v>125</v>
      </c>
      <c r="AW48" s="210">
        <v>18974</v>
      </c>
      <c r="AX48" s="38">
        <v>2562</v>
      </c>
      <c r="AY48" s="85">
        <v>0.13502687888689785</v>
      </c>
      <c r="AZ48" s="38">
        <v>16412</v>
      </c>
      <c r="BA48" s="85">
        <v>0.86497312111310209</v>
      </c>
      <c r="BB48" s="91"/>
      <c r="BC48" s="53">
        <v>43</v>
      </c>
      <c r="BD48" s="32" t="s">
        <v>8</v>
      </c>
      <c r="BE48" s="36">
        <f t="shared" si="51"/>
        <v>0.25948128983403801</v>
      </c>
      <c r="BF48" s="36">
        <f t="shared" si="23"/>
        <v>0.2389398299979921</v>
      </c>
      <c r="BG48" s="36">
        <f t="shared" si="52"/>
        <v>0.74051871016596205</v>
      </c>
      <c r="BH48" s="36">
        <f t="shared" si="24"/>
        <v>0.76106017000200787</v>
      </c>
      <c r="BI48" s="36">
        <f t="shared" si="53"/>
        <v>0.18033697463432696</v>
      </c>
      <c r="BJ48" s="36">
        <f t="shared" si="25"/>
        <v>0.17378333022561998</v>
      </c>
      <c r="BK48" s="36">
        <f t="shared" si="54"/>
        <v>0.81966302536567304</v>
      </c>
      <c r="BL48" s="36">
        <f t="shared" si="26"/>
        <v>0.82621666977438002</v>
      </c>
      <c r="BN48" s="77" t="s">
        <v>29</v>
      </c>
      <c r="BO48" s="36">
        <f t="shared" si="27"/>
        <v>0.34706959706959706</v>
      </c>
      <c r="BP48" s="36">
        <f t="shared" si="28"/>
        <v>0.3505859375</v>
      </c>
      <c r="BQ48" s="197">
        <f t="shared" si="29"/>
        <v>-0.40000000000000036</v>
      </c>
      <c r="BR48" s="36">
        <f t="shared" si="30"/>
        <v>0.65293040293040294</v>
      </c>
      <c r="BS48" s="36">
        <f t="shared" si="31"/>
        <v>0.6494140625</v>
      </c>
      <c r="BT48" s="197">
        <f t="shared" si="32"/>
        <v>0.40000000000000036</v>
      </c>
      <c r="BU48" s="36">
        <f t="shared" si="33"/>
        <v>0.33175355450236965</v>
      </c>
      <c r="BV48" s="36">
        <f t="shared" si="34"/>
        <v>0.26291079812206575</v>
      </c>
      <c r="BW48" s="197">
        <f t="shared" si="35"/>
        <v>6.9</v>
      </c>
      <c r="BX48" s="36">
        <f t="shared" si="36"/>
        <v>0.66824644549763035</v>
      </c>
      <c r="BY48" s="36">
        <f t="shared" si="37"/>
        <v>0.73708920187793425</v>
      </c>
      <c r="BZ48" s="197">
        <f t="shared" si="38"/>
        <v>-6.899999999999995</v>
      </c>
      <c r="CB48" s="77" t="s">
        <v>29</v>
      </c>
      <c r="CC48" s="36">
        <f t="shared" si="39"/>
        <v>0.22078504936347224</v>
      </c>
      <c r="CD48" s="36">
        <f t="shared" si="40"/>
        <v>0.19979827821568966</v>
      </c>
      <c r="CE48" s="197">
        <f t="shared" si="41"/>
        <v>2.0999999999999992</v>
      </c>
      <c r="CF48" s="36">
        <f t="shared" si="42"/>
        <v>0.77921495063652779</v>
      </c>
      <c r="CG48" s="36">
        <f t="shared" si="43"/>
        <v>0.80020172178431037</v>
      </c>
      <c r="CH48" s="197">
        <f t="shared" si="44"/>
        <v>-2.1000000000000019</v>
      </c>
      <c r="CI48" s="36">
        <f t="shared" si="45"/>
        <v>0.16630035766685719</v>
      </c>
      <c r="CJ48" s="36">
        <f t="shared" si="46"/>
        <v>0.15494680053948748</v>
      </c>
      <c r="CK48" s="197">
        <f t="shared" si="47"/>
        <v>1.100000000000001</v>
      </c>
      <c r="CL48" s="36">
        <f t="shared" si="48"/>
        <v>0.83369964233314287</v>
      </c>
      <c r="CM48" s="36">
        <f t="shared" si="49"/>
        <v>0.84505319946051249</v>
      </c>
      <c r="CN48" s="197">
        <f t="shared" si="50"/>
        <v>-1.100000000000001</v>
      </c>
      <c r="CO48" s="141">
        <v>999</v>
      </c>
    </row>
    <row r="49" spans="1:78" s="12" customFormat="1" ht="13.5" customHeight="1">
      <c r="B49" s="260"/>
      <c r="C49" s="330"/>
      <c r="D49" s="65" t="s">
        <v>131</v>
      </c>
      <c r="E49" s="95">
        <v>9</v>
      </c>
      <c r="F49" s="64">
        <v>2</v>
      </c>
      <c r="G49" s="62">
        <f t="shared" si="4"/>
        <v>0.22222222222222221</v>
      </c>
      <c r="H49" s="64">
        <v>7</v>
      </c>
      <c r="I49" s="62">
        <f t="shared" si="5"/>
        <v>0.77777777777777779</v>
      </c>
      <c r="J49" s="95">
        <v>25</v>
      </c>
      <c r="K49" s="64">
        <v>0</v>
      </c>
      <c r="L49" s="62">
        <f t="shared" si="6"/>
        <v>0</v>
      </c>
      <c r="M49" s="64">
        <v>25</v>
      </c>
      <c r="N49" s="62">
        <f t="shared" si="7"/>
        <v>1</v>
      </c>
      <c r="O49" s="95">
        <v>1452</v>
      </c>
      <c r="P49" s="64">
        <v>202</v>
      </c>
      <c r="Q49" s="62">
        <f t="shared" si="8"/>
        <v>0.13911845730027547</v>
      </c>
      <c r="R49" s="64">
        <v>1250</v>
      </c>
      <c r="S49" s="62">
        <f t="shared" si="9"/>
        <v>0.8608815426997245</v>
      </c>
      <c r="T49" s="95">
        <v>755</v>
      </c>
      <c r="U49" s="64">
        <v>104</v>
      </c>
      <c r="V49" s="62">
        <f t="shared" si="10"/>
        <v>0.13774834437086092</v>
      </c>
      <c r="W49" s="64">
        <v>651</v>
      </c>
      <c r="X49" s="62">
        <f t="shared" si="11"/>
        <v>0.86225165562913908</v>
      </c>
      <c r="Y49" s="95">
        <v>412</v>
      </c>
      <c r="Z49" s="64">
        <v>26</v>
      </c>
      <c r="AA49" s="62">
        <f t="shared" si="12"/>
        <v>6.3106796116504854E-2</v>
      </c>
      <c r="AB49" s="64">
        <v>386</v>
      </c>
      <c r="AC49" s="62">
        <f t="shared" si="13"/>
        <v>0.93689320388349517</v>
      </c>
      <c r="AD49" s="95">
        <v>224</v>
      </c>
      <c r="AE49" s="64">
        <v>6</v>
      </c>
      <c r="AF49" s="62">
        <f t="shared" si="14"/>
        <v>2.6785714285714284E-2</v>
      </c>
      <c r="AG49" s="64">
        <v>218</v>
      </c>
      <c r="AH49" s="62">
        <f t="shared" si="15"/>
        <v>0.9732142857142857</v>
      </c>
      <c r="AI49" s="95">
        <v>89</v>
      </c>
      <c r="AJ49" s="64">
        <v>1</v>
      </c>
      <c r="AK49" s="62">
        <f t="shared" si="16"/>
        <v>1.1235955056179775E-2</v>
      </c>
      <c r="AL49" s="64">
        <v>88</v>
      </c>
      <c r="AM49" s="62">
        <f t="shared" si="17"/>
        <v>0.9887640449438202</v>
      </c>
      <c r="AN49" s="95">
        <f t="shared" si="18"/>
        <v>2966</v>
      </c>
      <c r="AO49" s="64">
        <f t="shared" si="19"/>
        <v>341</v>
      </c>
      <c r="AP49" s="62">
        <f t="shared" si="20"/>
        <v>0.11496965610249495</v>
      </c>
      <c r="AQ49" s="63">
        <f t="shared" si="0"/>
        <v>2625</v>
      </c>
      <c r="AR49" s="62">
        <f t="shared" si="21"/>
        <v>0.88503034389750501</v>
      </c>
      <c r="AS49" s="91"/>
      <c r="AT49" s="260"/>
      <c r="AU49" s="330"/>
      <c r="AV49" s="11" t="s">
        <v>131</v>
      </c>
      <c r="AW49" s="210">
        <v>2906</v>
      </c>
      <c r="AX49" s="38">
        <v>326</v>
      </c>
      <c r="AY49" s="85">
        <v>0.11218169304886441</v>
      </c>
      <c r="AZ49" s="38">
        <v>2580</v>
      </c>
      <c r="BA49" s="85">
        <v>0.88781830695113562</v>
      </c>
      <c r="BB49" s="91"/>
      <c r="BC49" s="53">
        <v>44</v>
      </c>
      <c r="BD49" s="32" t="s">
        <v>18</v>
      </c>
      <c r="BE49" s="36">
        <f t="shared" si="51"/>
        <v>0.26343916104008047</v>
      </c>
      <c r="BF49" s="36">
        <f t="shared" si="23"/>
        <v>0.2458425225010431</v>
      </c>
      <c r="BG49" s="36">
        <f t="shared" si="52"/>
        <v>0.73656083895991953</v>
      </c>
      <c r="BH49" s="36">
        <f t="shared" si="24"/>
        <v>0.7541574774989569</v>
      </c>
      <c r="BI49" s="36">
        <f t="shared" si="53"/>
        <v>0.19985425396247039</v>
      </c>
      <c r="BJ49" s="36">
        <f t="shared" si="25"/>
        <v>0.18066205348793715</v>
      </c>
      <c r="BK49" s="36">
        <f t="shared" si="54"/>
        <v>0.80014574603752964</v>
      </c>
      <c r="BL49" s="36">
        <f t="shared" si="26"/>
        <v>0.81933794651206282</v>
      </c>
      <c r="BN49" s="77" t="s">
        <v>196</v>
      </c>
      <c r="BO49" s="36">
        <f t="shared" si="27"/>
        <v>0.22078504936347224</v>
      </c>
      <c r="BP49" s="36">
        <f t="shared" si="28"/>
        <v>0.19979827821568966</v>
      </c>
      <c r="BQ49" s="197">
        <f t="shared" si="29"/>
        <v>2.0999999999999992</v>
      </c>
      <c r="BR49" s="36">
        <f t="shared" si="30"/>
        <v>0.77921495063652779</v>
      </c>
      <c r="BS49" s="36">
        <f t="shared" si="31"/>
        <v>0.80020172178431037</v>
      </c>
      <c r="BT49" s="197">
        <f t="shared" si="32"/>
        <v>-2.1000000000000019</v>
      </c>
      <c r="BU49" s="36">
        <f t="shared" si="33"/>
        <v>0.16630035766685719</v>
      </c>
      <c r="BV49" s="36">
        <f t="shared" si="34"/>
        <v>0.15494680053948748</v>
      </c>
      <c r="BW49" s="197">
        <f t="shared" si="35"/>
        <v>1.100000000000001</v>
      </c>
      <c r="BX49" s="36">
        <f t="shared" si="36"/>
        <v>0.83369964233314287</v>
      </c>
      <c r="BY49" s="36">
        <f t="shared" si="37"/>
        <v>0.84505319946051249</v>
      </c>
      <c r="BZ49" s="197">
        <f t="shared" si="38"/>
        <v>-1.100000000000001</v>
      </c>
    </row>
    <row r="50" spans="1:78" s="12" customFormat="1" ht="13.5" customHeight="1">
      <c r="B50" s="261"/>
      <c r="C50" s="331"/>
      <c r="D50" s="71" t="s">
        <v>130</v>
      </c>
      <c r="E50" s="96">
        <v>37</v>
      </c>
      <c r="F50" s="70">
        <v>7</v>
      </c>
      <c r="G50" s="13">
        <f t="shared" si="4"/>
        <v>0.1891891891891892</v>
      </c>
      <c r="H50" s="70">
        <v>30</v>
      </c>
      <c r="I50" s="13">
        <f t="shared" si="5"/>
        <v>0.81081081081081086</v>
      </c>
      <c r="J50" s="96">
        <v>190</v>
      </c>
      <c r="K50" s="70">
        <v>19</v>
      </c>
      <c r="L50" s="13">
        <f t="shared" si="6"/>
        <v>0.1</v>
      </c>
      <c r="M50" s="70">
        <v>171</v>
      </c>
      <c r="N50" s="13">
        <f t="shared" si="7"/>
        <v>0.9</v>
      </c>
      <c r="O50" s="96">
        <v>8347</v>
      </c>
      <c r="P50" s="70">
        <v>1568</v>
      </c>
      <c r="Q50" s="13">
        <f t="shared" si="8"/>
        <v>0.18785192284653168</v>
      </c>
      <c r="R50" s="70">
        <v>6779</v>
      </c>
      <c r="S50" s="13">
        <f t="shared" si="9"/>
        <v>0.81214807715346826</v>
      </c>
      <c r="T50" s="96">
        <v>6747</v>
      </c>
      <c r="U50" s="70">
        <v>1069</v>
      </c>
      <c r="V50" s="13">
        <f t="shared" si="10"/>
        <v>0.15844078849859197</v>
      </c>
      <c r="W50" s="70">
        <v>5678</v>
      </c>
      <c r="X50" s="13">
        <f t="shared" si="11"/>
        <v>0.841559211501408</v>
      </c>
      <c r="Y50" s="96">
        <v>4717</v>
      </c>
      <c r="Z50" s="70">
        <v>512</v>
      </c>
      <c r="AA50" s="13">
        <f t="shared" si="12"/>
        <v>0.1085435658257367</v>
      </c>
      <c r="AB50" s="70">
        <v>4205</v>
      </c>
      <c r="AC50" s="13">
        <f t="shared" si="13"/>
        <v>0.89145643417426335</v>
      </c>
      <c r="AD50" s="96">
        <v>2067</v>
      </c>
      <c r="AE50" s="70">
        <v>150</v>
      </c>
      <c r="AF50" s="13">
        <f t="shared" si="14"/>
        <v>7.2568940493468792E-2</v>
      </c>
      <c r="AG50" s="70">
        <v>1917</v>
      </c>
      <c r="AH50" s="13">
        <f t="shared" si="15"/>
        <v>0.92743105950653115</v>
      </c>
      <c r="AI50" s="96">
        <v>575</v>
      </c>
      <c r="AJ50" s="70">
        <v>29</v>
      </c>
      <c r="AK50" s="13">
        <f t="shared" si="16"/>
        <v>5.0434782608695654E-2</v>
      </c>
      <c r="AL50" s="70">
        <v>546</v>
      </c>
      <c r="AM50" s="13">
        <f t="shared" si="17"/>
        <v>0.94956521739130439</v>
      </c>
      <c r="AN50" s="96">
        <f t="shared" si="18"/>
        <v>22680</v>
      </c>
      <c r="AO50" s="70">
        <f t="shared" si="19"/>
        <v>3354</v>
      </c>
      <c r="AP50" s="13">
        <f t="shared" si="20"/>
        <v>0.14788359788359789</v>
      </c>
      <c r="AQ50" s="33">
        <f t="shared" si="0"/>
        <v>19326</v>
      </c>
      <c r="AR50" s="13">
        <f t="shared" si="21"/>
        <v>0.85211640211640216</v>
      </c>
      <c r="AS50" s="91"/>
      <c r="AT50" s="261"/>
      <c r="AU50" s="331"/>
      <c r="AV50" s="151" t="s">
        <v>67</v>
      </c>
      <c r="AW50" s="210">
        <v>21880</v>
      </c>
      <c r="AX50" s="38">
        <v>2888</v>
      </c>
      <c r="AY50" s="85">
        <v>0.13199268738574041</v>
      </c>
      <c r="AZ50" s="38">
        <v>18992</v>
      </c>
      <c r="BA50" s="85">
        <v>0.86800731261425956</v>
      </c>
      <c r="BB50" s="91"/>
      <c r="BC50" s="53">
        <v>45</v>
      </c>
      <c r="BD50" s="32" t="s">
        <v>41</v>
      </c>
      <c r="BE50" s="36">
        <f t="shared" si="51"/>
        <v>0.19996739219042961</v>
      </c>
      <c r="BF50" s="36">
        <f t="shared" si="23"/>
        <v>0.17333220596939206</v>
      </c>
      <c r="BG50" s="36">
        <f t="shared" si="52"/>
        <v>0.80003260780957042</v>
      </c>
      <c r="BH50" s="36">
        <f t="shared" si="24"/>
        <v>0.82666779403060797</v>
      </c>
      <c r="BI50" s="36">
        <f t="shared" si="53"/>
        <v>0.13492575855390573</v>
      </c>
      <c r="BJ50" s="36">
        <f t="shared" si="25"/>
        <v>0.12362637362637363</v>
      </c>
      <c r="BK50" s="36">
        <f t="shared" si="54"/>
        <v>0.86507424144609424</v>
      </c>
      <c r="BL50" s="36">
        <f t="shared" si="26"/>
        <v>0.87637362637362637</v>
      </c>
    </row>
    <row r="51" spans="1:78" s="12" customFormat="1" ht="13.5" customHeight="1">
      <c r="B51" s="259">
        <v>16</v>
      </c>
      <c r="C51" s="329" t="s">
        <v>54</v>
      </c>
      <c r="D51" s="75" t="s">
        <v>132</v>
      </c>
      <c r="E51" s="94">
        <v>15</v>
      </c>
      <c r="F51" s="74">
        <v>6</v>
      </c>
      <c r="G51" s="72">
        <f t="shared" si="4"/>
        <v>0.4</v>
      </c>
      <c r="H51" s="74">
        <v>9</v>
      </c>
      <c r="I51" s="72">
        <f t="shared" si="5"/>
        <v>0.6</v>
      </c>
      <c r="J51" s="94">
        <v>69</v>
      </c>
      <c r="K51" s="74">
        <v>5</v>
      </c>
      <c r="L51" s="72">
        <f t="shared" si="6"/>
        <v>7.2463768115942032E-2</v>
      </c>
      <c r="M51" s="74">
        <v>64</v>
      </c>
      <c r="N51" s="72">
        <f t="shared" si="7"/>
        <v>0.92753623188405798</v>
      </c>
      <c r="O51" s="94">
        <v>4139</v>
      </c>
      <c r="P51" s="74">
        <v>811</v>
      </c>
      <c r="Q51" s="72">
        <f t="shared" si="8"/>
        <v>0.1959410485624547</v>
      </c>
      <c r="R51" s="74">
        <v>3328</v>
      </c>
      <c r="S51" s="72">
        <f t="shared" si="9"/>
        <v>0.80405895143754536</v>
      </c>
      <c r="T51" s="94">
        <v>3624</v>
      </c>
      <c r="U51" s="74">
        <v>556</v>
      </c>
      <c r="V51" s="72">
        <f t="shared" si="10"/>
        <v>0.15342163355408389</v>
      </c>
      <c r="W51" s="74">
        <v>3068</v>
      </c>
      <c r="X51" s="72">
        <f t="shared" si="11"/>
        <v>0.84657836644591611</v>
      </c>
      <c r="Y51" s="94">
        <v>2898</v>
      </c>
      <c r="Z51" s="74">
        <v>336</v>
      </c>
      <c r="AA51" s="72">
        <f t="shared" si="12"/>
        <v>0.11594202898550725</v>
      </c>
      <c r="AB51" s="74">
        <v>2562</v>
      </c>
      <c r="AC51" s="72">
        <f t="shared" si="13"/>
        <v>0.88405797101449279</v>
      </c>
      <c r="AD51" s="94">
        <v>1447</v>
      </c>
      <c r="AE51" s="74">
        <v>136</v>
      </c>
      <c r="AF51" s="72">
        <f t="shared" si="14"/>
        <v>9.3987560469937809E-2</v>
      </c>
      <c r="AG51" s="74">
        <v>1311</v>
      </c>
      <c r="AH51" s="72">
        <f t="shared" si="15"/>
        <v>0.90601243953006216</v>
      </c>
      <c r="AI51" s="94">
        <v>468</v>
      </c>
      <c r="AJ51" s="74">
        <v>22</v>
      </c>
      <c r="AK51" s="72">
        <f t="shared" si="16"/>
        <v>4.7008547008547008E-2</v>
      </c>
      <c r="AL51" s="74">
        <v>446</v>
      </c>
      <c r="AM51" s="72">
        <f t="shared" si="17"/>
        <v>0.95299145299145294</v>
      </c>
      <c r="AN51" s="94">
        <f t="shared" si="18"/>
        <v>12660</v>
      </c>
      <c r="AO51" s="74">
        <f t="shared" si="19"/>
        <v>1872</v>
      </c>
      <c r="AP51" s="72">
        <f t="shared" si="20"/>
        <v>0.14786729857819905</v>
      </c>
      <c r="AQ51" s="73">
        <f t="shared" si="0"/>
        <v>10788</v>
      </c>
      <c r="AR51" s="72">
        <f t="shared" si="21"/>
        <v>0.85213270142180098</v>
      </c>
      <c r="AS51" s="91"/>
      <c r="AT51" s="259">
        <v>16</v>
      </c>
      <c r="AU51" s="329" t="s">
        <v>54</v>
      </c>
      <c r="AV51" s="11" t="s">
        <v>125</v>
      </c>
      <c r="AW51" s="210">
        <v>12385</v>
      </c>
      <c r="AX51" s="38">
        <v>1603</v>
      </c>
      <c r="AY51" s="85">
        <v>0.12943076301978199</v>
      </c>
      <c r="AZ51" s="38">
        <v>10782</v>
      </c>
      <c r="BA51" s="85">
        <v>0.87056923698021804</v>
      </c>
      <c r="BB51" s="91"/>
      <c r="BC51" s="53">
        <v>46</v>
      </c>
      <c r="BD51" s="32" t="s">
        <v>21</v>
      </c>
      <c r="BE51" s="36">
        <f t="shared" si="51"/>
        <v>0.29848107895770593</v>
      </c>
      <c r="BF51" s="36">
        <f t="shared" si="23"/>
        <v>0.28142113910186201</v>
      </c>
      <c r="BG51" s="36">
        <f t="shared" si="52"/>
        <v>0.70151892104229407</v>
      </c>
      <c r="BH51" s="36">
        <f t="shared" si="24"/>
        <v>0.71857886089813805</v>
      </c>
      <c r="BI51" s="36">
        <f t="shared" si="53"/>
        <v>0.21845425867507887</v>
      </c>
      <c r="BJ51" s="36">
        <f t="shared" si="25"/>
        <v>0.20183486238532111</v>
      </c>
      <c r="BK51" s="36">
        <f t="shared" si="54"/>
        <v>0.78154574132492116</v>
      </c>
      <c r="BL51" s="36">
        <f t="shared" si="26"/>
        <v>0.79816513761467889</v>
      </c>
    </row>
    <row r="52" spans="1:78" s="12" customFormat="1" ht="13.5" customHeight="1">
      <c r="B52" s="260"/>
      <c r="C52" s="330"/>
      <c r="D52" s="65" t="s">
        <v>131</v>
      </c>
      <c r="E52" s="95">
        <v>4</v>
      </c>
      <c r="F52" s="64">
        <v>0</v>
      </c>
      <c r="G52" s="62">
        <f t="shared" si="4"/>
        <v>0</v>
      </c>
      <c r="H52" s="64">
        <v>4</v>
      </c>
      <c r="I52" s="62">
        <f t="shared" si="5"/>
        <v>1</v>
      </c>
      <c r="J52" s="95">
        <v>3</v>
      </c>
      <c r="K52" s="64">
        <v>0</v>
      </c>
      <c r="L52" s="62">
        <f t="shared" si="6"/>
        <v>0</v>
      </c>
      <c r="M52" s="64">
        <v>3</v>
      </c>
      <c r="N52" s="62">
        <f t="shared" si="7"/>
        <v>1</v>
      </c>
      <c r="O52" s="95">
        <v>907</v>
      </c>
      <c r="P52" s="64">
        <v>117</v>
      </c>
      <c r="Q52" s="62">
        <f t="shared" si="8"/>
        <v>0.12899669239250275</v>
      </c>
      <c r="R52" s="64">
        <v>790</v>
      </c>
      <c r="S52" s="62">
        <f t="shared" si="9"/>
        <v>0.87100330760749722</v>
      </c>
      <c r="T52" s="95">
        <v>497</v>
      </c>
      <c r="U52" s="64">
        <v>56</v>
      </c>
      <c r="V52" s="62">
        <f t="shared" si="10"/>
        <v>0.11267605633802817</v>
      </c>
      <c r="W52" s="64">
        <v>441</v>
      </c>
      <c r="X52" s="62">
        <f t="shared" si="11"/>
        <v>0.88732394366197187</v>
      </c>
      <c r="Y52" s="95">
        <v>274</v>
      </c>
      <c r="Z52" s="64">
        <v>27</v>
      </c>
      <c r="AA52" s="62">
        <f t="shared" si="12"/>
        <v>9.8540145985401464E-2</v>
      </c>
      <c r="AB52" s="64">
        <v>247</v>
      </c>
      <c r="AC52" s="62">
        <f t="shared" si="13"/>
        <v>0.90145985401459849</v>
      </c>
      <c r="AD52" s="95">
        <v>178</v>
      </c>
      <c r="AE52" s="64">
        <v>5</v>
      </c>
      <c r="AF52" s="62">
        <f t="shared" si="14"/>
        <v>2.8089887640449437E-2</v>
      </c>
      <c r="AG52" s="64">
        <v>173</v>
      </c>
      <c r="AH52" s="62">
        <f t="shared" si="15"/>
        <v>0.9719101123595506</v>
      </c>
      <c r="AI52" s="95">
        <v>91</v>
      </c>
      <c r="AJ52" s="64">
        <v>2</v>
      </c>
      <c r="AK52" s="62">
        <f t="shared" si="16"/>
        <v>2.197802197802198E-2</v>
      </c>
      <c r="AL52" s="64">
        <v>89</v>
      </c>
      <c r="AM52" s="62">
        <f t="shared" si="17"/>
        <v>0.97802197802197799</v>
      </c>
      <c r="AN52" s="95">
        <f t="shared" si="18"/>
        <v>1954</v>
      </c>
      <c r="AO52" s="64">
        <f t="shared" si="19"/>
        <v>207</v>
      </c>
      <c r="AP52" s="62">
        <f t="shared" si="20"/>
        <v>0.10593654042988741</v>
      </c>
      <c r="AQ52" s="63">
        <f t="shared" si="0"/>
        <v>1747</v>
      </c>
      <c r="AR52" s="62">
        <f t="shared" si="21"/>
        <v>0.89406345957011257</v>
      </c>
      <c r="AS52" s="91"/>
      <c r="AT52" s="260"/>
      <c r="AU52" s="330"/>
      <c r="AV52" s="11" t="s">
        <v>131</v>
      </c>
      <c r="AW52" s="210">
        <v>1983</v>
      </c>
      <c r="AX52" s="38">
        <v>206</v>
      </c>
      <c r="AY52" s="85">
        <v>0.10388300554715078</v>
      </c>
      <c r="AZ52" s="38">
        <v>1777</v>
      </c>
      <c r="BA52" s="85">
        <v>0.8961169944528492</v>
      </c>
      <c r="BB52" s="91"/>
      <c r="BC52" s="53">
        <v>47</v>
      </c>
      <c r="BD52" s="32" t="s">
        <v>13</v>
      </c>
      <c r="BE52" s="36">
        <f t="shared" si="51"/>
        <v>0.28093901505486091</v>
      </c>
      <c r="BF52" s="36">
        <f t="shared" si="23"/>
        <v>0.26298885952293333</v>
      </c>
      <c r="BG52" s="36">
        <f t="shared" si="52"/>
        <v>0.71906098494513904</v>
      </c>
      <c r="BH52" s="36">
        <f t="shared" si="24"/>
        <v>0.73701114047706673</v>
      </c>
      <c r="BI52" s="36">
        <f t="shared" si="53"/>
        <v>0.22532309421239932</v>
      </c>
      <c r="BJ52" s="36">
        <f t="shared" si="25"/>
        <v>0.21001312582036377</v>
      </c>
      <c r="BK52" s="36">
        <f t="shared" si="54"/>
        <v>0.77467690578760062</v>
      </c>
      <c r="BL52" s="36">
        <f t="shared" si="26"/>
        <v>0.7899868741796362</v>
      </c>
    </row>
    <row r="53" spans="1:78" s="12" customFormat="1" ht="13.5" customHeight="1">
      <c r="B53" s="261"/>
      <c r="C53" s="331"/>
      <c r="D53" s="71" t="s">
        <v>130</v>
      </c>
      <c r="E53" s="96">
        <v>19</v>
      </c>
      <c r="F53" s="70">
        <v>6</v>
      </c>
      <c r="G53" s="13">
        <f t="shared" si="4"/>
        <v>0.31578947368421051</v>
      </c>
      <c r="H53" s="70">
        <v>13</v>
      </c>
      <c r="I53" s="13">
        <f t="shared" si="5"/>
        <v>0.68421052631578949</v>
      </c>
      <c r="J53" s="96">
        <v>72</v>
      </c>
      <c r="K53" s="70">
        <v>5</v>
      </c>
      <c r="L53" s="13">
        <f t="shared" si="6"/>
        <v>6.9444444444444448E-2</v>
      </c>
      <c r="M53" s="70">
        <v>67</v>
      </c>
      <c r="N53" s="13">
        <f t="shared" si="7"/>
        <v>0.93055555555555558</v>
      </c>
      <c r="O53" s="96">
        <v>5046</v>
      </c>
      <c r="P53" s="70">
        <v>928</v>
      </c>
      <c r="Q53" s="13">
        <f t="shared" si="8"/>
        <v>0.18390804597701149</v>
      </c>
      <c r="R53" s="70">
        <v>4118</v>
      </c>
      <c r="S53" s="13">
        <f t="shared" si="9"/>
        <v>0.81609195402298851</v>
      </c>
      <c r="T53" s="96">
        <v>4121</v>
      </c>
      <c r="U53" s="70">
        <v>612</v>
      </c>
      <c r="V53" s="13">
        <f t="shared" si="10"/>
        <v>0.14850764377578257</v>
      </c>
      <c r="W53" s="70">
        <v>3509</v>
      </c>
      <c r="X53" s="13">
        <f t="shared" si="11"/>
        <v>0.85149235622421737</v>
      </c>
      <c r="Y53" s="96">
        <v>3172</v>
      </c>
      <c r="Z53" s="70">
        <v>363</v>
      </c>
      <c r="AA53" s="13">
        <f t="shared" si="12"/>
        <v>0.11443883984867591</v>
      </c>
      <c r="AB53" s="70">
        <v>2809</v>
      </c>
      <c r="AC53" s="13">
        <f t="shared" si="13"/>
        <v>0.88556116015132413</v>
      </c>
      <c r="AD53" s="96">
        <v>1625</v>
      </c>
      <c r="AE53" s="70">
        <v>141</v>
      </c>
      <c r="AF53" s="13">
        <f t="shared" si="14"/>
        <v>8.6769230769230765E-2</v>
      </c>
      <c r="AG53" s="70">
        <v>1484</v>
      </c>
      <c r="AH53" s="13">
        <f t="shared" si="15"/>
        <v>0.91323076923076918</v>
      </c>
      <c r="AI53" s="96">
        <v>559</v>
      </c>
      <c r="AJ53" s="70">
        <v>24</v>
      </c>
      <c r="AK53" s="13">
        <f t="shared" si="16"/>
        <v>4.2933810375670838E-2</v>
      </c>
      <c r="AL53" s="70">
        <v>535</v>
      </c>
      <c r="AM53" s="13">
        <f t="shared" si="17"/>
        <v>0.95706618962432921</v>
      </c>
      <c r="AN53" s="96">
        <f t="shared" si="18"/>
        <v>14614</v>
      </c>
      <c r="AO53" s="70">
        <f t="shared" si="19"/>
        <v>2079</v>
      </c>
      <c r="AP53" s="13">
        <f t="shared" si="20"/>
        <v>0.14226084576433556</v>
      </c>
      <c r="AQ53" s="33">
        <f t="shared" si="0"/>
        <v>12535</v>
      </c>
      <c r="AR53" s="13">
        <f t="shared" si="21"/>
        <v>0.85773915423566438</v>
      </c>
      <c r="AS53" s="91"/>
      <c r="AT53" s="261"/>
      <c r="AU53" s="331"/>
      <c r="AV53" s="151" t="s">
        <v>67</v>
      </c>
      <c r="AW53" s="210">
        <v>14368</v>
      </c>
      <c r="AX53" s="38">
        <v>1809</v>
      </c>
      <c r="AY53" s="85">
        <v>0.12590478841870825</v>
      </c>
      <c r="AZ53" s="38">
        <v>12559</v>
      </c>
      <c r="BA53" s="85">
        <v>0.87409521158129178</v>
      </c>
      <c r="BB53" s="91"/>
      <c r="BC53" s="53">
        <v>48</v>
      </c>
      <c r="BD53" s="32" t="s">
        <v>22</v>
      </c>
      <c r="BE53" s="36">
        <f t="shared" si="51"/>
        <v>0.31009771986970686</v>
      </c>
      <c r="BF53" s="36">
        <f t="shared" si="23"/>
        <v>0.27330850403476104</v>
      </c>
      <c r="BG53" s="36">
        <f t="shared" si="52"/>
        <v>0.6899022801302932</v>
      </c>
      <c r="BH53" s="36">
        <f t="shared" si="24"/>
        <v>0.72669149596523896</v>
      </c>
      <c r="BI53" s="36">
        <f t="shared" si="53"/>
        <v>0.22153846153846155</v>
      </c>
      <c r="BJ53" s="36">
        <f t="shared" si="25"/>
        <v>0.22343921139101863</v>
      </c>
      <c r="BK53" s="36">
        <f t="shared" si="54"/>
        <v>0.77846153846153843</v>
      </c>
      <c r="BL53" s="36">
        <f t="shared" si="26"/>
        <v>0.77656078860898137</v>
      </c>
    </row>
    <row r="54" spans="1:78" s="12" customFormat="1" ht="13.5" customHeight="1">
      <c r="B54" s="259">
        <v>17</v>
      </c>
      <c r="C54" s="329" t="s">
        <v>109</v>
      </c>
      <c r="D54" s="75" t="s">
        <v>132</v>
      </c>
      <c r="E54" s="94">
        <v>45</v>
      </c>
      <c r="F54" s="74">
        <v>4</v>
      </c>
      <c r="G54" s="72">
        <f t="shared" si="4"/>
        <v>8.8888888888888892E-2</v>
      </c>
      <c r="H54" s="74">
        <v>41</v>
      </c>
      <c r="I54" s="72">
        <f t="shared" si="5"/>
        <v>0.91111111111111109</v>
      </c>
      <c r="J54" s="94">
        <v>126</v>
      </c>
      <c r="K54" s="74">
        <v>16</v>
      </c>
      <c r="L54" s="72">
        <f t="shared" si="6"/>
        <v>0.12698412698412698</v>
      </c>
      <c r="M54" s="74">
        <v>110</v>
      </c>
      <c r="N54" s="72">
        <f t="shared" si="7"/>
        <v>0.87301587301587302</v>
      </c>
      <c r="O54" s="94">
        <v>6072</v>
      </c>
      <c r="P54" s="74">
        <v>1227</v>
      </c>
      <c r="Q54" s="72">
        <f t="shared" si="8"/>
        <v>0.20207509881422925</v>
      </c>
      <c r="R54" s="74">
        <v>4845</v>
      </c>
      <c r="S54" s="72">
        <f t="shared" si="9"/>
        <v>0.79792490118577075</v>
      </c>
      <c r="T54" s="94">
        <v>5453</v>
      </c>
      <c r="U54" s="74">
        <v>885</v>
      </c>
      <c r="V54" s="72">
        <f t="shared" si="10"/>
        <v>0.16229598386209426</v>
      </c>
      <c r="W54" s="74">
        <v>4568</v>
      </c>
      <c r="X54" s="72">
        <f t="shared" si="11"/>
        <v>0.83770401613790579</v>
      </c>
      <c r="Y54" s="94">
        <v>4032</v>
      </c>
      <c r="Z54" s="74">
        <v>451</v>
      </c>
      <c r="AA54" s="72">
        <f t="shared" si="12"/>
        <v>0.11185515873015874</v>
      </c>
      <c r="AB54" s="74">
        <v>3581</v>
      </c>
      <c r="AC54" s="72">
        <f t="shared" si="13"/>
        <v>0.88814484126984128</v>
      </c>
      <c r="AD54" s="94">
        <v>1954</v>
      </c>
      <c r="AE54" s="74">
        <v>160</v>
      </c>
      <c r="AF54" s="72">
        <f t="shared" si="14"/>
        <v>8.1883316274309115E-2</v>
      </c>
      <c r="AG54" s="74">
        <v>1794</v>
      </c>
      <c r="AH54" s="72">
        <f t="shared" si="15"/>
        <v>0.91811668372569089</v>
      </c>
      <c r="AI54" s="94">
        <v>575</v>
      </c>
      <c r="AJ54" s="74">
        <v>40</v>
      </c>
      <c r="AK54" s="72">
        <f t="shared" si="16"/>
        <v>6.9565217391304349E-2</v>
      </c>
      <c r="AL54" s="74">
        <v>535</v>
      </c>
      <c r="AM54" s="72">
        <f t="shared" si="17"/>
        <v>0.93043478260869561</v>
      </c>
      <c r="AN54" s="94">
        <f t="shared" si="18"/>
        <v>18257</v>
      </c>
      <c r="AO54" s="74">
        <f t="shared" si="19"/>
        <v>2783</v>
      </c>
      <c r="AP54" s="72">
        <f t="shared" si="20"/>
        <v>0.15243468258750068</v>
      </c>
      <c r="AQ54" s="73">
        <f t="shared" ref="AQ54:AQ101" si="55">SUM(H54,M54,R54,W54,AB54,AG54,AL54)</f>
        <v>15474</v>
      </c>
      <c r="AR54" s="72">
        <f t="shared" si="21"/>
        <v>0.8475653174124993</v>
      </c>
      <c r="AS54" s="91"/>
      <c r="AT54" s="259">
        <v>17</v>
      </c>
      <c r="AU54" s="329" t="s">
        <v>109</v>
      </c>
      <c r="AV54" s="11" t="s">
        <v>125</v>
      </c>
      <c r="AW54" s="210">
        <v>17881</v>
      </c>
      <c r="AX54" s="38">
        <v>2445</v>
      </c>
      <c r="AY54" s="85">
        <v>0.13673731894189364</v>
      </c>
      <c r="AZ54" s="38">
        <v>15436</v>
      </c>
      <c r="BA54" s="85">
        <v>0.86326268105810633</v>
      </c>
      <c r="BB54" s="91"/>
      <c r="BC54" s="53">
        <v>49</v>
      </c>
      <c r="BD54" s="32" t="s">
        <v>23</v>
      </c>
      <c r="BE54" s="36">
        <f t="shared" si="51"/>
        <v>0.18124310835122745</v>
      </c>
      <c r="BF54" s="36">
        <f t="shared" si="23"/>
        <v>0.15676068272606222</v>
      </c>
      <c r="BG54" s="36">
        <f t="shared" si="52"/>
        <v>0.81875689164877252</v>
      </c>
      <c r="BH54" s="36">
        <f t="shared" si="24"/>
        <v>0.84323931727393775</v>
      </c>
      <c r="BI54" s="36">
        <f t="shared" si="53"/>
        <v>0.15056266977105162</v>
      </c>
      <c r="BJ54" s="36">
        <f t="shared" si="25"/>
        <v>0.13520906604142244</v>
      </c>
      <c r="BK54" s="36">
        <f t="shared" si="54"/>
        <v>0.84943733022894841</v>
      </c>
      <c r="BL54" s="36">
        <f t="shared" si="26"/>
        <v>0.86479093395857753</v>
      </c>
    </row>
    <row r="55" spans="1:78" s="12" customFormat="1" ht="13.5" customHeight="1">
      <c r="B55" s="260"/>
      <c r="C55" s="330"/>
      <c r="D55" s="65" t="s">
        <v>131</v>
      </c>
      <c r="E55" s="95">
        <v>2</v>
      </c>
      <c r="F55" s="64">
        <v>0</v>
      </c>
      <c r="G55" s="62">
        <f t="shared" ref="G55:G102" si="56">IFERROR(F55/E55,"-")</f>
        <v>0</v>
      </c>
      <c r="H55" s="64">
        <v>2</v>
      </c>
      <c r="I55" s="62">
        <f t="shared" ref="I55:I102" si="57">IFERROR(H55/E55,"-")</f>
        <v>1</v>
      </c>
      <c r="J55" s="95">
        <v>17</v>
      </c>
      <c r="K55" s="64">
        <v>5</v>
      </c>
      <c r="L55" s="62">
        <f t="shared" ref="L55:L102" si="58">IFERROR(K55/J55,"-")</f>
        <v>0.29411764705882354</v>
      </c>
      <c r="M55" s="64">
        <v>12</v>
      </c>
      <c r="N55" s="62">
        <f t="shared" ref="N55:N102" si="59">IFERROR(M55/J55,"-")</f>
        <v>0.70588235294117652</v>
      </c>
      <c r="O55" s="95">
        <v>1207</v>
      </c>
      <c r="P55" s="64">
        <v>163</v>
      </c>
      <c r="Q55" s="62">
        <f t="shared" ref="Q55:Q102" si="60">IFERROR(P55/O55,"-")</f>
        <v>0.13504556752278377</v>
      </c>
      <c r="R55" s="64">
        <v>1044</v>
      </c>
      <c r="S55" s="62">
        <f t="shared" ref="S55:S102" si="61">IFERROR(R55/O55,"-")</f>
        <v>0.86495443247721626</v>
      </c>
      <c r="T55" s="95">
        <v>610</v>
      </c>
      <c r="U55" s="64">
        <v>90</v>
      </c>
      <c r="V55" s="62">
        <f t="shared" ref="V55:V102" si="62">IFERROR(U55/T55,"-")</f>
        <v>0.14754098360655737</v>
      </c>
      <c r="W55" s="64">
        <v>520</v>
      </c>
      <c r="X55" s="62">
        <f t="shared" ref="X55:X102" si="63">IFERROR(W55/T55,"-")</f>
        <v>0.85245901639344257</v>
      </c>
      <c r="Y55" s="95">
        <v>397</v>
      </c>
      <c r="Z55" s="64">
        <v>27</v>
      </c>
      <c r="AA55" s="62">
        <f t="shared" ref="AA55:AA102" si="64">IFERROR(Z55/Y55,"-")</f>
        <v>6.8010075566750636E-2</v>
      </c>
      <c r="AB55" s="64">
        <v>370</v>
      </c>
      <c r="AC55" s="62">
        <f t="shared" ref="AC55:AC102" si="65">IFERROR(AB55/Y55,"-")</f>
        <v>0.93198992443324935</v>
      </c>
      <c r="AD55" s="95">
        <v>213</v>
      </c>
      <c r="AE55" s="64">
        <v>9</v>
      </c>
      <c r="AF55" s="62">
        <f t="shared" ref="AF55:AF102" si="66">IFERROR(AE55/AD55,"-")</f>
        <v>4.2253521126760563E-2</v>
      </c>
      <c r="AG55" s="64">
        <v>204</v>
      </c>
      <c r="AH55" s="62">
        <f t="shared" ref="AH55:AH102" si="67">IFERROR(AG55/AD55,"-")</f>
        <v>0.95774647887323938</v>
      </c>
      <c r="AI55" s="95">
        <v>141</v>
      </c>
      <c r="AJ55" s="64">
        <v>1</v>
      </c>
      <c r="AK55" s="62">
        <f t="shared" ref="AK55:AK102" si="68">IFERROR(AJ55/AI55,"-")</f>
        <v>7.0921985815602835E-3</v>
      </c>
      <c r="AL55" s="64">
        <v>140</v>
      </c>
      <c r="AM55" s="62">
        <f t="shared" ref="AM55:AM102" si="69">IFERROR(AL55/AI55,"-")</f>
        <v>0.99290780141843971</v>
      </c>
      <c r="AN55" s="95">
        <f t="shared" ref="AN55:AN102" si="70">SUM(E55,J55,O55,T55,Y55,AD55,AI55)</f>
        <v>2587</v>
      </c>
      <c r="AO55" s="64">
        <f t="shared" ref="AO55:AO102" si="71">SUM(F55,K55,P55,U55,Z55,AE55,AJ55)</f>
        <v>295</v>
      </c>
      <c r="AP55" s="62">
        <f t="shared" ref="AP55:AP102" si="72">IFERROR(AO55/AN55,"-")</f>
        <v>0.11403169694626981</v>
      </c>
      <c r="AQ55" s="63">
        <f t="shared" si="55"/>
        <v>2292</v>
      </c>
      <c r="AR55" s="62">
        <f t="shared" ref="AR55:AR102" si="73">IFERROR(AQ55/AN55,"-")</f>
        <v>0.8859683030537302</v>
      </c>
      <c r="AS55" s="91"/>
      <c r="AT55" s="260"/>
      <c r="AU55" s="330"/>
      <c r="AV55" s="11" t="s">
        <v>131</v>
      </c>
      <c r="AW55" s="210">
        <v>2550</v>
      </c>
      <c r="AX55" s="38">
        <v>268</v>
      </c>
      <c r="AY55" s="85">
        <v>0.10509803921568628</v>
      </c>
      <c r="AZ55" s="38">
        <v>2282</v>
      </c>
      <c r="BA55" s="85">
        <v>0.89490196078431372</v>
      </c>
      <c r="BB55" s="91"/>
      <c r="BC55" s="53">
        <v>50</v>
      </c>
      <c r="BD55" s="32" t="s">
        <v>14</v>
      </c>
      <c r="BE55" s="36">
        <f t="shared" si="51"/>
        <v>0.23339633709183341</v>
      </c>
      <c r="BF55" s="36">
        <f t="shared" si="23"/>
        <v>0.21566487002797299</v>
      </c>
      <c r="BG55" s="36">
        <f t="shared" si="52"/>
        <v>0.76660366290816662</v>
      </c>
      <c r="BH55" s="36">
        <f t="shared" si="24"/>
        <v>0.78433512997202703</v>
      </c>
      <c r="BI55" s="36">
        <f t="shared" si="53"/>
        <v>0.17775974025974026</v>
      </c>
      <c r="BJ55" s="36">
        <f t="shared" si="25"/>
        <v>0.16505263157894737</v>
      </c>
      <c r="BK55" s="36">
        <f t="shared" si="54"/>
        <v>0.82224025974025972</v>
      </c>
      <c r="BL55" s="36">
        <f t="shared" si="26"/>
        <v>0.83494736842105266</v>
      </c>
    </row>
    <row r="56" spans="1:78" s="12" customFormat="1" ht="13.5" customHeight="1">
      <c r="B56" s="261"/>
      <c r="C56" s="331"/>
      <c r="D56" s="71" t="s">
        <v>130</v>
      </c>
      <c r="E56" s="96">
        <v>47</v>
      </c>
      <c r="F56" s="70">
        <v>4</v>
      </c>
      <c r="G56" s="13">
        <f t="shared" si="56"/>
        <v>8.5106382978723402E-2</v>
      </c>
      <c r="H56" s="70">
        <v>43</v>
      </c>
      <c r="I56" s="13">
        <f t="shared" si="57"/>
        <v>0.91489361702127658</v>
      </c>
      <c r="J56" s="96">
        <v>143</v>
      </c>
      <c r="K56" s="70">
        <v>21</v>
      </c>
      <c r="L56" s="13">
        <f t="shared" si="58"/>
        <v>0.14685314685314685</v>
      </c>
      <c r="M56" s="70">
        <v>122</v>
      </c>
      <c r="N56" s="13">
        <f t="shared" si="59"/>
        <v>0.85314685314685312</v>
      </c>
      <c r="O56" s="96">
        <v>7279</v>
      </c>
      <c r="P56" s="70">
        <v>1390</v>
      </c>
      <c r="Q56" s="13">
        <f t="shared" si="60"/>
        <v>0.19096029674405826</v>
      </c>
      <c r="R56" s="70">
        <v>5889</v>
      </c>
      <c r="S56" s="13">
        <f t="shared" si="61"/>
        <v>0.80903970325594177</v>
      </c>
      <c r="T56" s="96">
        <v>6063</v>
      </c>
      <c r="U56" s="70">
        <v>975</v>
      </c>
      <c r="V56" s="13">
        <f t="shared" si="62"/>
        <v>0.16081147946561108</v>
      </c>
      <c r="W56" s="70">
        <v>5088</v>
      </c>
      <c r="X56" s="13">
        <f t="shared" si="63"/>
        <v>0.83918852053438897</v>
      </c>
      <c r="Y56" s="96">
        <v>4429</v>
      </c>
      <c r="Z56" s="70">
        <v>478</v>
      </c>
      <c r="AA56" s="13">
        <f t="shared" si="64"/>
        <v>0.10792503951230525</v>
      </c>
      <c r="AB56" s="70">
        <v>3951</v>
      </c>
      <c r="AC56" s="13">
        <f t="shared" si="65"/>
        <v>0.89207496048769475</v>
      </c>
      <c r="AD56" s="96">
        <v>2167</v>
      </c>
      <c r="AE56" s="70">
        <v>169</v>
      </c>
      <c r="AF56" s="13">
        <f t="shared" si="66"/>
        <v>7.7988001845869862E-2</v>
      </c>
      <c r="AG56" s="70">
        <v>1998</v>
      </c>
      <c r="AH56" s="13">
        <f t="shared" si="67"/>
        <v>0.92201199815413015</v>
      </c>
      <c r="AI56" s="96">
        <v>716</v>
      </c>
      <c r="AJ56" s="70">
        <v>41</v>
      </c>
      <c r="AK56" s="13">
        <f t="shared" si="68"/>
        <v>5.7262569832402237E-2</v>
      </c>
      <c r="AL56" s="70">
        <v>675</v>
      </c>
      <c r="AM56" s="13">
        <f t="shared" si="69"/>
        <v>0.94273743016759781</v>
      </c>
      <c r="AN56" s="96">
        <f t="shared" si="70"/>
        <v>20844</v>
      </c>
      <c r="AO56" s="70">
        <f t="shared" si="71"/>
        <v>3078</v>
      </c>
      <c r="AP56" s="13">
        <f t="shared" si="72"/>
        <v>0.14766839378238342</v>
      </c>
      <c r="AQ56" s="33">
        <f t="shared" si="55"/>
        <v>17766</v>
      </c>
      <c r="AR56" s="13">
        <f t="shared" si="73"/>
        <v>0.85233160621761661</v>
      </c>
      <c r="AS56" s="91"/>
      <c r="AT56" s="261"/>
      <c r="AU56" s="331"/>
      <c r="AV56" s="151" t="s">
        <v>67</v>
      </c>
      <c r="AW56" s="210">
        <v>20431</v>
      </c>
      <c r="AX56" s="38">
        <v>2713</v>
      </c>
      <c r="AY56" s="85">
        <v>0.13278840976946796</v>
      </c>
      <c r="AZ56" s="38">
        <v>17718</v>
      </c>
      <c r="BA56" s="85">
        <v>0.86721159023053207</v>
      </c>
      <c r="BB56" s="91"/>
      <c r="BC56" s="53">
        <v>51</v>
      </c>
      <c r="BD56" s="32" t="s">
        <v>42</v>
      </c>
      <c r="BE56" s="36">
        <f t="shared" si="51"/>
        <v>0.33882730455075843</v>
      </c>
      <c r="BF56" s="36">
        <f t="shared" si="23"/>
        <v>0.3082936425761027</v>
      </c>
      <c r="BG56" s="36">
        <f t="shared" si="52"/>
        <v>0.66117269544924151</v>
      </c>
      <c r="BH56" s="36">
        <f t="shared" si="24"/>
        <v>0.6917063574238973</v>
      </c>
      <c r="BI56" s="36">
        <f t="shared" si="53"/>
        <v>0.21289954337899544</v>
      </c>
      <c r="BJ56" s="36">
        <f t="shared" si="25"/>
        <v>0.19825773505557223</v>
      </c>
      <c r="BK56" s="36">
        <f t="shared" si="54"/>
        <v>0.78710045662100458</v>
      </c>
      <c r="BL56" s="36">
        <f t="shared" si="26"/>
        <v>0.8017422649444278</v>
      </c>
    </row>
    <row r="57" spans="1:78" s="12" customFormat="1" ht="13.5" customHeight="1">
      <c r="B57" s="259">
        <v>18</v>
      </c>
      <c r="C57" s="329" t="s">
        <v>55</v>
      </c>
      <c r="D57" s="75" t="s">
        <v>132</v>
      </c>
      <c r="E57" s="94">
        <v>15</v>
      </c>
      <c r="F57" s="235">
        <v>1</v>
      </c>
      <c r="G57" s="72">
        <f t="shared" si="56"/>
        <v>6.6666666666666666E-2</v>
      </c>
      <c r="H57" s="83">
        <v>14</v>
      </c>
      <c r="I57" s="72">
        <f t="shared" si="57"/>
        <v>0.93333333333333335</v>
      </c>
      <c r="J57" s="94">
        <v>99</v>
      </c>
      <c r="K57" s="74">
        <v>12</v>
      </c>
      <c r="L57" s="72">
        <f t="shared" si="58"/>
        <v>0.12121212121212122</v>
      </c>
      <c r="M57" s="74">
        <v>87</v>
      </c>
      <c r="N57" s="72">
        <f t="shared" si="59"/>
        <v>0.87878787878787878</v>
      </c>
      <c r="O57" s="94">
        <v>5413</v>
      </c>
      <c r="P57" s="74">
        <v>1049</v>
      </c>
      <c r="Q57" s="72">
        <f t="shared" si="60"/>
        <v>0.19379272122667651</v>
      </c>
      <c r="R57" s="74">
        <v>4364</v>
      </c>
      <c r="S57" s="72">
        <f t="shared" si="61"/>
        <v>0.80620727877332343</v>
      </c>
      <c r="T57" s="94">
        <v>4958</v>
      </c>
      <c r="U57" s="74">
        <v>779</v>
      </c>
      <c r="V57" s="72">
        <f t="shared" si="62"/>
        <v>0.15711980637353773</v>
      </c>
      <c r="W57" s="74">
        <v>4179</v>
      </c>
      <c r="X57" s="72">
        <f t="shared" si="63"/>
        <v>0.84288019362646227</v>
      </c>
      <c r="Y57" s="94">
        <v>3702</v>
      </c>
      <c r="Z57" s="74">
        <v>423</v>
      </c>
      <c r="AA57" s="72">
        <f t="shared" si="64"/>
        <v>0.11426256077795786</v>
      </c>
      <c r="AB57" s="74">
        <v>3279</v>
      </c>
      <c r="AC57" s="72">
        <f t="shared" si="65"/>
        <v>0.88573743922204218</v>
      </c>
      <c r="AD57" s="94">
        <v>1830</v>
      </c>
      <c r="AE57" s="74">
        <v>159</v>
      </c>
      <c r="AF57" s="72">
        <f t="shared" si="66"/>
        <v>8.6885245901639346E-2</v>
      </c>
      <c r="AG57" s="74">
        <v>1671</v>
      </c>
      <c r="AH57" s="72">
        <f t="shared" si="67"/>
        <v>0.91311475409836063</v>
      </c>
      <c r="AI57" s="94">
        <v>567</v>
      </c>
      <c r="AJ57" s="74">
        <v>27</v>
      </c>
      <c r="AK57" s="72">
        <f t="shared" si="68"/>
        <v>4.7619047619047616E-2</v>
      </c>
      <c r="AL57" s="74">
        <v>540</v>
      </c>
      <c r="AM57" s="72">
        <f t="shared" si="69"/>
        <v>0.95238095238095233</v>
      </c>
      <c r="AN57" s="94">
        <f t="shared" si="70"/>
        <v>16584</v>
      </c>
      <c r="AO57" s="74">
        <f t="shared" si="71"/>
        <v>2450</v>
      </c>
      <c r="AP57" s="72">
        <f t="shared" si="72"/>
        <v>0.14773275446213219</v>
      </c>
      <c r="AQ57" s="73">
        <f t="shared" si="55"/>
        <v>14134</v>
      </c>
      <c r="AR57" s="72">
        <f t="shared" si="73"/>
        <v>0.85226724553786781</v>
      </c>
      <c r="AS57" s="91"/>
      <c r="AT57" s="259">
        <v>18</v>
      </c>
      <c r="AU57" s="329" t="s">
        <v>55</v>
      </c>
      <c r="AV57" s="11" t="s">
        <v>125</v>
      </c>
      <c r="AW57" s="210">
        <v>16211</v>
      </c>
      <c r="AX57" s="38">
        <v>2127</v>
      </c>
      <c r="AY57" s="85">
        <v>0.13120720498426994</v>
      </c>
      <c r="AZ57" s="38">
        <v>14084</v>
      </c>
      <c r="BA57" s="85">
        <v>0.86879279501573003</v>
      </c>
      <c r="BB57" s="91"/>
      <c r="BC57" s="53">
        <v>52</v>
      </c>
      <c r="BD57" s="32" t="s">
        <v>4</v>
      </c>
      <c r="BE57" s="36">
        <f t="shared" si="51"/>
        <v>0.2904876580373269</v>
      </c>
      <c r="BF57" s="36">
        <f t="shared" si="23"/>
        <v>0.27045339412360692</v>
      </c>
      <c r="BG57" s="36">
        <f t="shared" si="52"/>
        <v>0.7095123419626731</v>
      </c>
      <c r="BH57" s="36">
        <f t="shared" si="24"/>
        <v>0.72954660587639308</v>
      </c>
      <c r="BI57" s="36">
        <f t="shared" si="53"/>
        <v>0.20985915492957746</v>
      </c>
      <c r="BJ57" s="36">
        <f t="shared" si="25"/>
        <v>0.19642218246869408</v>
      </c>
      <c r="BK57" s="36">
        <f t="shared" si="54"/>
        <v>0.79014084507042248</v>
      </c>
      <c r="BL57" s="36">
        <f t="shared" si="26"/>
        <v>0.80357781753130586</v>
      </c>
    </row>
    <row r="58" spans="1:78" s="12" customFormat="1" ht="13.5" customHeight="1">
      <c r="B58" s="260"/>
      <c r="C58" s="330"/>
      <c r="D58" s="65" t="s">
        <v>131</v>
      </c>
      <c r="E58" s="183">
        <v>3</v>
      </c>
      <c r="F58" s="236">
        <v>0</v>
      </c>
      <c r="G58" s="174">
        <f t="shared" si="56"/>
        <v>0</v>
      </c>
      <c r="H58" s="237">
        <v>3</v>
      </c>
      <c r="I58" s="174">
        <f t="shared" si="57"/>
        <v>1</v>
      </c>
      <c r="J58" s="183">
        <v>11</v>
      </c>
      <c r="K58" s="176">
        <v>0</v>
      </c>
      <c r="L58" s="174">
        <f t="shared" si="58"/>
        <v>0</v>
      </c>
      <c r="M58" s="176">
        <v>11</v>
      </c>
      <c r="N58" s="174">
        <f t="shared" si="59"/>
        <v>1</v>
      </c>
      <c r="O58" s="183">
        <v>1066</v>
      </c>
      <c r="P58" s="176">
        <v>147</v>
      </c>
      <c r="Q58" s="174">
        <f t="shared" si="60"/>
        <v>0.13789868667917449</v>
      </c>
      <c r="R58" s="176">
        <v>919</v>
      </c>
      <c r="S58" s="174">
        <f t="shared" si="61"/>
        <v>0.86210131332082551</v>
      </c>
      <c r="T58" s="183">
        <v>627</v>
      </c>
      <c r="U58" s="176">
        <v>80</v>
      </c>
      <c r="V58" s="174">
        <f t="shared" si="62"/>
        <v>0.12759170653907495</v>
      </c>
      <c r="W58" s="176">
        <v>547</v>
      </c>
      <c r="X58" s="174">
        <f t="shared" si="63"/>
        <v>0.87240829346092508</v>
      </c>
      <c r="Y58" s="183">
        <v>349</v>
      </c>
      <c r="Z58" s="176">
        <v>39</v>
      </c>
      <c r="AA58" s="174">
        <f t="shared" si="64"/>
        <v>0.11174785100286533</v>
      </c>
      <c r="AB58" s="176">
        <v>310</v>
      </c>
      <c r="AC58" s="174">
        <f t="shared" si="65"/>
        <v>0.88825214899713467</v>
      </c>
      <c r="AD58" s="183">
        <v>162</v>
      </c>
      <c r="AE58" s="176">
        <v>11</v>
      </c>
      <c r="AF58" s="174">
        <f t="shared" si="66"/>
        <v>6.7901234567901231E-2</v>
      </c>
      <c r="AG58" s="176">
        <v>151</v>
      </c>
      <c r="AH58" s="174">
        <f t="shared" si="67"/>
        <v>0.9320987654320988</v>
      </c>
      <c r="AI58" s="183">
        <v>110</v>
      </c>
      <c r="AJ58" s="176">
        <v>1</v>
      </c>
      <c r="AK58" s="174">
        <f t="shared" si="68"/>
        <v>9.0909090909090905E-3</v>
      </c>
      <c r="AL58" s="176">
        <v>109</v>
      </c>
      <c r="AM58" s="174">
        <f t="shared" si="69"/>
        <v>0.99090909090909096</v>
      </c>
      <c r="AN58" s="183">
        <f t="shared" si="70"/>
        <v>2328</v>
      </c>
      <c r="AO58" s="176">
        <f t="shared" si="71"/>
        <v>278</v>
      </c>
      <c r="AP58" s="174">
        <f t="shared" si="72"/>
        <v>0.11941580756013746</v>
      </c>
      <c r="AQ58" s="175">
        <f t="shared" si="55"/>
        <v>2050</v>
      </c>
      <c r="AR58" s="174">
        <f t="shared" si="73"/>
        <v>0.88058419243986252</v>
      </c>
      <c r="AS58" s="91"/>
      <c r="AT58" s="260"/>
      <c r="AU58" s="330"/>
      <c r="AV58" s="11" t="s">
        <v>131</v>
      </c>
      <c r="AW58" s="210">
        <v>2395</v>
      </c>
      <c r="AX58" s="38">
        <v>260</v>
      </c>
      <c r="AY58" s="85">
        <v>0.10855949895615867</v>
      </c>
      <c r="AZ58" s="38">
        <v>2135</v>
      </c>
      <c r="BA58" s="85">
        <v>0.89144050104384132</v>
      </c>
      <c r="BB58" s="91"/>
      <c r="BC58" s="53">
        <v>53</v>
      </c>
      <c r="BD58" s="32" t="s">
        <v>19</v>
      </c>
      <c r="BE58" s="36">
        <f t="shared" si="51"/>
        <v>0.24894470240607852</v>
      </c>
      <c r="BF58" s="36">
        <f t="shared" si="23"/>
        <v>0.20873304664240822</v>
      </c>
      <c r="BG58" s="36">
        <f t="shared" si="52"/>
        <v>0.75105529759392153</v>
      </c>
      <c r="BH58" s="36">
        <f t="shared" si="24"/>
        <v>0.79126695335759178</v>
      </c>
      <c r="BI58" s="36">
        <f t="shared" si="53"/>
        <v>0.17027417027417027</v>
      </c>
      <c r="BJ58" s="36">
        <f t="shared" si="25"/>
        <v>0.16574585635359115</v>
      </c>
      <c r="BK58" s="36">
        <f t="shared" si="54"/>
        <v>0.82972582972582976</v>
      </c>
      <c r="BL58" s="36">
        <f t="shared" si="26"/>
        <v>0.83425414364640882</v>
      </c>
    </row>
    <row r="59" spans="1:78" s="12" customFormat="1" ht="13.5" customHeight="1">
      <c r="B59" s="261"/>
      <c r="C59" s="331"/>
      <c r="D59" s="71" t="s">
        <v>130</v>
      </c>
      <c r="E59" s="98">
        <v>18</v>
      </c>
      <c r="F59" s="57">
        <v>1</v>
      </c>
      <c r="G59" s="55">
        <f t="shared" si="56"/>
        <v>5.5555555555555552E-2</v>
      </c>
      <c r="H59" s="57">
        <v>17</v>
      </c>
      <c r="I59" s="55">
        <f t="shared" si="57"/>
        <v>0.94444444444444442</v>
      </c>
      <c r="J59" s="98">
        <v>110</v>
      </c>
      <c r="K59" s="57">
        <v>12</v>
      </c>
      <c r="L59" s="55">
        <f t="shared" si="58"/>
        <v>0.10909090909090909</v>
      </c>
      <c r="M59" s="57">
        <v>98</v>
      </c>
      <c r="N59" s="55">
        <f t="shared" si="59"/>
        <v>0.89090909090909087</v>
      </c>
      <c r="O59" s="98">
        <v>6479</v>
      </c>
      <c r="P59" s="57">
        <v>1196</v>
      </c>
      <c r="Q59" s="55">
        <f t="shared" si="60"/>
        <v>0.18459638833153263</v>
      </c>
      <c r="R59" s="57">
        <v>5283</v>
      </c>
      <c r="S59" s="55">
        <f t="shared" si="61"/>
        <v>0.81540361166846731</v>
      </c>
      <c r="T59" s="98">
        <v>5585</v>
      </c>
      <c r="U59" s="57">
        <v>859</v>
      </c>
      <c r="V59" s="55">
        <f t="shared" si="62"/>
        <v>0.15380483437779768</v>
      </c>
      <c r="W59" s="57">
        <v>4726</v>
      </c>
      <c r="X59" s="55">
        <f t="shared" si="63"/>
        <v>0.84619516562220232</v>
      </c>
      <c r="Y59" s="98">
        <v>4051</v>
      </c>
      <c r="Z59" s="57">
        <v>462</v>
      </c>
      <c r="AA59" s="55">
        <f t="shared" si="64"/>
        <v>0.11404591458899037</v>
      </c>
      <c r="AB59" s="57">
        <v>3589</v>
      </c>
      <c r="AC59" s="55">
        <f t="shared" si="65"/>
        <v>0.88595408541100962</v>
      </c>
      <c r="AD59" s="98">
        <v>1992</v>
      </c>
      <c r="AE59" s="57">
        <v>170</v>
      </c>
      <c r="AF59" s="55">
        <f t="shared" si="66"/>
        <v>8.5341365461847396E-2</v>
      </c>
      <c r="AG59" s="57">
        <v>1822</v>
      </c>
      <c r="AH59" s="55">
        <f t="shared" si="67"/>
        <v>0.91465863453815266</v>
      </c>
      <c r="AI59" s="98">
        <v>677</v>
      </c>
      <c r="AJ59" s="57">
        <v>28</v>
      </c>
      <c r="AK59" s="55">
        <f t="shared" si="68"/>
        <v>4.1358936484490398E-2</v>
      </c>
      <c r="AL59" s="57">
        <v>649</v>
      </c>
      <c r="AM59" s="55">
        <f t="shared" si="69"/>
        <v>0.95864106351550959</v>
      </c>
      <c r="AN59" s="98">
        <f t="shared" si="70"/>
        <v>18912</v>
      </c>
      <c r="AO59" s="57">
        <f t="shared" si="71"/>
        <v>2728</v>
      </c>
      <c r="AP59" s="55">
        <f t="shared" si="72"/>
        <v>0.14424703891708968</v>
      </c>
      <c r="AQ59" s="56">
        <f t="shared" si="55"/>
        <v>16184</v>
      </c>
      <c r="AR59" s="55">
        <f t="shared" si="73"/>
        <v>0.85575296108291032</v>
      </c>
      <c r="AS59" s="91"/>
      <c r="AT59" s="261"/>
      <c r="AU59" s="331"/>
      <c r="AV59" s="151" t="s">
        <v>67</v>
      </c>
      <c r="AW59" s="210">
        <v>18606</v>
      </c>
      <c r="AX59" s="38">
        <v>2387</v>
      </c>
      <c r="AY59" s="85">
        <v>0.12829194883370956</v>
      </c>
      <c r="AZ59" s="38">
        <v>16219</v>
      </c>
      <c r="BA59" s="85">
        <v>0.87170805116629047</v>
      </c>
      <c r="BB59" s="91"/>
      <c r="BC59" s="53">
        <v>54</v>
      </c>
      <c r="BD59" s="32" t="s">
        <v>24</v>
      </c>
      <c r="BE59" s="36">
        <f t="shared" si="51"/>
        <v>0.31703645526539698</v>
      </c>
      <c r="BF59" s="36">
        <f t="shared" si="23"/>
        <v>0.29401384552735171</v>
      </c>
      <c r="BG59" s="36">
        <f t="shared" si="52"/>
        <v>0.68296354473460308</v>
      </c>
      <c r="BH59" s="36">
        <f t="shared" si="24"/>
        <v>0.70598615447264834</v>
      </c>
      <c r="BI59" s="36">
        <f t="shared" si="53"/>
        <v>0.22566886390073673</v>
      </c>
      <c r="BJ59" s="36">
        <f t="shared" si="25"/>
        <v>0.21317512274959083</v>
      </c>
      <c r="BK59" s="36">
        <f t="shared" si="54"/>
        <v>0.7743311360992633</v>
      </c>
      <c r="BL59" s="36">
        <f t="shared" si="26"/>
        <v>0.78682487725040917</v>
      </c>
    </row>
    <row r="60" spans="1:78" s="12" customFormat="1" ht="13.5" customHeight="1">
      <c r="B60" s="259">
        <v>19</v>
      </c>
      <c r="C60" s="329" t="s">
        <v>110</v>
      </c>
      <c r="D60" s="75" t="s">
        <v>132</v>
      </c>
      <c r="E60" s="94">
        <v>22</v>
      </c>
      <c r="F60" s="74">
        <v>2</v>
      </c>
      <c r="G60" s="72">
        <f t="shared" si="56"/>
        <v>9.0909090909090912E-2</v>
      </c>
      <c r="H60" s="74">
        <v>20</v>
      </c>
      <c r="I60" s="72">
        <f t="shared" si="57"/>
        <v>0.90909090909090906</v>
      </c>
      <c r="J60" s="94">
        <v>114</v>
      </c>
      <c r="K60" s="74">
        <v>15</v>
      </c>
      <c r="L60" s="72">
        <f t="shared" si="58"/>
        <v>0.13157894736842105</v>
      </c>
      <c r="M60" s="74">
        <v>99</v>
      </c>
      <c r="N60" s="72">
        <f t="shared" si="59"/>
        <v>0.86842105263157898</v>
      </c>
      <c r="O60" s="94">
        <v>3711</v>
      </c>
      <c r="P60" s="74">
        <v>712</v>
      </c>
      <c r="Q60" s="72">
        <f t="shared" si="60"/>
        <v>0.19186203179735919</v>
      </c>
      <c r="R60" s="74">
        <v>2999</v>
      </c>
      <c r="S60" s="72">
        <f t="shared" si="61"/>
        <v>0.80813796820264083</v>
      </c>
      <c r="T60" s="94">
        <v>3255</v>
      </c>
      <c r="U60" s="74">
        <v>542</v>
      </c>
      <c r="V60" s="72">
        <f t="shared" si="62"/>
        <v>0.16651305683563747</v>
      </c>
      <c r="W60" s="74">
        <v>2713</v>
      </c>
      <c r="X60" s="72">
        <f t="shared" si="63"/>
        <v>0.83348694316436256</v>
      </c>
      <c r="Y60" s="94">
        <v>2236</v>
      </c>
      <c r="Z60" s="74">
        <v>270</v>
      </c>
      <c r="AA60" s="72">
        <f t="shared" si="64"/>
        <v>0.12075134168157424</v>
      </c>
      <c r="AB60" s="74">
        <v>1966</v>
      </c>
      <c r="AC60" s="72">
        <f t="shared" si="65"/>
        <v>0.8792486583184258</v>
      </c>
      <c r="AD60" s="94">
        <v>1033</v>
      </c>
      <c r="AE60" s="74">
        <v>92</v>
      </c>
      <c r="AF60" s="72">
        <f t="shared" si="66"/>
        <v>8.9060987415295251E-2</v>
      </c>
      <c r="AG60" s="74">
        <v>941</v>
      </c>
      <c r="AH60" s="72">
        <f t="shared" si="67"/>
        <v>0.91093901258470478</v>
      </c>
      <c r="AI60" s="94">
        <v>283</v>
      </c>
      <c r="AJ60" s="74">
        <v>20</v>
      </c>
      <c r="AK60" s="72">
        <f t="shared" si="68"/>
        <v>7.0671378091872794E-2</v>
      </c>
      <c r="AL60" s="74">
        <v>263</v>
      </c>
      <c r="AM60" s="72">
        <f t="shared" si="69"/>
        <v>0.92932862190812726</v>
      </c>
      <c r="AN60" s="94">
        <f t="shared" si="70"/>
        <v>10654</v>
      </c>
      <c r="AO60" s="74">
        <f t="shared" si="71"/>
        <v>1653</v>
      </c>
      <c r="AP60" s="72">
        <f t="shared" si="72"/>
        <v>0.15515299418058945</v>
      </c>
      <c r="AQ60" s="73">
        <f t="shared" si="55"/>
        <v>9001</v>
      </c>
      <c r="AR60" s="72">
        <f t="shared" si="73"/>
        <v>0.84484700581941052</v>
      </c>
      <c r="AS60" s="91"/>
      <c r="AT60" s="259">
        <v>19</v>
      </c>
      <c r="AU60" s="329" t="s">
        <v>110</v>
      </c>
      <c r="AV60" s="11" t="s">
        <v>125</v>
      </c>
      <c r="AW60" s="210">
        <v>10396</v>
      </c>
      <c r="AX60" s="38">
        <v>1388</v>
      </c>
      <c r="AY60" s="85">
        <v>0.13351288957291266</v>
      </c>
      <c r="AZ60" s="38">
        <v>9008</v>
      </c>
      <c r="BA60" s="85">
        <v>0.86648711042708737</v>
      </c>
      <c r="BB60" s="91"/>
      <c r="BC60" s="53">
        <v>55</v>
      </c>
      <c r="BD60" s="32" t="s">
        <v>15</v>
      </c>
      <c r="BE60" s="36">
        <f t="shared" si="51"/>
        <v>0.27842700797625675</v>
      </c>
      <c r="BF60" s="36">
        <f t="shared" si="23"/>
        <v>0.24953468968615622</v>
      </c>
      <c r="BG60" s="36">
        <f t="shared" si="52"/>
        <v>0.72157299202374325</v>
      </c>
      <c r="BH60" s="36">
        <f t="shared" si="24"/>
        <v>0.75046531031384378</v>
      </c>
      <c r="BI60" s="36">
        <f t="shared" si="53"/>
        <v>0.14572025052192067</v>
      </c>
      <c r="BJ60" s="36">
        <f t="shared" si="25"/>
        <v>0.14714464360150062</v>
      </c>
      <c r="BK60" s="36">
        <f t="shared" si="54"/>
        <v>0.85427974947807939</v>
      </c>
      <c r="BL60" s="36">
        <f t="shared" si="26"/>
        <v>0.85285535639849941</v>
      </c>
    </row>
    <row r="61" spans="1:78" s="12" customFormat="1" ht="13.5" customHeight="1">
      <c r="A61" s="76"/>
      <c r="B61" s="260"/>
      <c r="C61" s="330"/>
      <c r="D61" s="65" t="s">
        <v>131</v>
      </c>
      <c r="E61" s="95">
        <v>3</v>
      </c>
      <c r="F61" s="64">
        <v>1</v>
      </c>
      <c r="G61" s="62">
        <f t="shared" si="56"/>
        <v>0.33333333333333331</v>
      </c>
      <c r="H61" s="64">
        <v>2</v>
      </c>
      <c r="I61" s="62">
        <f t="shared" si="57"/>
        <v>0.66666666666666663</v>
      </c>
      <c r="J61" s="95">
        <v>16</v>
      </c>
      <c r="K61" s="64">
        <v>0</v>
      </c>
      <c r="L61" s="62">
        <f t="shared" si="58"/>
        <v>0</v>
      </c>
      <c r="M61" s="64">
        <v>16</v>
      </c>
      <c r="N61" s="62">
        <f t="shared" si="59"/>
        <v>1</v>
      </c>
      <c r="O61" s="95">
        <v>877</v>
      </c>
      <c r="P61" s="64">
        <v>82</v>
      </c>
      <c r="Q61" s="62">
        <f t="shared" si="60"/>
        <v>9.350057012542759E-2</v>
      </c>
      <c r="R61" s="64">
        <v>795</v>
      </c>
      <c r="S61" s="62">
        <f t="shared" si="61"/>
        <v>0.90649942987457244</v>
      </c>
      <c r="T61" s="95">
        <v>432</v>
      </c>
      <c r="U61" s="64">
        <v>43</v>
      </c>
      <c r="V61" s="62">
        <f t="shared" si="62"/>
        <v>9.9537037037037035E-2</v>
      </c>
      <c r="W61" s="64">
        <v>389</v>
      </c>
      <c r="X61" s="62">
        <f t="shared" si="63"/>
        <v>0.90046296296296291</v>
      </c>
      <c r="Y61" s="95">
        <v>251</v>
      </c>
      <c r="Z61" s="64">
        <v>18</v>
      </c>
      <c r="AA61" s="62">
        <f t="shared" si="64"/>
        <v>7.1713147410358571E-2</v>
      </c>
      <c r="AB61" s="64">
        <v>233</v>
      </c>
      <c r="AC61" s="62">
        <f t="shared" si="65"/>
        <v>0.92828685258964139</v>
      </c>
      <c r="AD61" s="95">
        <v>148</v>
      </c>
      <c r="AE61" s="64">
        <v>2</v>
      </c>
      <c r="AF61" s="62">
        <f t="shared" si="66"/>
        <v>1.3513513513513514E-2</v>
      </c>
      <c r="AG61" s="64">
        <v>146</v>
      </c>
      <c r="AH61" s="62">
        <f t="shared" si="67"/>
        <v>0.98648648648648651</v>
      </c>
      <c r="AI61" s="95">
        <v>67</v>
      </c>
      <c r="AJ61" s="64">
        <v>2</v>
      </c>
      <c r="AK61" s="62">
        <f t="shared" si="68"/>
        <v>2.9850746268656716E-2</v>
      </c>
      <c r="AL61" s="64">
        <v>65</v>
      </c>
      <c r="AM61" s="62">
        <f t="shared" si="69"/>
        <v>0.97014925373134331</v>
      </c>
      <c r="AN61" s="95">
        <f t="shared" si="70"/>
        <v>1794</v>
      </c>
      <c r="AO61" s="64">
        <f t="shared" si="71"/>
        <v>148</v>
      </c>
      <c r="AP61" s="62">
        <f t="shared" si="72"/>
        <v>8.2497212931995537E-2</v>
      </c>
      <c r="AQ61" s="63">
        <f t="shared" si="55"/>
        <v>1646</v>
      </c>
      <c r="AR61" s="62">
        <f t="shared" si="73"/>
        <v>0.91750278706800448</v>
      </c>
      <c r="AS61" s="91"/>
      <c r="AT61" s="260"/>
      <c r="AU61" s="330"/>
      <c r="AV61" s="11" t="s">
        <v>131</v>
      </c>
      <c r="AW61" s="210">
        <v>2031</v>
      </c>
      <c r="AX61" s="38">
        <v>125</v>
      </c>
      <c r="AY61" s="85">
        <v>6.1546036435253568E-2</v>
      </c>
      <c r="AZ61" s="38">
        <v>1906</v>
      </c>
      <c r="BA61" s="85">
        <v>0.93845396356474642</v>
      </c>
      <c r="BB61" s="91"/>
      <c r="BC61" s="53">
        <v>56</v>
      </c>
      <c r="BD61" s="32" t="s">
        <v>9</v>
      </c>
      <c r="BE61" s="36">
        <f t="shared" si="51"/>
        <v>0.1767464114832536</v>
      </c>
      <c r="BF61" s="36">
        <f t="shared" si="23"/>
        <v>0.16075219896875947</v>
      </c>
      <c r="BG61" s="36">
        <f t="shared" si="52"/>
        <v>0.82325358851674646</v>
      </c>
      <c r="BH61" s="36">
        <f t="shared" si="24"/>
        <v>0.83924780103124053</v>
      </c>
      <c r="BI61" s="36">
        <f t="shared" si="53"/>
        <v>0.16549520766773163</v>
      </c>
      <c r="BJ61" s="36">
        <f t="shared" si="25"/>
        <v>0.14773473407747867</v>
      </c>
      <c r="BK61" s="36">
        <f t="shared" si="54"/>
        <v>0.83450479233226837</v>
      </c>
      <c r="BL61" s="36">
        <f t="shared" si="26"/>
        <v>0.85226526592252139</v>
      </c>
    </row>
    <row r="62" spans="1:78" s="12" customFormat="1" ht="13.5" customHeight="1">
      <c r="A62" s="76"/>
      <c r="B62" s="261"/>
      <c r="C62" s="331"/>
      <c r="D62" s="71" t="s">
        <v>130</v>
      </c>
      <c r="E62" s="96">
        <v>25</v>
      </c>
      <c r="F62" s="70">
        <v>3</v>
      </c>
      <c r="G62" s="13">
        <f t="shared" si="56"/>
        <v>0.12</v>
      </c>
      <c r="H62" s="70">
        <v>22</v>
      </c>
      <c r="I62" s="13">
        <f t="shared" si="57"/>
        <v>0.88</v>
      </c>
      <c r="J62" s="96">
        <v>130</v>
      </c>
      <c r="K62" s="70">
        <v>15</v>
      </c>
      <c r="L62" s="13">
        <f t="shared" si="58"/>
        <v>0.11538461538461539</v>
      </c>
      <c r="M62" s="70">
        <v>115</v>
      </c>
      <c r="N62" s="13">
        <f t="shared" si="59"/>
        <v>0.88461538461538458</v>
      </c>
      <c r="O62" s="96">
        <v>4588</v>
      </c>
      <c r="P62" s="70">
        <v>794</v>
      </c>
      <c r="Q62" s="13">
        <f t="shared" si="60"/>
        <v>0.17306015693112467</v>
      </c>
      <c r="R62" s="70">
        <v>3794</v>
      </c>
      <c r="S62" s="13">
        <f t="shared" si="61"/>
        <v>0.82693984306887536</v>
      </c>
      <c r="T62" s="96">
        <v>3687</v>
      </c>
      <c r="U62" s="70">
        <v>585</v>
      </c>
      <c r="V62" s="13">
        <f t="shared" si="62"/>
        <v>0.15866558177379983</v>
      </c>
      <c r="W62" s="70">
        <v>3102</v>
      </c>
      <c r="X62" s="13">
        <f t="shared" si="63"/>
        <v>0.84133441822620014</v>
      </c>
      <c r="Y62" s="96">
        <v>2487</v>
      </c>
      <c r="Z62" s="70">
        <v>288</v>
      </c>
      <c r="AA62" s="13">
        <f t="shared" si="64"/>
        <v>0.1158021712907117</v>
      </c>
      <c r="AB62" s="70">
        <v>2199</v>
      </c>
      <c r="AC62" s="13">
        <f t="shared" si="65"/>
        <v>0.88419782870928831</v>
      </c>
      <c r="AD62" s="96">
        <v>1181</v>
      </c>
      <c r="AE62" s="70">
        <v>94</v>
      </c>
      <c r="AF62" s="13">
        <f t="shared" si="66"/>
        <v>7.9593564775613884E-2</v>
      </c>
      <c r="AG62" s="70">
        <v>1087</v>
      </c>
      <c r="AH62" s="13">
        <f t="shared" si="67"/>
        <v>0.92040643522438614</v>
      </c>
      <c r="AI62" s="96">
        <v>350</v>
      </c>
      <c r="AJ62" s="70">
        <v>22</v>
      </c>
      <c r="AK62" s="13">
        <f t="shared" si="68"/>
        <v>6.2857142857142861E-2</v>
      </c>
      <c r="AL62" s="70">
        <v>328</v>
      </c>
      <c r="AM62" s="13">
        <f t="shared" si="69"/>
        <v>0.93714285714285717</v>
      </c>
      <c r="AN62" s="96">
        <f t="shared" si="70"/>
        <v>12448</v>
      </c>
      <c r="AO62" s="70">
        <f t="shared" si="71"/>
        <v>1801</v>
      </c>
      <c r="AP62" s="13">
        <f t="shared" si="72"/>
        <v>0.1446818766066838</v>
      </c>
      <c r="AQ62" s="33">
        <f t="shared" si="55"/>
        <v>10647</v>
      </c>
      <c r="AR62" s="13">
        <f t="shared" si="73"/>
        <v>0.85531812339331614</v>
      </c>
      <c r="AS62" s="91"/>
      <c r="AT62" s="261"/>
      <c r="AU62" s="331"/>
      <c r="AV62" s="151" t="s">
        <v>67</v>
      </c>
      <c r="AW62" s="210">
        <v>12427</v>
      </c>
      <c r="AX62" s="38">
        <v>1513</v>
      </c>
      <c r="AY62" s="85">
        <v>0.12175102599179206</v>
      </c>
      <c r="AZ62" s="38">
        <v>10914</v>
      </c>
      <c r="BA62" s="85">
        <v>0.87824897400820789</v>
      </c>
      <c r="BB62" s="91"/>
      <c r="BC62" s="53">
        <v>57</v>
      </c>
      <c r="BD62" s="32" t="s">
        <v>43</v>
      </c>
      <c r="BE62" s="36">
        <f t="shared" si="51"/>
        <v>0.20538224661936003</v>
      </c>
      <c r="BF62" s="36">
        <f t="shared" si="23"/>
        <v>0.18105849582172701</v>
      </c>
      <c r="BG62" s="36">
        <f t="shared" si="52"/>
        <v>0.79461775338064</v>
      </c>
      <c r="BH62" s="36">
        <f t="shared" si="24"/>
        <v>0.81894150417827294</v>
      </c>
      <c r="BI62" s="36">
        <f t="shared" si="53"/>
        <v>0.21258341277407056</v>
      </c>
      <c r="BJ62" s="36">
        <f t="shared" si="25"/>
        <v>0.19101123595505617</v>
      </c>
      <c r="BK62" s="36">
        <f t="shared" si="54"/>
        <v>0.78741658722592944</v>
      </c>
      <c r="BL62" s="36">
        <f t="shared" si="26"/>
        <v>0.8089887640449438</v>
      </c>
    </row>
    <row r="63" spans="1:78" s="12" customFormat="1" ht="13.5" customHeight="1">
      <c r="A63" s="76"/>
      <c r="B63" s="259">
        <v>20</v>
      </c>
      <c r="C63" s="329" t="s">
        <v>111</v>
      </c>
      <c r="D63" s="75" t="s">
        <v>132</v>
      </c>
      <c r="E63" s="94">
        <v>29</v>
      </c>
      <c r="F63" s="74">
        <v>4</v>
      </c>
      <c r="G63" s="72">
        <f t="shared" si="56"/>
        <v>0.13793103448275862</v>
      </c>
      <c r="H63" s="74">
        <v>25</v>
      </c>
      <c r="I63" s="72">
        <f t="shared" si="57"/>
        <v>0.86206896551724133</v>
      </c>
      <c r="J63" s="94">
        <v>112</v>
      </c>
      <c r="K63" s="74">
        <v>11</v>
      </c>
      <c r="L63" s="72">
        <f t="shared" si="58"/>
        <v>9.8214285714285712E-2</v>
      </c>
      <c r="M63" s="74">
        <v>101</v>
      </c>
      <c r="N63" s="72">
        <f t="shared" si="59"/>
        <v>0.9017857142857143</v>
      </c>
      <c r="O63" s="94">
        <v>6394</v>
      </c>
      <c r="P63" s="74">
        <v>1053</v>
      </c>
      <c r="Q63" s="72">
        <f t="shared" si="60"/>
        <v>0.16468564279011574</v>
      </c>
      <c r="R63" s="74">
        <v>5341</v>
      </c>
      <c r="S63" s="72">
        <f t="shared" si="61"/>
        <v>0.83531435720988423</v>
      </c>
      <c r="T63" s="94">
        <v>5418</v>
      </c>
      <c r="U63" s="74">
        <v>744</v>
      </c>
      <c r="V63" s="72">
        <f t="shared" si="62"/>
        <v>0.13732004429678848</v>
      </c>
      <c r="W63" s="74">
        <v>4674</v>
      </c>
      <c r="X63" s="72">
        <f t="shared" si="63"/>
        <v>0.86267995570321154</v>
      </c>
      <c r="Y63" s="94">
        <v>3667</v>
      </c>
      <c r="Z63" s="74">
        <v>331</v>
      </c>
      <c r="AA63" s="72">
        <f t="shared" si="64"/>
        <v>9.0264521407144804E-2</v>
      </c>
      <c r="AB63" s="74">
        <v>3336</v>
      </c>
      <c r="AC63" s="72">
        <f t="shared" si="65"/>
        <v>0.9097354785928552</v>
      </c>
      <c r="AD63" s="94">
        <v>1700</v>
      </c>
      <c r="AE63" s="74">
        <v>138</v>
      </c>
      <c r="AF63" s="72">
        <f t="shared" si="66"/>
        <v>8.1176470588235294E-2</v>
      </c>
      <c r="AG63" s="74">
        <v>1562</v>
      </c>
      <c r="AH63" s="72">
        <f t="shared" si="67"/>
        <v>0.91882352941176471</v>
      </c>
      <c r="AI63" s="94">
        <v>530</v>
      </c>
      <c r="AJ63" s="74">
        <v>20</v>
      </c>
      <c r="AK63" s="72">
        <f t="shared" si="68"/>
        <v>3.7735849056603772E-2</v>
      </c>
      <c r="AL63" s="74">
        <v>510</v>
      </c>
      <c r="AM63" s="72">
        <f t="shared" si="69"/>
        <v>0.96226415094339623</v>
      </c>
      <c r="AN63" s="94">
        <f t="shared" si="70"/>
        <v>17850</v>
      </c>
      <c r="AO63" s="74">
        <f t="shared" si="71"/>
        <v>2301</v>
      </c>
      <c r="AP63" s="72">
        <f t="shared" si="72"/>
        <v>0.12890756302521009</v>
      </c>
      <c r="AQ63" s="73">
        <f t="shared" si="55"/>
        <v>15549</v>
      </c>
      <c r="AR63" s="72">
        <f t="shared" si="73"/>
        <v>0.87109243697478989</v>
      </c>
      <c r="AS63" s="91"/>
      <c r="AT63" s="259">
        <v>20</v>
      </c>
      <c r="AU63" s="329" t="s">
        <v>111</v>
      </c>
      <c r="AV63" s="11" t="s">
        <v>125</v>
      </c>
      <c r="AW63" s="210">
        <v>17237</v>
      </c>
      <c r="AX63" s="38">
        <v>2113</v>
      </c>
      <c r="AY63" s="85">
        <v>0.12258513662470268</v>
      </c>
      <c r="AZ63" s="38">
        <v>15124</v>
      </c>
      <c r="BA63" s="85">
        <v>0.87741486337529728</v>
      </c>
      <c r="BB63" s="91"/>
      <c r="BC63" s="53">
        <v>58</v>
      </c>
      <c r="BD63" s="32" t="s">
        <v>25</v>
      </c>
      <c r="BE63" s="36">
        <f t="shared" si="51"/>
        <v>0.3935141509433962</v>
      </c>
      <c r="BF63" s="36">
        <f t="shared" si="23"/>
        <v>0.3655273081133682</v>
      </c>
      <c r="BG63" s="36">
        <f t="shared" si="52"/>
        <v>0.60648584905660374</v>
      </c>
      <c r="BH63" s="36">
        <f t="shared" si="24"/>
        <v>0.6344726918866318</v>
      </c>
      <c r="BI63" s="36">
        <f t="shared" si="53"/>
        <v>0.27027027027027029</v>
      </c>
      <c r="BJ63" s="36">
        <f t="shared" si="25"/>
        <v>0.26323639075316929</v>
      </c>
      <c r="BK63" s="36">
        <f t="shared" si="54"/>
        <v>0.72972972972972971</v>
      </c>
      <c r="BL63" s="36">
        <f t="shared" si="26"/>
        <v>0.73676360924683071</v>
      </c>
    </row>
    <row r="64" spans="1:78" s="12" customFormat="1" ht="13.5" customHeight="1">
      <c r="A64" s="76"/>
      <c r="B64" s="260"/>
      <c r="C64" s="330"/>
      <c r="D64" s="65" t="s">
        <v>131</v>
      </c>
      <c r="E64" s="95">
        <v>5</v>
      </c>
      <c r="F64" s="64">
        <v>0</v>
      </c>
      <c r="G64" s="62">
        <f t="shared" si="56"/>
        <v>0</v>
      </c>
      <c r="H64" s="64">
        <v>5</v>
      </c>
      <c r="I64" s="62">
        <f t="shared" si="57"/>
        <v>1</v>
      </c>
      <c r="J64" s="95">
        <v>14</v>
      </c>
      <c r="K64" s="64">
        <v>0</v>
      </c>
      <c r="L64" s="62">
        <f t="shared" si="58"/>
        <v>0</v>
      </c>
      <c r="M64" s="64">
        <v>14</v>
      </c>
      <c r="N64" s="62">
        <f t="shared" si="59"/>
        <v>1</v>
      </c>
      <c r="O64" s="95">
        <v>1359</v>
      </c>
      <c r="P64" s="64">
        <v>180</v>
      </c>
      <c r="Q64" s="62">
        <f t="shared" si="60"/>
        <v>0.13245033112582782</v>
      </c>
      <c r="R64" s="64">
        <v>1179</v>
      </c>
      <c r="S64" s="62">
        <f t="shared" si="61"/>
        <v>0.86754966887417218</v>
      </c>
      <c r="T64" s="95">
        <v>684</v>
      </c>
      <c r="U64" s="64">
        <v>82</v>
      </c>
      <c r="V64" s="62">
        <f t="shared" si="62"/>
        <v>0.11988304093567251</v>
      </c>
      <c r="W64" s="64">
        <v>602</v>
      </c>
      <c r="X64" s="62">
        <f t="shared" si="63"/>
        <v>0.88011695906432752</v>
      </c>
      <c r="Y64" s="95">
        <v>342</v>
      </c>
      <c r="Z64" s="64">
        <v>20</v>
      </c>
      <c r="AA64" s="62">
        <f t="shared" si="64"/>
        <v>5.8479532163742687E-2</v>
      </c>
      <c r="AB64" s="64">
        <v>322</v>
      </c>
      <c r="AC64" s="62">
        <f t="shared" si="65"/>
        <v>0.94152046783625731</v>
      </c>
      <c r="AD64" s="95">
        <v>209</v>
      </c>
      <c r="AE64" s="64">
        <v>8</v>
      </c>
      <c r="AF64" s="62">
        <f t="shared" si="66"/>
        <v>3.8277511961722487E-2</v>
      </c>
      <c r="AG64" s="64">
        <v>201</v>
      </c>
      <c r="AH64" s="62">
        <f t="shared" si="67"/>
        <v>0.96172248803827753</v>
      </c>
      <c r="AI64" s="95">
        <v>95</v>
      </c>
      <c r="AJ64" s="64">
        <v>2</v>
      </c>
      <c r="AK64" s="62">
        <f t="shared" si="68"/>
        <v>2.1052631578947368E-2</v>
      </c>
      <c r="AL64" s="64">
        <v>93</v>
      </c>
      <c r="AM64" s="62">
        <f t="shared" si="69"/>
        <v>0.97894736842105268</v>
      </c>
      <c r="AN64" s="95">
        <f t="shared" si="70"/>
        <v>2708</v>
      </c>
      <c r="AO64" s="64">
        <f t="shared" si="71"/>
        <v>292</v>
      </c>
      <c r="AP64" s="62">
        <f t="shared" si="72"/>
        <v>0.10782865583456426</v>
      </c>
      <c r="AQ64" s="63">
        <f t="shared" si="55"/>
        <v>2416</v>
      </c>
      <c r="AR64" s="62">
        <f t="shared" si="73"/>
        <v>0.89217134416543575</v>
      </c>
      <c r="AS64" s="91"/>
      <c r="AT64" s="260"/>
      <c r="AU64" s="330"/>
      <c r="AV64" s="11" t="s">
        <v>131</v>
      </c>
      <c r="AW64" s="210">
        <v>2679</v>
      </c>
      <c r="AX64" s="38">
        <v>248</v>
      </c>
      <c r="AY64" s="85">
        <v>9.2571855169839498E-2</v>
      </c>
      <c r="AZ64" s="38">
        <v>2431</v>
      </c>
      <c r="BA64" s="85">
        <v>0.90742814483016054</v>
      </c>
      <c r="BB64" s="91"/>
      <c r="BC64" s="53">
        <v>59</v>
      </c>
      <c r="BD64" s="32" t="s">
        <v>20</v>
      </c>
      <c r="BE64" s="36">
        <f t="shared" si="51"/>
        <v>0.19970165054617198</v>
      </c>
      <c r="BF64" s="36">
        <f t="shared" si="23"/>
        <v>0.18427502042313398</v>
      </c>
      <c r="BG64" s="36">
        <f t="shared" si="52"/>
        <v>0.80029834945382805</v>
      </c>
      <c r="BH64" s="36">
        <f t="shared" si="24"/>
        <v>0.81572497957686596</v>
      </c>
      <c r="BI64" s="36">
        <f t="shared" si="53"/>
        <v>0.14134203548847643</v>
      </c>
      <c r="BJ64" s="36">
        <f t="shared" si="25"/>
        <v>0.13899455124910043</v>
      </c>
      <c r="BK64" s="36">
        <f t="shared" si="54"/>
        <v>0.85865796451152354</v>
      </c>
      <c r="BL64" s="36">
        <f t="shared" si="26"/>
        <v>0.86100544875089957</v>
      </c>
    </row>
    <row r="65" spans="1:64" s="12" customFormat="1" ht="13.5" customHeight="1">
      <c r="A65" s="76"/>
      <c r="B65" s="261"/>
      <c r="C65" s="331"/>
      <c r="D65" s="58" t="s">
        <v>130</v>
      </c>
      <c r="E65" s="98">
        <v>34</v>
      </c>
      <c r="F65" s="57">
        <v>4</v>
      </c>
      <c r="G65" s="55">
        <f t="shared" si="56"/>
        <v>0.11764705882352941</v>
      </c>
      <c r="H65" s="57">
        <v>30</v>
      </c>
      <c r="I65" s="55">
        <f t="shared" si="57"/>
        <v>0.88235294117647056</v>
      </c>
      <c r="J65" s="98">
        <v>126</v>
      </c>
      <c r="K65" s="57">
        <v>11</v>
      </c>
      <c r="L65" s="55">
        <f t="shared" si="58"/>
        <v>8.7301587301587297E-2</v>
      </c>
      <c r="M65" s="57">
        <v>115</v>
      </c>
      <c r="N65" s="55">
        <f t="shared" si="59"/>
        <v>0.91269841269841268</v>
      </c>
      <c r="O65" s="98">
        <v>7753</v>
      </c>
      <c r="P65" s="57">
        <v>1233</v>
      </c>
      <c r="Q65" s="55">
        <f t="shared" si="60"/>
        <v>0.15903521217593189</v>
      </c>
      <c r="R65" s="57">
        <v>6520</v>
      </c>
      <c r="S65" s="55">
        <f t="shared" si="61"/>
        <v>0.84096478782406814</v>
      </c>
      <c r="T65" s="98">
        <v>6102</v>
      </c>
      <c r="U65" s="57">
        <v>826</v>
      </c>
      <c r="V65" s="55">
        <f t="shared" si="62"/>
        <v>0.13536545394952473</v>
      </c>
      <c r="W65" s="57">
        <v>5276</v>
      </c>
      <c r="X65" s="55">
        <f t="shared" si="63"/>
        <v>0.86463454605047529</v>
      </c>
      <c r="Y65" s="98">
        <v>4009</v>
      </c>
      <c r="Z65" s="57">
        <v>351</v>
      </c>
      <c r="AA65" s="55">
        <f t="shared" si="64"/>
        <v>8.7553005737091544E-2</v>
      </c>
      <c r="AB65" s="57">
        <v>3658</v>
      </c>
      <c r="AC65" s="55">
        <f t="shared" si="65"/>
        <v>0.91244699426290843</v>
      </c>
      <c r="AD65" s="98">
        <v>1909</v>
      </c>
      <c r="AE65" s="57">
        <v>146</v>
      </c>
      <c r="AF65" s="55">
        <f t="shared" si="66"/>
        <v>7.6479832372970138E-2</v>
      </c>
      <c r="AG65" s="57">
        <v>1763</v>
      </c>
      <c r="AH65" s="55">
        <f t="shared" si="67"/>
        <v>0.92352016762702982</v>
      </c>
      <c r="AI65" s="98">
        <v>625</v>
      </c>
      <c r="AJ65" s="57">
        <v>22</v>
      </c>
      <c r="AK65" s="55">
        <f t="shared" si="68"/>
        <v>3.5200000000000002E-2</v>
      </c>
      <c r="AL65" s="57">
        <v>603</v>
      </c>
      <c r="AM65" s="55">
        <f t="shared" si="69"/>
        <v>0.96479999999999999</v>
      </c>
      <c r="AN65" s="98">
        <f t="shared" si="70"/>
        <v>20558</v>
      </c>
      <c r="AO65" s="57">
        <f t="shared" si="71"/>
        <v>2593</v>
      </c>
      <c r="AP65" s="55">
        <f t="shared" si="72"/>
        <v>0.12613094659013524</v>
      </c>
      <c r="AQ65" s="56">
        <f t="shared" si="55"/>
        <v>17965</v>
      </c>
      <c r="AR65" s="55">
        <f t="shared" si="73"/>
        <v>0.87386905340986476</v>
      </c>
      <c r="AS65" s="91"/>
      <c r="AT65" s="261"/>
      <c r="AU65" s="331"/>
      <c r="AV65" s="151" t="s">
        <v>67</v>
      </c>
      <c r="AW65" s="210">
        <v>19916</v>
      </c>
      <c r="AX65" s="38">
        <v>2361</v>
      </c>
      <c r="AY65" s="85">
        <v>0.11854790118497691</v>
      </c>
      <c r="AZ65" s="38">
        <v>17555</v>
      </c>
      <c r="BA65" s="85">
        <v>0.88145209881502307</v>
      </c>
      <c r="BB65" s="91"/>
      <c r="BC65" s="53">
        <v>60</v>
      </c>
      <c r="BD65" s="32" t="s">
        <v>44</v>
      </c>
      <c r="BE65" s="36">
        <f t="shared" si="51"/>
        <v>0.19400785854616895</v>
      </c>
      <c r="BF65" s="36">
        <f t="shared" si="23"/>
        <v>0.16901408450704225</v>
      </c>
      <c r="BG65" s="36">
        <f t="shared" si="52"/>
        <v>0.80599214145383102</v>
      </c>
      <c r="BH65" s="36">
        <f t="shared" si="24"/>
        <v>0.83098591549295775</v>
      </c>
      <c r="BI65" s="36">
        <f t="shared" si="53"/>
        <v>0.17468944099378883</v>
      </c>
      <c r="BJ65" s="36">
        <f t="shared" si="25"/>
        <v>0.13727055067837191</v>
      </c>
      <c r="BK65" s="36">
        <f t="shared" si="54"/>
        <v>0.8253105590062112</v>
      </c>
      <c r="BL65" s="36">
        <f t="shared" si="26"/>
        <v>0.86272944932162809</v>
      </c>
    </row>
    <row r="66" spans="1:64" s="12" customFormat="1" ht="13.5" customHeight="1">
      <c r="A66" s="76"/>
      <c r="B66" s="259">
        <v>21</v>
      </c>
      <c r="C66" s="329" t="s">
        <v>112</v>
      </c>
      <c r="D66" s="75" t="s">
        <v>132</v>
      </c>
      <c r="E66" s="94">
        <v>27</v>
      </c>
      <c r="F66" s="74">
        <v>9</v>
      </c>
      <c r="G66" s="72">
        <f t="shared" si="56"/>
        <v>0.33333333333333331</v>
      </c>
      <c r="H66" s="74">
        <v>18</v>
      </c>
      <c r="I66" s="72">
        <f t="shared" si="57"/>
        <v>0.66666666666666663</v>
      </c>
      <c r="J66" s="94">
        <v>90</v>
      </c>
      <c r="K66" s="74">
        <v>9</v>
      </c>
      <c r="L66" s="72">
        <f t="shared" si="58"/>
        <v>0.1</v>
      </c>
      <c r="M66" s="74">
        <v>81</v>
      </c>
      <c r="N66" s="72">
        <f t="shared" si="59"/>
        <v>0.9</v>
      </c>
      <c r="O66" s="94">
        <v>4066</v>
      </c>
      <c r="P66" s="74">
        <v>761</v>
      </c>
      <c r="Q66" s="72">
        <f t="shared" si="60"/>
        <v>0.18716182980816529</v>
      </c>
      <c r="R66" s="74">
        <v>3305</v>
      </c>
      <c r="S66" s="72">
        <f t="shared" si="61"/>
        <v>0.81283817019183469</v>
      </c>
      <c r="T66" s="94">
        <v>3843</v>
      </c>
      <c r="U66" s="74">
        <v>613</v>
      </c>
      <c r="V66" s="72">
        <f t="shared" si="62"/>
        <v>0.15951079885506114</v>
      </c>
      <c r="W66" s="74">
        <v>3230</v>
      </c>
      <c r="X66" s="72">
        <f t="shared" si="63"/>
        <v>0.84048920114493886</v>
      </c>
      <c r="Y66" s="94">
        <v>2562</v>
      </c>
      <c r="Z66" s="74">
        <v>289</v>
      </c>
      <c r="AA66" s="72">
        <f t="shared" si="64"/>
        <v>0.11280249804839969</v>
      </c>
      <c r="AB66" s="74">
        <v>2273</v>
      </c>
      <c r="AC66" s="72">
        <f t="shared" si="65"/>
        <v>0.8871975019516003</v>
      </c>
      <c r="AD66" s="94">
        <v>1085</v>
      </c>
      <c r="AE66" s="74">
        <v>94</v>
      </c>
      <c r="AF66" s="72">
        <f t="shared" si="66"/>
        <v>8.6635944700460835E-2</v>
      </c>
      <c r="AG66" s="74">
        <v>991</v>
      </c>
      <c r="AH66" s="72">
        <f t="shared" si="67"/>
        <v>0.91336405529953912</v>
      </c>
      <c r="AI66" s="94">
        <v>251</v>
      </c>
      <c r="AJ66" s="74">
        <v>15</v>
      </c>
      <c r="AK66" s="72">
        <f t="shared" si="68"/>
        <v>5.9760956175298807E-2</v>
      </c>
      <c r="AL66" s="74">
        <v>236</v>
      </c>
      <c r="AM66" s="72">
        <f t="shared" si="69"/>
        <v>0.94023904382470125</v>
      </c>
      <c r="AN66" s="94">
        <f t="shared" si="70"/>
        <v>11924</v>
      </c>
      <c r="AO66" s="74">
        <f t="shared" si="71"/>
        <v>1790</v>
      </c>
      <c r="AP66" s="72">
        <f t="shared" si="72"/>
        <v>0.15011741026501174</v>
      </c>
      <c r="AQ66" s="73">
        <f t="shared" si="55"/>
        <v>10134</v>
      </c>
      <c r="AR66" s="72">
        <f t="shared" si="73"/>
        <v>0.84988258973498831</v>
      </c>
      <c r="AS66" s="91"/>
      <c r="AT66" s="259">
        <v>21</v>
      </c>
      <c r="AU66" s="329" t="s">
        <v>112</v>
      </c>
      <c r="AV66" s="11" t="s">
        <v>125</v>
      </c>
      <c r="AW66" s="210">
        <v>11603</v>
      </c>
      <c r="AX66" s="38">
        <v>1651</v>
      </c>
      <c r="AY66" s="85">
        <v>0.14229078686546584</v>
      </c>
      <c r="AZ66" s="38">
        <v>9952</v>
      </c>
      <c r="BA66" s="85">
        <v>0.85770921313453419</v>
      </c>
      <c r="BB66" s="91"/>
      <c r="BC66" s="53">
        <v>61</v>
      </c>
      <c r="BD66" s="32" t="s">
        <v>16</v>
      </c>
      <c r="BE66" s="36">
        <f t="shared" si="51"/>
        <v>0.22434807256235828</v>
      </c>
      <c r="BF66" s="36">
        <f t="shared" si="23"/>
        <v>0.20662134200413834</v>
      </c>
      <c r="BG66" s="36">
        <f t="shared" si="52"/>
        <v>0.77565192743764177</v>
      </c>
      <c r="BH66" s="36">
        <f t="shared" si="24"/>
        <v>0.79337865799586171</v>
      </c>
      <c r="BI66" s="36">
        <f t="shared" si="53"/>
        <v>0.18524871355060035</v>
      </c>
      <c r="BJ66" s="36">
        <f t="shared" si="25"/>
        <v>0.17797356828193833</v>
      </c>
      <c r="BK66" s="36">
        <f t="shared" si="54"/>
        <v>0.81475128644939965</v>
      </c>
      <c r="BL66" s="36">
        <f t="shared" si="26"/>
        <v>0.82202643171806167</v>
      </c>
    </row>
    <row r="67" spans="1:64" s="12" customFormat="1" ht="13.5" customHeight="1">
      <c r="A67" s="76"/>
      <c r="B67" s="260"/>
      <c r="C67" s="330"/>
      <c r="D67" s="65" t="s">
        <v>131</v>
      </c>
      <c r="E67" s="95">
        <v>8</v>
      </c>
      <c r="F67" s="64">
        <v>2</v>
      </c>
      <c r="G67" s="62">
        <f t="shared" si="56"/>
        <v>0.25</v>
      </c>
      <c r="H67" s="64">
        <v>6</v>
      </c>
      <c r="I67" s="62">
        <f t="shared" si="57"/>
        <v>0.75</v>
      </c>
      <c r="J67" s="95">
        <v>9</v>
      </c>
      <c r="K67" s="64">
        <v>0</v>
      </c>
      <c r="L67" s="62">
        <f t="shared" si="58"/>
        <v>0</v>
      </c>
      <c r="M67" s="64">
        <v>9</v>
      </c>
      <c r="N67" s="62">
        <f t="shared" si="59"/>
        <v>1</v>
      </c>
      <c r="O67" s="95">
        <v>754</v>
      </c>
      <c r="P67" s="64">
        <v>103</v>
      </c>
      <c r="Q67" s="62">
        <f t="shared" si="60"/>
        <v>0.13660477453580902</v>
      </c>
      <c r="R67" s="64">
        <v>651</v>
      </c>
      <c r="S67" s="62">
        <f t="shared" si="61"/>
        <v>0.86339522546419101</v>
      </c>
      <c r="T67" s="95">
        <v>417</v>
      </c>
      <c r="U67" s="64">
        <v>70</v>
      </c>
      <c r="V67" s="62">
        <f t="shared" si="62"/>
        <v>0.16786570743405277</v>
      </c>
      <c r="W67" s="64">
        <v>347</v>
      </c>
      <c r="X67" s="62">
        <f t="shared" si="63"/>
        <v>0.83213429256594729</v>
      </c>
      <c r="Y67" s="95">
        <v>214</v>
      </c>
      <c r="Z67" s="64">
        <v>13</v>
      </c>
      <c r="AA67" s="62">
        <f t="shared" si="64"/>
        <v>6.0747663551401869E-2</v>
      </c>
      <c r="AB67" s="64">
        <v>201</v>
      </c>
      <c r="AC67" s="62">
        <f t="shared" si="65"/>
        <v>0.93925233644859818</v>
      </c>
      <c r="AD67" s="95">
        <v>99</v>
      </c>
      <c r="AE67" s="64">
        <v>3</v>
      </c>
      <c r="AF67" s="62">
        <f t="shared" si="66"/>
        <v>3.0303030303030304E-2</v>
      </c>
      <c r="AG67" s="64">
        <v>96</v>
      </c>
      <c r="AH67" s="62">
        <f t="shared" si="67"/>
        <v>0.96969696969696972</v>
      </c>
      <c r="AI67" s="95">
        <v>46</v>
      </c>
      <c r="AJ67" s="64">
        <v>1</v>
      </c>
      <c r="AK67" s="62">
        <f t="shared" si="68"/>
        <v>2.1739130434782608E-2</v>
      </c>
      <c r="AL67" s="64">
        <v>45</v>
      </c>
      <c r="AM67" s="62">
        <f t="shared" si="69"/>
        <v>0.97826086956521741</v>
      </c>
      <c r="AN67" s="95">
        <f t="shared" si="70"/>
        <v>1547</v>
      </c>
      <c r="AO67" s="64">
        <f t="shared" si="71"/>
        <v>192</v>
      </c>
      <c r="AP67" s="62">
        <f t="shared" si="72"/>
        <v>0.12411118293471235</v>
      </c>
      <c r="AQ67" s="63">
        <f t="shared" si="55"/>
        <v>1355</v>
      </c>
      <c r="AR67" s="62">
        <f t="shared" si="73"/>
        <v>0.87588881706528765</v>
      </c>
      <c r="AS67" s="91"/>
      <c r="AT67" s="260"/>
      <c r="AU67" s="330"/>
      <c r="AV67" s="11" t="s">
        <v>131</v>
      </c>
      <c r="AW67" s="210">
        <v>1518</v>
      </c>
      <c r="AX67" s="38">
        <v>161</v>
      </c>
      <c r="AY67" s="85">
        <v>0.10606060606060606</v>
      </c>
      <c r="AZ67" s="38">
        <v>1357</v>
      </c>
      <c r="BA67" s="85">
        <v>0.89393939393939392</v>
      </c>
      <c r="BB67" s="91"/>
      <c r="BC67" s="53">
        <v>62</v>
      </c>
      <c r="BD67" s="32" t="s">
        <v>17</v>
      </c>
      <c r="BE67" s="36">
        <f t="shared" si="51"/>
        <v>0.18324064473560184</v>
      </c>
      <c r="BF67" s="36">
        <f t="shared" si="23"/>
        <v>0.16362019563284261</v>
      </c>
      <c r="BG67" s="36">
        <f t="shared" si="52"/>
        <v>0.81675935526439813</v>
      </c>
      <c r="BH67" s="36">
        <f t="shared" si="24"/>
        <v>0.83637980436715742</v>
      </c>
      <c r="BI67" s="36">
        <f t="shared" si="53"/>
        <v>0.17138193688792167</v>
      </c>
      <c r="BJ67" s="36">
        <f t="shared" si="25"/>
        <v>0.15393133997785161</v>
      </c>
      <c r="BK67" s="36">
        <f t="shared" si="54"/>
        <v>0.82861806311207831</v>
      </c>
      <c r="BL67" s="36">
        <f t="shared" si="26"/>
        <v>0.84606866002214842</v>
      </c>
    </row>
    <row r="68" spans="1:64" s="12" customFormat="1" ht="13.5" customHeight="1">
      <c r="B68" s="261"/>
      <c r="C68" s="331"/>
      <c r="D68" s="71" t="s">
        <v>130</v>
      </c>
      <c r="E68" s="96">
        <v>35</v>
      </c>
      <c r="F68" s="70">
        <v>11</v>
      </c>
      <c r="G68" s="13">
        <f t="shared" si="56"/>
        <v>0.31428571428571428</v>
      </c>
      <c r="H68" s="70">
        <v>24</v>
      </c>
      <c r="I68" s="13">
        <f t="shared" si="57"/>
        <v>0.68571428571428572</v>
      </c>
      <c r="J68" s="96">
        <v>99</v>
      </c>
      <c r="K68" s="70">
        <v>9</v>
      </c>
      <c r="L68" s="13">
        <f t="shared" si="58"/>
        <v>9.0909090909090912E-2</v>
      </c>
      <c r="M68" s="70">
        <v>90</v>
      </c>
      <c r="N68" s="13">
        <f t="shared" si="59"/>
        <v>0.90909090909090906</v>
      </c>
      <c r="O68" s="96">
        <v>4820</v>
      </c>
      <c r="P68" s="70">
        <v>864</v>
      </c>
      <c r="Q68" s="13">
        <f t="shared" si="60"/>
        <v>0.17925311203319502</v>
      </c>
      <c r="R68" s="70">
        <v>3956</v>
      </c>
      <c r="S68" s="13">
        <f t="shared" si="61"/>
        <v>0.82074688796680495</v>
      </c>
      <c r="T68" s="96">
        <v>4260</v>
      </c>
      <c r="U68" s="70">
        <v>683</v>
      </c>
      <c r="V68" s="13">
        <f t="shared" si="62"/>
        <v>0.16032863849765258</v>
      </c>
      <c r="W68" s="70">
        <v>3577</v>
      </c>
      <c r="X68" s="13">
        <f t="shared" si="63"/>
        <v>0.83967136150234745</v>
      </c>
      <c r="Y68" s="96">
        <v>2776</v>
      </c>
      <c r="Z68" s="70">
        <v>302</v>
      </c>
      <c r="AA68" s="13">
        <f t="shared" si="64"/>
        <v>0.10878962536023054</v>
      </c>
      <c r="AB68" s="70">
        <v>2474</v>
      </c>
      <c r="AC68" s="13">
        <f t="shared" si="65"/>
        <v>0.89121037463976949</v>
      </c>
      <c r="AD68" s="96">
        <v>1184</v>
      </c>
      <c r="AE68" s="70">
        <v>97</v>
      </c>
      <c r="AF68" s="13">
        <f t="shared" si="66"/>
        <v>8.1925675675675672E-2</v>
      </c>
      <c r="AG68" s="70">
        <v>1087</v>
      </c>
      <c r="AH68" s="13">
        <f t="shared" si="67"/>
        <v>0.91807432432432434</v>
      </c>
      <c r="AI68" s="96">
        <v>297</v>
      </c>
      <c r="AJ68" s="70">
        <v>16</v>
      </c>
      <c r="AK68" s="13">
        <f t="shared" si="68"/>
        <v>5.387205387205387E-2</v>
      </c>
      <c r="AL68" s="70">
        <v>281</v>
      </c>
      <c r="AM68" s="13">
        <f t="shared" si="69"/>
        <v>0.94612794612794615</v>
      </c>
      <c r="AN68" s="96">
        <f t="shared" si="70"/>
        <v>13471</v>
      </c>
      <c r="AO68" s="70">
        <f t="shared" si="71"/>
        <v>1982</v>
      </c>
      <c r="AP68" s="13">
        <f t="shared" si="72"/>
        <v>0.14713087372875064</v>
      </c>
      <c r="AQ68" s="33">
        <f t="shared" si="55"/>
        <v>11489</v>
      </c>
      <c r="AR68" s="13">
        <f t="shared" si="73"/>
        <v>0.85286912627124933</v>
      </c>
      <c r="AS68" s="91"/>
      <c r="AT68" s="261"/>
      <c r="AU68" s="331"/>
      <c r="AV68" s="151" t="s">
        <v>67</v>
      </c>
      <c r="AW68" s="210">
        <v>13121</v>
      </c>
      <c r="AX68" s="38">
        <v>1812</v>
      </c>
      <c r="AY68" s="85">
        <v>0.13809923024159743</v>
      </c>
      <c r="AZ68" s="38">
        <v>11309</v>
      </c>
      <c r="BA68" s="85">
        <v>0.86190076975840257</v>
      </c>
      <c r="BB68" s="91"/>
      <c r="BC68" s="53">
        <v>63</v>
      </c>
      <c r="BD68" s="32" t="s">
        <v>26</v>
      </c>
      <c r="BE68" s="36">
        <f t="shared" si="51"/>
        <v>0.29453125000000002</v>
      </c>
      <c r="BF68" s="36">
        <f t="shared" si="23"/>
        <v>0.25827455236028213</v>
      </c>
      <c r="BG68" s="36">
        <f t="shared" si="52"/>
        <v>0.70546874999999998</v>
      </c>
      <c r="BH68" s="36">
        <f t="shared" si="24"/>
        <v>0.74172544763971782</v>
      </c>
      <c r="BI68" s="36">
        <f t="shared" si="53"/>
        <v>0.21653543307086615</v>
      </c>
      <c r="BJ68" s="36">
        <f t="shared" si="25"/>
        <v>0.19756097560975611</v>
      </c>
      <c r="BK68" s="36">
        <f t="shared" si="54"/>
        <v>0.78346456692913391</v>
      </c>
      <c r="BL68" s="36">
        <f t="shared" si="26"/>
        <v>0.80243902439024395</v>
      </c>
    </row>
    <row r="69" spans="1:64" s="12" customFormat="1" ht="13.5" customHeight="1">
      <c r="B69" s="259">
        <v>22</v>
      </c>
      <c r="C69" s="329" t="s">
        <v>56</v>
      </c>
      <c r="D69" s="75" t="s">
        <v>132</v>
      </c>
      <c r="E69" s="94">
        <v>24</v>
      </c>
      <c r="F69" s="74">
        <v>4</v>
      </c>
      <c r="G69" s="72">
        <f t="shared" si="56"/>
        <v>0.16666666666666666</v>
      </c>
      <c r="H69" s="74">
        <v>20</v>
      </c>
      <c r="I69" s="72">
        <f t="shared" si="57"/>
        <v>0.83333333333333337</v>
      </c>
      <c r="J69" s="94">
        <v>107</v>
      </c>
      <c r="K69" s="74">
        <v>9</v>
      </c>
      <c r="L69" s="72">
        <f t="shared" si="58"/>
        <v>8.4112149532710276E-2</v>
      </c>
      <c r="M69" s="74">
        <v>98</v>
      </c>
      <c r="N69" s="72">
        <f t="shared" si="59"/>
        <v>0.91588785046728971</v>
      </c>
      <c r="O69" s="94">
        <v>5671</v>
      </c>
      <c r="P69" s="74">
        <v>930</v>
      </c>
      <c r="Q69" s="72">
        <f t="shared" si="60"/>
        <v>0.16399224122729678</v>
      </c>
      <c r="R69" s="74">
        <v>4741</v>
      </c>
      <c r="S69" s="72">
        <f t="shared" si="61"/>
        <v>0.83600775877270328</v>
      </c>
      <c r="T69" s="94">
        <v>4761</v>
      </c>
      <c r="U69" s="74">
        <v>684</v>
      </c>
      <c r="V69" s="72">
        <f t="shared" si="62"/>
        <v>0.14366729678638943</v>
      </c>
      <c r="W69" s="74">
        <v>4077</v>
      </c>
      <c r="X69" s="72">
        <f t="shared" si="63"/>
        <v>0.85633270321361055</v>
      </c>
      <c r="Y69" s="94">
        <v>2947</v>
      </c>
      <c r="Z69" s="74">
        <v>268</v>
      </c>
      <c r="AA69" s="72">
        <f t="shared" si="64"/>
        <v>9.0939938920936547E-2</v>
      </c>
      <c r="AB69" s="74">
        <v>2679</v>
      </c>
      <c r="AC69" s="72">
        <f t="shared" si="65"/>
        <v>0.90906006107906345</v>
      </c>
      <c r="AD69" s="94">
        <v>1271</v>
      </c>
      <c r="AE69" s="74">
        <v>85</v>
      </c>
      <c r="AF69" s="72">
        <f t="shared" si="66"/>
        <v>6.6876475216365069E-2</v>
      </c>
      <c r="AG69" s="74">
        <v>1186</v>
      </c>
      <c r="AH69" s="72">
        <f t="shared" si="67"/>
        <v>0.93312352478363492</v>
      </c>
      <c r="AI69" s="94">
        <v>357</v>
      </c>
      <c r="AJ69" s="74">
        <v>27</v>
      </c>
      <c r="AK69" s="72">
        <f t="shared" si="68"/>
        <v>7.5630252100840331E-2</v>
      </c>
      <c r="AL69" s="74">
        <v>330</v>
      </c>
      <c r="AM69" s="72">
        <f t="shared" si="69"/>
        <v>0.92436974789915971</v>
      </c>
      <c r="AN69" s="94">
        <f t="shared" si="70"/>
        <v>15138</v>
      </c>
      <c r="AO69" s="74">
        <f t="shared" si="71"/>
        <v>2007</v>
      </c>
      <c r="AP69" s="72">
        <f t="shared" si="72"/>
        <v>0.13258026159334127</v>
      </c>
      <c r="AQ69" s="73">
        <f t="shared" si="55"/>
        <v>13131</v>
      </c>
      <c r="AR69" s="72">
        <f t="shared" si="73"/>
        <v>0.86741973840665876</v>
      </c>
      <c r="AS69" s="91"/>
      <c r="AT69" s="259">
        <v>22</v>
      </c>
      <c r="AU69" s="329" t="s">
        <v>56</v>
      </c>
      <c r="AV69" s="11" t="s">
        <v>125</v>
      </c>
      <c r="AW69" s="210">
        <v>14431</v>
      </c>
      <c r="AX69" s="38">
        <v>1727</v>
      </c>
      <c r="AY69" s="85">
        <v>0.11967292633913104</v>
      </c>
      <c r="AZ69" s="38">
        <v>12704</v>
      </c>
      <c r="BA69" s="85">
        <v>0.88032707366086893</v>
      </c>
      <c r="BB69" s="91"/>
      <c r="BC69" s="53">
        <v>64</v>
      </c>
      <c r="BD69" s="32" t="s">
        <v>45</v>
      </c>
      <c r="BE69" s="36">
        <f t="shared" si="51"/>
        <v>0.13275434243176179</v>
      </c>
      <c r="BF69" s="36">
        <f t="shared" si="23"/>
        <v>0.11967023058096096</v>
      </c>
      <c r="BG69" s="36">
        <f t="shared" si="52"/>
        <v>0.86724565756823824</v>
      </c>
      <c r="BH69" s="36">
        <f t="shared" si="24"/>
        <v>0.88032976941903907</v>
      </c>
      <c r="BI69" s="36">
        <f t="shared" si="53"/>
        <v>0.14081145584725538</v>
      </c>
      <c r="BJ69" s="36">
        <f t="shared" si="25"/>
        <v>0.15051903114186851</v>
      </c>
      <c r="BK69" s="36">
        <f t="shared" si="54"/>
        <v>0.85918854415274459</v>
      </c>
      <c r="BL69" s="36">
        <f t="shared" si="26"/>
        <v>0.84948096885813151</v>
      </c>
    </row>
    <row r="70" spans="1:64" s="12" customFormat="1" ht="13.5" customHeight="1">
      <c r="B70" s="260"/>
      <c r="C70" s="330"/>
      <c r="D70" s="65" t="s">
        <v>131</v>
      </c>
      <c r="E70" s="95">
        <v>2</v>
      </c>
      <c r="F70" s="64">
        <v>1</v>
      </c>
      <c r="G70" s="62">
        <f t="shared" si="56"/>
        <v>0.5</v>
      </c>
      <c r="H70" s="64">
        <v>1</v>
      </c>
      <c r="I70" s="62">
        <f t="shared" si="57"/>
        <v>0.5</v>
      </c>
      <c r="J70" s="95">
        <v>16</v>
      </c>
      <c r="K70" s="64">
        <v>1</v>
      </c>
      <c r="L70" s="62">
        <f t="shared" si="58"/>
        <v>6.25E-2</v>
      </c>
      <c r="M70" s="64">
        <v>15</v>
      </c>
      <c r="N70" s="62">
        <f t="shared" si="59"/>
        <v>0.9375</v>
      </c>
      <c r="O70" s="95">
        <v>1249</v>
      </c>
      <c r="P70" s="64">
        <v>155</v>
      </c>
      <c r="Q70" s="62">
        <f t="shared" si="60"/>
        <v>0.12409927942353884</v>
      </c>
      <c r="R70" s="64">
        <v>1094</v>
      </c>
      <c r="S70" s="62">
        <f t="shared" si="61"/>
        <v>0.87590072057646118</v>
      </c>
      <c r="T70" s="95">
        <v>557</v>
      </c>
      <c r="U70" s="64">
        <v>62</v>
      </c>
      <c r="V70" s="62">
        <f t="shared" si="62"/>
        <v>0.11131059245960502</v>
      </c>
      <c r="W70" s="64">
        <v>495</v>
      </c>
      <c r="X70" s="62">
        <f t="shared" si="63"/>
        <v>0.88868940754039494</v>
      </c>
      <c r="Y70" s="95">
        <v>328</v>
      </c>
      <c r="Z70" s="64">
        <v>23</v>
      </c>
      <c r="AA70" s="62">
        <f t="shared" si="64"/>
        <v>7.0121951219512202E-2</v>
      </c>
      <c r="AB70" s="64">
        <v>305</v>
      </c>
      <c r="AC70" s="62">
        <f t="shared" si="65"/>
        <v>0.92987804878048785</v>
      </c>
      <c r="AD70" s="95">
        <v>173</v>
      </c>
      <c r="AE70" s="64">
        <v>7</v>
      </c>
      <c r="AF70" s="62">
        <f t="shared" si="66"/>
        <v>4.046242774566474E-2</v>
      </c>
      <c r="AG70" s="64">
        <v>166</v>
      </c>
      <c r="AH70" s="62">
        <f t="shared" si="67"/>
        <v>0.95953757225433522</v>
      </c>
      <c r="AI70" s="95">
        <v>96</v>
      </c>
      <c r="AJ70" s="64">
        <v>1</v>
      </c>
      <c r="AK70" s="62">
        <f t="shared" si="68"/>
        <v>1.0416666666666666E-2</v>
      </c>
      <c r="AL70" s="64">
        <v>95</v>
      </c>
      <c r="AM70" s="62">
        <f t="shared" si="69"/>
        <v>0.98958333333333337</v>
      </c>
      <c r="AN70" s="95">
        <f t="shared" si="70"/>
        <v>2421</v>
      </c>
      <c r="AO70" s="64">
        <f t="shared" si="71"/>
        <v>250</v>
      </c>
      <c r="AP70" s="62">
        <f t="shared" si="72"/>
        <v>0.10326311441553077</v>
      </c>
      <c r="AQ70" s="63">
        <f t="shared" si="55"/>
        <v>2171</v>
      </c>
      <c r="AR70" s="62">
        <f t="shared" si="73"/>
        <v>0.89673688558446918</v>
      </c>
      <c r="AS70" s="91"/>
      <c r="AT70" s="260"/>
      <c r="AU70" s="330"/>
      <c r="AV70" s="11" t="s">
        <v>131</v>
      </c>
      <c r="AW70" s="210">
        <v>2288</v>
      </c>
      <c r="AX70" s="38">
        <v>210</v>
      </c>
      <c r="AY70" s="85">
        <v>9.1783216783216784E-2</v>
      </c>
      <c r="AZ70" s="38">
        <v>2078</v>
      </c>
      <c r="BA70" s="85">
        <v>0.90821678321678323</v>
      </c>
      <c r="BB70" s="91"/>
      <c r="BC70" s="53">
        <v>65</v>
      </c>
      <c r="BD70" s="32" t="s">
        <v>10</v>
      </c>
      <c r="BE70" s="36">
        <f t="shared" ref="BE70:BE80" si="74">INDEX($AP:$AP,(ROW()+(BC70*2)-2))</f>
        <v>0.22929619497637405</v>
      </c>
      <c r="BF70" s="36">
        <f t="shared" si="23"/>
        <v>0.2111169102296451</v>
      </c>
      <c r="BG70" s="36">
        <f t="shared" ref="BG70:BG80" si="75">INDEX($AR:$AR,(ROW()+(BC70*2)-2))</f>
        <v>0.77070380502362601</v>
      </c>
      <c r="BH70" s="36">
        <f t="shared" si="24"/>
        <v>0.78888308977035493</v>
      </c>
      <c r="BI70" s="36">
        <f t="shared" ref="BI70:BI80" si="76">INDEX($AP:$AP,(ROW()+(BC70*2)-1))</f>
        <v>0.19363762102351315</v>
      </c>
      <c r="BJ70" s="36">
        <f t="shared" si="25"/>
        <v>0.19124087591240876</v>
      </c>
      <c r="BK70" s="36">
        <f t="shared" ref="BK70:BK80" si="77">INDEX($AR:$AR,(ROW()+(BC70*2)-1))</f>
        <v>0.80636237897648688</v>
      </c>
      <c r="BL70" s="36">
        <f t="shared" si="26"/>
        <v>0.80875912408759121</v>
      </c>
    </row>
    <row r="71" spans="1:64" s="12" customFormat="1" ht="13.5" customHeight="1">
      <c r="B71" s="261"/>
      <c r="C71" s="331"/>
      <c r="D71" s="71" t="s">
        <v>130</v>
      </c>
      <c r="E71" s="96">
        <v>26</v>
      </c>
      <c r="F71" s="70">
        <v>5</v>
      </c>
      <c r="G71" s="13">
        <f t="shared" si="56"/>
        <v>0.19230769230769232</v>
      </c>
      <c r="H71" s="70">
        <v>21</v>
      </c>
      <c r="I71" s="13">
        <f t="shared" si="57"/>
        <v>0.80769230769230771</v>
      </c>
      <c r="J71" s="96">
        <v>123</v>
      </c>
      <c r="K71" s="70">
        <v>10</v>
      </c>
      <c r="L71" s="13">
        <f t="shared" si="58"/>
        <v>8.1300813008130079E-2</v>
      </c>
      <c r="M71" s="70">
        <v>113</v>
      </c>
      <c r="N71" s="13">
        <f t="shared" si="59"/>
        <v>0.91869918699186992</v>
      </c>
      <c r="O71" s="96">
        <v>6920</v>
      </c>
      <c r="P71" s="70">
        <v>1085</v>
      </c>
      <c r="Q71" s="13">
        <f t="shared" si="60"/>
        <v>0.15679190751445088</v>
      </c>
      <c r="R71" s="70">
        <v>5835</v>
      </c>
      <c r="S71" s="13">
        <f t="shared" si="61"/>
        <v>0.84320809248554918</v>
      </c>
      <c r="T71" s="96">
        <v>5318</v>
      </c>
      <c r="U71" s="70">
        <v>746</v>
      </c>
      <c r="V71" s="13">
        <f t="shared" si="62"/>
        <v>0.14027830011282438</v>
      </c>
      <c r="W71" s="70">
        <v>4572</v>
      </c>
      <c r="X71" s="13">
        <f t="shared" si="63"/>
        <v>0.85972169988717562</v>
      </c>
      <c r="Y71" s="96">
        <v>3275</v>
      </c>
      <c r="Z71" s="70">
        <v>291</v>
      </c>
      <c r="AA71" s="13">
        <f t="shared" si="64"/>
        <v>8.8854961832061069E-2</v>
      </c>
      <c r="AB71" s="70">
        <v>2984</v>
      </c>
      <c r="AC71" s="13">
        <f t="shared" si="65"/>
        <v>0.9111450381679389</v>
      </c>
      <c r="AD71" s="96">
        <v>1444</v>
      </c>
      <c r="AE71" s="70">
        <v>92</v>
      </c>
      <c r="AF71" s="13">
        <f t="shared" si="66"/>
        <v>6.3711911357340723E-2</v>
      </c>
      <c r="AG71" s="70">
        <v>1352</v>
      </c>
      <c r="AH71" s="13">
        <f t="shared" si="67"/>
        <v>0.93628808864265933</v>
      </c>
      <c r="AI71" s="96">
        <v>453</v>
      </c>
      <c r="AJ71" s="70">
        <v>28</v>
      </c>
      <c r="AK71" s="13">
        <f t="shared" si="68"/>
        <v>6.1810154525386317E-2</v>
      </c>
      <c r="AL71" s="70">
        <v>425</v>
      </c>
      <c r="AM71" s="13">
        <f t="shared" si="69"/>
        <v>0.9381898454746137</v>
      </c>
      <c r="AN71" s="96">
        <f t="shared" si="70"/>
        <v>17559</v>
      </c>
      <c r="AO71" s="70">
        <f t="shared" si="71"/>
        <v>2257</v>
      </c>
      <c r="AP71" s="13">
        <f t="shared" si="72"/>
        <v>0.12853807164417108</v>
      </c>
      <c r="AQ71" s="33">
        <f t="shared" si="55"/>
        <v>15302</v>
      </c>
      <c r="AR71" s="13">
        <f t="shared" si="73"/>
        <v>0.87146192835582892</v>
      </c>
      <c r="AS71" s="91"/>
      <c r="AT71" s="261"/>
      <c r="AU71" s="331"/>
      <c r="AV71" s="151" t="s">
        <v>67</v>
      </c>
      <c r="AW71" s="210">
        <v>16719</v>
      </c>
      <c r="AX71" s="38">
        <v>1937</v>
      </c>
      <c r="AY71" s="85">
        <v>0.11585621149590286</v>
      </c>
      <c r="AZ71" s="38">
        <v>14782</v>
      </c>
      <c r="BA71" s="85">
        <v>0.88414378850409714</v>
      </c>
      <c r="BB71" s="91"/>
      <c r="BC71" s="53">
        <v>66</v>
      </c>
      <c r="BD71" s="32" t="s">
        <v>5</v>
      </c>
      <c r="BE71" s="36">
        <f t="shared" si="74"/>
        <v>0.50259579728059334</v>
      </c>
      <c r="BF71" s="36">
        <f t="shared" ref="BF71:BF80" si="78">INDEX($AY:$AY,(ROW()+(BC71*2)-2))</f>
        <v>0.49163790814972125</v>
      </c>
      <c r="BG71" s="36">
        <f t="shared" si="75"/>
        <v>0.49740420271940666</v>
      </c>
      <c r="BH71" s="36">
        <f t="shared" ref="BH71:BH80" si="79">INDEX($BA:$BA,(ROW()+(BC71*2)-2))</f>
        <v>0.5083620918502787</v>
      </c>
      <c r="BI71" s="36">
        <f t="shared" si="76"/>
        <v>0.42576687116564416</v>
      </c>
      <c r="BJ71" s="36">
        <f t="shared" ref="BJ71:BJ80" si="80">INDEX($AY:$AY,(ROW()+(BC71*2)-1))</f>
        <v>0.41046511627906979</v>
      </c>
      <c r="BK71" s="36">
        <f t="shared" si="77"/>
        <v>0.57423312883435584</v>
      </c>
      <c r="BL71" s="36">
        <f t="shared" ref="BL71:BL80" si="81">INDEX($BA:$BA,(ROW()+(BC71*2)-1))</f>
        <v>0.58953488372093021</v>
      </c>
    </row>
    <row r="72" spans="1:64" s="12" customFormat="1" ht="13.5" customHeight="1">
      <c r="B72" s="259">
        <v>23</v>
      </c>
      <c r="C72" s="329" t="s">
        <v>113</v>
      </c>
      <c r="D72" s="75" t="s">
        <v>132</v>
      </c>
      <c r="E72" s="94">
        <v>50</v>
      </c>
      <c r="F72" s="74">
        <v>7</v>
      </c>
      <c r="G72" s="72">
        <f t="shared" si="56"/>
        <v>0.14000000000000001</v>
      </c>
      <c r="H72" s="74">
        <v>43</v>
      </c>
      <c r="I72" s="72">
        <f t="shared" si="57"/>
        <v>0.86</v>
      </c>
      <c r="J72" s="94">
        <v>162</v>
      </c>
      <c r="K72" s="74">
        <v>9</v>
      </c>
      <c r="L72" s="72">
        <f t="shared" si="58"/>
        <v>5.5555555555555552E-2</v>
      </c>
      <c r="M72" s="74">
        <v>153</v>
      </c>
      <c r="N72" s="72">
        <f t="shared" si="59"/>
        <v>0.94444444444444442</v>
      </c>
      <c r="O72" s="94">
        <v>8241</v>
      </c>
      <c r="P72" s="74">
        <v>1416</v>
      </c>
      <c r="Q72" s="72">
        <f t="shared" si="60"/>
        <v>0.1718238077903167</v>
      </c>
      <c r="R72" s="74">
        <v>6825</v>
      </c>
      <c r="S72" s="72">
        <f t="shared" si="61"/>
        <v>0.8281761922096833</v>
      </c>
      <c r="T72" s="94">
        <v>8290</v>
      </c>
      <c r="U72" s="74">
        <v>1069</v>
      </c>
      <c r="V72" s="72">
        <f t="shared" si="62"/>
        <v>0.12895054282267793</v>
      </c>
      <c r="W72" s="74">
        <v>7221</v>
      </c>
      <c r="X72" s="72">
        <f t="shared" si="63"/>
        <v>0.87104945717732207</v>
      </c>
      <c r="Y72" s="94">
        <v>5507</v>
      </c>
      <c r="Z72" s="74">
        <v>541</v>
      </c>
      <c r="AA72" s="72">
        <f t="shared" si="64"/>
        <v>9.8238605411294713E-2</v>
      </c>
      <c r="AB72" s="74">
        <v>4966</v>
      </c>
      <c r="AC72" s="72">
        <f t="shared" si="65"/>
        <v>0.9017613945887053</v>
      </c>
      <c r="AD72" s="94">
        <v>2098</v>
      </c>
      <c r="AE72" s="74">
        <v>137</v>
      </c>
      <c r="AF72" s="72">
        <f t="shared" si="66"/>
        <v>6.5300285986653953E-2</v>
      </c>
      <c r="AG72" s="74">
        <v>1961</v>
      </c>
      <c r="AH72" s="72">
        <f t="shared" si="67"/>
        <v>0.93469971401334606</v>
      </c>
      <c r="AI72" s="94">
        <v>523</v>
      </c>
      <c r="AJ72" s="74">
        <v>16</v>
      </c>
      <c r="AK72" s="72">
        <f t="shared" si="68"/>
        <v>3.0592734225621414E-2</v>
      </c>
      <c r="AL72" s="74">
        <v>507</v>
      </c>
      <c r="AM72" s="72">
        <f t="shared" si="69"/>
        <v>0.96940726577437863</v>
      </c>
      <c r="AN72" s="94">
        <f t="shared" si="70"/>
        <v>24871</v>
      </c>
      <c r="AO72" s="74">
        <f t="shared" si="71"/>
        <v>3195</v>
      </c>
      <c r="AP72" s="72">
        <f t="shared" si="72"/>
        <v>0.12846286840094889</v>
      </c>
      <c r="AQ72" s="73">
        <f t="shared" si="55"/>
        <v>21676</v>
      </c>
      <c r="AR72" s="72">
        <f t="shared" si="73"/>
        <v>0.87153713159905111</v>
      </c>
      <c r="AS72" s="91"/>
      <c r="AT72" s="259">
        <v>23</v>
      </c>
      <c r="AU72" s="329" t="s">
        <v>113</v>
      </c>
      <c r="AV72" s="11" t="s">
        <v>125</v>
      </c>
      <c r="AW72" s="210">
        <v>24324</v>
      </c>
      <c r="AX72" s="38">
        <v>2858</v>
      </c>
      <c r="AY72" s="85">
        <v>0.11749712218385135</v>
      </c>
      <c r="AZ72" s="38">
        <v>21466</v>
      </c>
      <c r="BA72" s="85">
        <v>0.88250287781614867</v>
      </c>
      <c r="BB72" s="91"/>
      <c r="BC72" s="53">
        <v>67</v>
      </c>
      <c r="BD72" s="32" t="s">
        <v>6</v>
      </c>
      <c r="BE72" s="36">
        <f t="shared" si="74"/>
        <v>0.20942408376963351</v>
      </c>
      <c r="BF72" s="36">
        <f t="shared" si="78"/>
        <v>0.20422098075729361</v>
      </c>
      <c r="BG72" s="36">
        <f t="shared" si="75"/>
        <v>0.79057591623036649</v>
      </c>
      <c r="BH72" s="36">
        <f t="shared" si="79"/>
        <v>0.79577901924270644</v>
      </c>
      <c r="BI72" s="36">
        <f t="shared" si="76"/>
        <v>0.12037037037037036</v>
      </c>
      <c r="BJ72" s="36">
        <f t="shared" si="80"/>
        <v>0.15151515151515152</v>
      </c>
      <c r="BK72" s="36">
        <f t="shared" si="77"/>
        <v>0.87962962962962965</v>
      </c>
      <c r="BL72" s="36">
        <f t="shared" si="81"/>
        <v>0.84848484848484851</v>
      </c>
    </row>
    <row r="73" spans="1:64" s="12" customFormat="1" ht="13.5" customHeight="1">
      <c r="A73" s="76"/>
      <c r="B73" s="260"/>
      <c r="C73" s="330"/>
      <c r="D73" s="65" t="s">
        <v>131</v>
      </c>
      <c r="E73" s="95">
        <v>9</v>
      </c>
      <c r="F73" s="64">
        <v>0</v>
      </c>
      <c r="G73" s="62">
        <f t="shared" si="56"/>
        <v>0</v>
      </c>
      <c r="H73" s="64">
        <v>9</v>
      </c>
      <c r="I73" s="62">
        <f t="shared" si="57"/>
        <v>1</v>
      </c>
      <c r="J73" s="95">
        <v>21</v>
      </c>
      <c r="K73" s="64">
        <v>4</v>
      </c>
      <c r="L73" s="62">
        <f t="shared" si="58"/>
        <v>0.19047619047619047</v>
      </c>
      <c r="M73" s="64">
        <v>17</v>
      </c>
      <c r="N73" s="62">
        <f t="shared" si="59"/>
        <v>0.80952380952380953</v>
      </c>
      <c r="O73" s="95">
        <v>1539</v>
      </c>
      <c r="P73" s="64">
        <v>166</v>
      </c>
      <c r="Q73" s="62">
        <f t="shared" si="60"/>
        <v>0.1078622482131254</v>
      </c>
      <c r="R73" s="64">
        <v>1373</v>
      </c>
      <c r="S73" s="62">
        <f t="shared" si="61"/>
        <v>0.8921377517868746</v>
      </c>
      <c r="T73" s="95">
        <v>919</v>
      </c>
      <c r="U73" s="64">
        <v>100</v>
      </c>
      <c r="V73" s="62">
        <f t="shared" si="62"/>
        <v>0.1088139281828074</v>
      </c>
      <c r="W73" s="64">
        <v>819</v>
      </c>
      <c r="X73" s="62">
        <f t="shared" si="63"/>
        <v>0.89118607181719256</v>
      </c>
      <c r="Y73" s="95">
        <v>528</v>
      </c>
      <c r="Z73" s="64">
        <v>33</v>
      </c>
      <c r="AA73" s="62">
        <f t="shared" si="64"/>
        <v>6.25E-2</v>
      </c>
      <c r="AB73" s="64">
        <v>495</v>
      </c>
      <c r="AC73" s="62">
        <f t="shared" si="65"/>
        <v>0.9375</v>
      </c>
      <c r="AD73" s="95">
        <v>235</v>
      </c>
      <c r="AE73" s="64">
        <v>9</v>
      </c>
      <c r="AF73" s="62">
        <f t="shared" si="66"/>
        <v>3.8297872340425532E-2</v>
      </c>
      <c r="AG73" s="64">
        <v>226</v>
      </c>
      <c r="AH73" s="62">
        <f t="shared" si="67"/>
        <v>0.96170212765957441</v>
      </c>
      <c r="AI73" s="95">
        <v>93</v>
      </c>
      <c r="AJ73" s="64">
        <v>0</v>
      </c>
      <c r="AK73" s="62">
        <f t="shared" si="68"/>
        <v>0</v>
      </c>
      <c r="AL73" s="64">
        <v>93</v>
      </c>
      <c r="AM73" s="62">
        <f t="shared" si="69"/>
        <v>1</v>
      </c>
      <c r="AN73" s="95">
        <f t="shared" si="70"/>
        <v>3344</v>
      </c>
      <c r="AO73" s="64">
        <f t="shared" si="71"/>
        <v>312</v>
      </c>
      <c r="AP73" s="62">
        <f t="shared" si="72"/>
        <v>9.3301435406698566E-2</v>
      </c>
      <c r="AQ73" s="63">
        <f t="shared" si="55"/>
        <v>3032</v>
      </c>
      <c r="AR73" s="62">
        <f t="shared" si="73"/>
        <v>0.90669856459330145</v>
      </c>
      <c r="AS73" s="91"/>
      <c r="AT73" s="260"/>
      <c r="AU73" s="330"/>
      <c r="AV73" s="11" t="s">
        <v>131</v>
      </c>
      <c r="AW73" s="210">
        <v>3272</v>
      </c>
      <c r="AX73" s="38">
        <v>308</v>
      </c>
      <c r="AY73" s="85">
        <v>9.4132029339853304E-2</v>
      </c>
      <c r="AZ73" s="38">
        <v>2964</v>
      </c>
      <c r="BA73" s="85">
        <v>0.90586797066014668</v>
      </c>
      <c r="BB73" s="91"/>
      <c r="BC73" s="53">
        <v>68</v>
      </c>
      <c r="BD73" s="32" t="s">
        <v>46</v>
      </c>
      <c r="BE73" s="36">
        <f t="shared" si="74"/>
        <v>0.21723987810187201</v>
      </c>
      <c r="BF73" s="36">
        <f t="shared" si="78"/>
        <v>0.19083629893238435</v>
      </c>
      <c r="BG73" s="36">
        <f t="shared" si="75"/>
        <v>0.78276012189812805</v>
      </c>
      <c r="BH73" s="36">
        <f t="shared" si="79"/>
        <v>0.8091637010676157</v>
      </c>
      <c r="BI73" s="36">
        <f t="shared" si="76"/>
        <v>0.1524390243902439</v>
      </c>
      <c r="BJ73" s="36">
        <f t="shared" si="80"/>
        <v>0.15730337078651685</v>
      </c>
      <c r="BK73" s="36">
        <f t="shared" si="77"/>
        <v>0.84756097560975607</v>
      </c>
      <c r="BL73" s="36">
        <f t="shared" si="81"/>
        <v>0.84269662921348309</v>
      </c>
    </row>
    <row r="74" spans="1:64" s="12" customFormat="1" ht="13.5" customHeight="1">
      <c r="A74" s="76"/>
      <c r="B74" s="261"/>
      <c r="C74" s="331"/>
      <c r="D74" s="71" t="s">
        <v>130</v>
      </c>
      <c r="E74" s="96">
        <v>59</v>
      </c>
      <c r="F74" s="70">
        <v>7</v>
      </c>
      <c r="G74" s="13">
        <f t="shared" si="56"/>
        <v>0.11864406779661017</v>
      </c>
      <c r="H74" s="70">
        <v>52</v>
      </c>
      <c r="I74" s="13">
        <f t="shared" si="57"/>
        <v>0.88135593220338981</v>
      </c>
      <c r="J74" s="96">
        <v>183</v>
      </c>
      <c r="K74" s="70">
        <v>13</v>
      </c>
      <c r="L74" s="13">
        <f t="shared" si="58"/>
        <v>7.1038251366120214E-2</v>
      </c>
      <c r="M74" s="70">
        <v>170</v>
      </c>
      <c r="N74" s="13">
        <f t="shared" si="59"/>
        <v>0.92896174863387981</v>
      </c>
      <c r="O74" s="96">
        <v>9780</v>
      </c>
      <c r="P74" s="70">
        <v>1582</v>
      </c>
      <c r="Q74" s="13">
        <f t="shared" si="60"/>
        <v>0.16175869120654396</v>
      </c>
      <c r="R74" s="70">
        <v>8198</v>
      </c>
      <c r="S74" s="13">
        <f t="shared" si="61"/>
        <v>0.83824130879345604</v>
      </c>
      <c r="T74" s="96">
        <v>9209</v>
      </c>
      <c r="U74" s="70">
        <v>1169</v>
      </c>
      <c r="V74" s="13">
        <f t="shared" si="62"/>
        <v>0.12694103594309913</v>
      </c>
      <c r="W74" s="70">
        <v>8040</v>
      </c>
      <c r="X74" s="13">
        <f t="shared" si="63"/>
        <v>0.87305896405690087</v>
      </c>
      <c r="Y74" s="96">
        <v>6035</v>
      </c>
      <c r="Z74" s="70">
        <v>574</v>
      </c>
      <c r="AA74" s="13">
        <f t="shared" si="64"/>
        <v>9.5111847555923779E-2</v>
      </c>
      <c r="AB74" s="70">
        <v>5461</v>
      </c>
      <c r="AC74" s="13">
        <f t="shared" si="65"/>
        <v>0.90488815244407628</v>
      </c>
      <c r="AD74" s="96">
        <v>2333</v>
      </c>
      <c r="AE74" s="70">
        <v>146</v>
      </c>
      <c r="AF74" s="13">
        <f t="shared" si="66"/>
        <v>6.2580368624089153E-2</v>
      </c>
      <c r="AG74" s="70">
        <v>2187</v>
      </c>
      <c r="AH74" s="13">
        <f t="shared" si="67"/>
        <v>0.93741963137591089</v>
      </c>
      <c r="AI74" s="96">
        <v>616</v>
      </c>
      <c r="AJ74" s="70">
        <v>16</v>
      </c>
      <c r="AK74" s="13">
        <f t="shared" si="68"/>
        <v>2.5974025974025976E-2</v>
      </c>
      <c r="AL74" s="70">
        <v>600</v>
      </c>
      <c r="AM74" s="13">
        <f t="shared" si="69"/>
        <v>0.97402597402597402</v>
      </c>
      <c r="AN74" s="96">
        <f t="shared" si="70"/>
        <v>28215</v>
      </c>
      <c r="AO74" s="70">
        <f t="shared" si="71"/>
        <v>3507</v>
      </c>
      <c r="AP74" s="13">
        <f t="shared" si="72"/>
        <v>0.1242955874534822</v>
      </c>
      <c r="AQ74" s="33">
        <f t="shared" si="55"/>
        <v>24708</v>
      </c>
      <c r="AR74" s="13">
        <f t="shared" si="73"/>
        <v>0.87570441254651776</v>
      </c>
      <c r="AS74" s="91"/>
      <c r="AT74" s="261"/>
      <c r="AU74" s="331"/>
      <c r="AV74" s="151" t="s">
        <v>67</v>
      </c>
      <c r="AW74" s="210">
        <v>27596</v>
      </c>
      <c r="AX74" s="38">
        <v>3166</v>
      </c>
      <c r="AY74" s="85">
        <v>0.11472677199594145</v>
      </c>
      <c r="AZ74" s="38">
        <v>24430</v>
      </c>
      <c r="BA74" s="85">
        <v>0.88527322800405861</v>
      </c>
      <c r="BB74" s="91"/>
      <c r="BC74" s="53">
        <v>69</v>
      </c>
      <c r="BD74" s="32" t="s">
        <v>47</v>
      </c>
      <c r="BE74" s="36">
        <f t="shared" si="74"/>
        <v>0.19183168316831684</v>
      </c>
      <c r="BF74" s="36">
        <f t="shared" si="78"/>
        <v>0.15892053973013492</v>
      </c>
      <c r="BG74" s="36">
        <f t="shared" si="75"/>
        <v>0.80816831683168322</v>
      </c>
      <c r="BH74" s="36">
        <f t="shared" si="79"/>
        <v>0.84107946026986502</v>
      </c>
      <c r="BI74" s="36">
        <f t="shared" si="76"/>
        <v>0.17845828933474128</v>
      </c>
      <c r="BJ74" s="36">
        <f t="shared" si="80"/>
        <v>0.14316939890710381</v>
      </c>
      <c r="BK74" s="36">
        <f t="shared" si="77"/>
        <v>0.82154171066525872</v>
      </c>
      <c r="BL74" s="36">
        <f t="shared" si="81"/>
        <v>0.85683060109289622</v>
      </c>
    </row>
    <row r="75" spans="1:64" s="12" customFormat="1" ht="13.5" customHeight="1">
      <c r="A75" s="76"/>
      <c r="B75" s="259">
        <v>24</v>
      </c>
      <c r="C75" s="329" t="s">
        <v>114</v>
      </c>
      <c r="D75" s="75" t="s">
        <v>132</v>
      </c>
      <c r="E75" s="94">
        <v>22</v>
      </c>
      <c r="F75" s="74">
        <v>0</v>
      </c>
      <c r="G75" s="72">
        <f t="shared" si="56"/>
        <v>0</v>
      </c>
      <c r="H75" s="74">
        <v>22</v>
      </c>
      <c r="I75" s="72">
        <f t="shared" si="57"/>
        <v>1</v>
      </c>
      <c r="J75" s="94">
        <v>68</v>
      </c>
      <c r="K75" s="74">
        <v>8</v>
      </c>
      <c r="L75" s="72">
        <f t="shared" si="58"/>
        <v>0.11764705882352941</v>
      </c>
      <c r="M75" s="74">
        <v>60</v>
      </c>
      <c r="N75" s="72">
        <f t="shared" si="59"/>
        <v>0.88235294117647056</v>
      </c>
      <c r="O75" s="94">
        <v>3802</v>
      </c>
      <c r="P75" s="74">
        <v>553</v>
      </c>
      <c r="Q75" s="72">
        <f t="shared" si="60"/>
        <v>0.14544976328248291</v>
      </c>
      <c r="R75" s="74">
        <v>3249</v>
      </c>
      <c r="S75" s="72">
        <f t="shared" si="61"/>
        <v>0.85455023671751706</v>
      </c>
      <c r="T75" s="94">
        <v>3083</v>
      </c>
      <c r="U75" s="74">
        <v>379</v>
      </c>
      <c r="V75" s="72">
        <f t="shared" si="62"/>
        <v>0.1229322088874473</v>
      </c>
      <c r="W75" s="74">
        <v>2704</v>
      </c>
      <c r="X75" s="72">
        <f t="shared" si="63"/>
        <v>0.87706779111255273</v>
      </c>
      <c r="Y75" s="94">
        <v>2225</v>
      </c>
      <c r="Z75" s="74">
        <v>196</v>
      </c>
      <c r="AA75" s="72">
        <f t="shared" si="64"/>
        <v>8.8089887640449435E-2</v>
      </c>
      <c r="AB75" s="74">
        <v>2029</v>
      </c>
      <c r="AC75" s="72">
        <f t="shared" si="65"/>
        <v>0.91191011235955055</v>
      </c>
      <c r="AD75" s="94">
        <v>995</v>
      </c>
      <c r="AE75" s="74">
        <v>49</v>
      </c>
      <c r="AF75" s="72">
        <f t="shared" si="66"/>
        <v>4.9246231155778891E-2</v>
      </c>
      <c r="AG75" s="74">
        <v>946</v>
      </c>
      <c r="AH75" s="72">
        <f t="shared" si="67"/>
        <v>0.95075376884422114</v>
      </c>
      <c r="AI75" s="94">
        <v>330</v>
      </c>
      <c r="AJ75" s="74">
        <v>6</v>
      </c>
      <c r="AK75" s="72">
        <f t="shared" si="68"/>
        <v>1.8181818181818181E-2</v>
      </c>
      <c r="AL75" s="74">
        <v>324</v>
      </c>
      <c r="AM75" s="72">
        <f t="shared" si="69"/>
        <v>0.98181818181818181</v>
      </c>
      <c r="AN75" s="94">
        <f t="shared" si="70"/>
        <v>10525</v>
      </c>
      <c r="AO75" s="74">
        <f t="shared" si="71"/>
        <v>1191</v>
      </c>
      <c r="AP75" s="72">
        <f t="shared" si="72"/>
        <v>0.11315914489311164</v>
      </c>
      <c r="AQ75" s="74">
        <f t="shared" si="55"/>
        <v>9334</v>
      </c>
      <c r="AR75" s="72">
        <f t="shared" si="73"/>
        <v>0.88684085510688837</v>
      </c>
      <c r="AS75" s="91"/>
      <c r="AT75" s="259">
        <v>24</v>
      </c>
      <c r="AU75" s="329" t="s">
        <v>114</v>
      </c>
      <c r="AV75" s="11" t="s">
        <v>125</v>
      </c>
      <c r="AW75" s="210">
        <v>10126</v>
      </c>
      <c r="AX75" s="38">
        <v>966</v>
      </c>
      <c r="AY75" s="85">
        <v>9.5397985384159584E-2</v>
      </c>
      <c r="AZ75" s="38">
        <v>9160</v>
      </c>
      <c r="BA75" s="85">
        <v>0.90460201461584044</v>
      </c>
      <c r="BB75" s="91"/>
      <c r="BC75" s="53">
        <v>70</v>
      </c>
      <c r="BD75" s="32" t="s">
        <v>48</v>
      </c>
      <c r="BE75" s="36">
        <f t="shared" si="74"/>
        <v>0.25</v>
      </c>
      <c r="BF75" s="36">
        <f t="shared" si="78"/>
        <v>0.21897810218978103</v>
      </c>
      <c r="BG75" s="36">
        <f t="shared" si="75"/>
        <v>0.75</v>
      </c>
      <c r="BH75" s="36">
        <f t="shared" si="79"/>
        <v>0.78102189781021902</v>
      </c>
      <c r="BI75" s="36">
        <f t="shared" si="76"/>
        <v>0.15094339622641509</v>
      </c>
      <c r="BJ75" s="36">
        <f t="shared" si="80"/>
        <v>0.17647058823529413</v>
      </c>
      <c r="BK75" s="36">
        <f t="shared" si="77"/>
        <v>0.84905660377358494</v>
      </c>
      <c r="BL75" s="36">
        <f t="shared" si="81"/>
        <v>0.82352941176470584</v>
      </c>
    </row>
    <row r="76" spans="1:64" s="12" customFormat="1" ht="13.5" customHeight="1">
      <c r="B76" s="260"/>
      <c r="C76" s="330"/>
      <c r="D76" s="65" t="s">
        <v>131</v>
      </c>
      <c r="E76" s="95">
        <v>6</v>
      </c>
      <c r="F76" s="64">
        <v>1</v>
      </c>
      <c r="G76" s="62">
        <f t="shared" si="56"/>
        <v>0.16666666666666666</v>
      </c>
      <c r="H76" s="64">
        <v>5</v>
      </c>
      <c r="I76" s="62">
        <f t="shared" si="57"/>
        <v>0.83333333333333337</v>
      </c>
      <c r="J76" s="95">
        <v>8</v>
      </c>
      <c r="K76" s="64">
        <v>2</v>
      </c>
      <c r="L76" s="62">
        <f t="shared" si="58"/>
        <v>0.25</v>
      </c>
      <c r="M76" s="64">
        <v>6</v>
      </c>
      <c r="N76" s="62">
        <f t="shared" si="59"/>
        <v>0.75</v>
      </c>
      <c r="O76" s="95">
        <v>908</v>
      </c>
      <c r="P76" s="64">
        <v>108</v>
      </c>
      <c r="Q76" s="62">
        <f t="shared" si="60"/>
        <v>0.11894273127753303</v>
      </c>
      <c r="R76" s="64">
        <v>800</v>
      </c>
      <c r="S76" s="62">
        <f t="shared" si="61"/>
        <v>0.88105726872246692</v>
      </c>
      <c r="T76" s="95">
        <v>436</v>
      </c>
      <c r="U76" s="64">
        <v>38</v>
      </c>
      <c r="V76" s="62">
        <f t="shared" si="62"/>
        <v>8.7155963302752298E-2</v>
      </c>
      <c r="W76" s="64">
        <v>398</v>
      </c>
      <c r="X76" s="62">
        <f t="shared" si="63"/>
        <v>0.91284403669724767</v>
      </c>
      <c r="Y76" s="95">
        <v>252</v>
      </c>
      <c r="Z76" s="64">
        <v>17</v>
      </c>
      <c r="AA76" s="62">
        <f t="shared" si="64"/>
        <v>6.7460317460317457E-2</v>
      </c>
      <c r="AB76" s="64">
        <v>235</v>
      </c>
      <c r="AC76" s="62">
        <f t="shared" si="65"/>
        <v>0.93253968253968256</v>
      </c>
      <c r="AD76" s="95">
        <v>132</v>
      </c>
      <c r="AE76" s="64">
        <v>5</v>
      </c>
      <c r="AF76" s="62">
        <f t="shared" si="66"/>
        <v>3.787878787878788E-2</v>
      </c>
      <c r="AG76" s="64">
        <v>127</v>
      </c>
      <c r="AH76" s="62">
        <f t="shared" si="67"/>
        <v>0.96212121212121215</v>
      </c>
      <c r="AI76" s="95">
        <v>53</v>
      </c>
      <c r="AJ76" s="64">
        <v>0</v>
      </c>
      <c r="AK76" s="62">
        <f t="shared" si="68"/>
        <v>0</v>
      </c>
      <c r="AL76" s="64">
        <v>53</v>
      </c>
      <c r="AM76" s="62">
        <f t="shared" si="69"/>
        <v>1</v>
      </c>
      <c r="AN76" s="95">
        <f t="shared" si="70"/>
        <v>1795</v>
      </c>
      <c r="AO76" s="64">
        <f t="shared" si="71"/>
        <v>171</v>
      </c>
      <c r="AP76" s="62">
        <f t="shared" si="72"/>
        <v>9.5264623955431754E-2</v>
      </c>
      <c r="AQ76" s="63">
        <f t="shared" si="55"/>
        <v>1624</v>
      </c>
      <c r="AR76" s="62">
        <f t="shared" si="73"/>
        <v>0.90473537604456822</v>
      </c>
      <c r="AS76" s="91"/>
      <c r="AT76" s="260"/>
      <c r="AU76" s="330"/>
      <c r="AV76" s="11" t="s">
        <v>131</v>
      </c>
      <c r="AW76" s="210">
        <v>1734</v>
      </c>
      <c r="AX76" s="38">
        <v>161</v>
      </c>
      <c r="AY76" s="85">
        <v>9.2848904267589391E-2</v>
      </c>
      <c r="AZ76" s="38">
        <v>1573</v>
      </c>
      <c r="BA76" s="85">
        <v>0.9071510957324106</v>
      </c>
      <c r="BB76" s="91"/>
      <c r="BC76" s="53">
        <v>71</v>
      </c>
      <c r="BD76" s="32" t="s">
        <v>49</v>
      </c>
      <c r="BE76" s="36">
        <f t="shared" si="74"/>
        <v>0.12291086350974931</v>
      </c>
      <c r="BF76" s="36">
        <f t="shared" si="78"/>
        <v>9.6623563218390801E-2</v>
      </c>
      <c r="BG76" s="36">
        <f t="shared" si="75"/>
        <v>0.87708913649025066</v>
      </c>
      <c r="BH76" s="36">
        <f t="shared" si="79"/>
        <v>0.90337643678160917</v>
      </c>
      <c r="BI76" s="36">
        <f t="shared" si="76"/>
        <v>0.15077605321507762</v>
      </c>
      <c r="BJ76" s="36">
        <f t="shared" si="80"/>
        <v>0.14027149321266968</v>
      </c>
      <c r="BK76" s="36">
        <f t="shared" si="77"/>
        <v>0.84922394678492241</v>
      </c>
      <c r="BL76" s="36">
        <f t="shared" si="81"/>
        <v>0.85972850678733037</v>
      </c>
    </row>
    <row r="77" spans="1:64" s="12" customFormat="1" ht="13.5" customHeight="1">
      <c r="B77" s="261"/>
      <c r="C77" s="331"/>
      <c r="D77" s="71" t="s">
        <v>130</v>
      </c>
      <c r="E77" s="96">
        <v>28</v>
      </c>
      <c r="F77" s="70">
        <v>1</v>
      </c>
      <c r="G77" s="13">
        <f t="shared" si="56"/>
        <v>3.5714285714285712E-2</v>
      </c>
      <c r="H77" s="70">
        <v>27</v>
      </c>
      <c r="I77" s="13">
        <f t="shared" si="57"/>
        <v>0.9642857142857143</v>
      </c>
      <c r="J77" s="96">
        <v>76</v>
      </c>
      <c r="K77" s="70">
        <v>10</v>
      </c>
      <c r="L77" s="13">
        <f t="shared" si="58"/>
        <v>0.13157894736842105</v>
      </c>
      <c r="M77" s="70">
        <v>66</v>
      </c>
      <c r="N77" s="13">
        <f t="shared" si="59"/>
        <v>0.86842105263157898</v>
      </c>
      <c r="O77" s="96">
        <v>4710</v>
      </c>
      <c r="P77" s="70">
        <v>661</v>
      </c>
      <c r="Q77" s="13">
        <f t="shared" si="60"/>
        <v>0.14033970276008492</v>
      </c>
      <c r="R77" s="70">
        <v>4049</v>
      </c>
      <c r="S77" s="13">
        <f t="shared" si="61"/>
        <v>0.85966029723991511</v>
      </c>
      <c r="T77" s="96">
        <v>3519</v>
      </c>
      <c r="U77" s="70">
        <v>417</v>
      </c>
      <c r="V77" s="13">
        <f t="shared" si="62"/>
        <v>0.1184995737425405</v>
      </c>
      <c r="W77" s="70">
        <v>3102</v>
      </c>
      <c r="X77" s="13">
        <f t="shared" si="63"/>
        <v>0.8815004262574595</v>
      </c>
      <c r="Y77" s="96">
        <v>2477</v>
      </c>
      <c r="Z77" s="70">
        <v>213</v>
      </c>
      <c r="AA77" s="13">
        <f t="shared" si="64"/>
        <v>8.5991118288251914E-2</v>
      </c>
      <c r="AB77" s="70">
        <v>2264</v>
      </c>
      <c r="AC77" s="13">
        <f t="shared" si="65"/>
        <v>0.9140088817117481</v>
      </c>
      <c r="AD77" s="96">
        <v>1127</v>
      </c>
      <c r="AE77" s="70">
        <v>54</v>
      </c>
      <c r="AF77" s="13">
        <f t="shared" si="66"/>
        <v>4.7914818101153507E-2</v>
      </c>
      <c r="AG77" s="70">
        <v>1073</v>
      </c>
      <c r="AH77" s="13">
        <f t="shared" si="67"/>
        <v>0.9520851818988465</v>
      </c>
      <c r="AI77" s="96">
        <v>383</v>
      </c>
      <c r="AJ77" s="70">
        <v>6</v>
      </c>
      <c r="AK77" s="13">
        <f t="shared" si="68"/>
        <v>1.5665796344647518E-2</v>
      </c>
      <c r="AL77" s="70">
        <v>377</v>
      </c>
      <c r="AM77" s="13">
        <f t="shared" si="69"/>
        <v>0.98433420365535251</v>
      </c>
      <c r="AN77" s="96">
        <f t="shared" si="70"/>
        <v>12320</v>
      </c>
      <c r="AO77" s="70">
        <f t="shared" si="71"/>
        <v>1362</v>
      </c>
      <c r="AP77" s="13">
        <f t="shared" si="72"/>
        <v>0.11055194805194805</v>
      </c>
      <c r="AQ77" s="33">
        <f t="shared" si="55"/>
        <v>10958</v>
      </c>
      <c r="AR77" s="13">
        <f t="shared" si="73"/>
        <v>0.88944805194805199</v>
      </c>
      <c r="AS77" s="91"/>
      <c r="AT77" s="261"/>
      <c r="AU77" s="331"/>
      <c r="AV77" s="151" t="s">
        <v>67</v>
      </c>
      <c r="AW77" s="210">
        <v>11860</v>
      </c>
      <c r="AX77" s="38">
        <v>1127</v>
      </c>
      <c r="AY77" s="85">
        <v>9.5025295109612148E-2</v>
      </c>
      <c r="AZ77" s="38">
        <v>10733</v>
      </c>
      <c r="BA77" s="85">
        <v>0.90497470489038789</v>
      </c>
      <c r="BB77" s="91"/>
      <c r="BC77" s="53">
        <v>72</v>
      </c>
      <c r="BD77" s="32" t="s">
        <v>27</v>
      </c>
      <c r="BE77" s="36">
        <f t="shared" si="74"/>
        <v>0.27302100161550891</v>
      </c>
      <c r="BF77" s="36">
        <f t="shared" si="78"/>
        <v>0.2389937106918239</v>
      </c>
      <c r="BG77" s="36">
        <f t="shared" si="75"/>
        <v>0.72697899838449109</v>
      </c>
      <c r="BH77" s="36">
        <f t="shared" si="79"/>
        <v>0.76100628930817615</v>
      </c>
      <c r="BI77" s="36">
        <f t="shared" si="76"/>
        <v>0.23333333333333334</v>
      </c>
      <c r="BJ77" s="36">
        <f t="shared" si="80"/>
        <v>0.21705426356589147</v>
      </c>
      <c r="BK77" s="36">
        <f t="shared" si="77"/>
        <v>0.76666666666666672</v>
      </c>
      <c r="BL77" s="36">
        <f t="shared" si="81"/>
        <v>0.78294573643410847</v>
      </c>
    </row>
    <row r="78" spans="1:64" s="12" customFormat="1" ht="13.5" customHeight="1">
      <c r="B78" s="259">
        <v>25</v>
      </c>
      <c r="C78" s="329" t="s">
        <v>115</v>
      </c>
      <c r="D78" s="75" t="s">
        <v>132</v>
      </c>
      <c r="E78" s="94">
        <v>9</v>
      </c>
      <c r="F78" s="74">
        <v>0</v>
      </c>
      <c r="G78" s="72">
        <f t="shared" si="56"/>
        <v>0</v>
      </c>
      <c r="H78" s="74">
        <v>9</v>
      </c>
      <c r="I78" s="72">
        <f t="shared" si="57"/>
        <v>1</v>
      </c>
      <c r="J78" s="94">
        <v>35</v>
      </c>
      <c r="K78" s="74">
        <v>6</v>
      </c>
      <c r="L78" s="72">
        <f t="shared" si="58"/>
        <v>0.17142857142857143</v>
      </c>
      <c r="M78" s="74">
        <v>29</v>
      </c>
      <c r="N78" s="72">
        <f t="shared" si="59"/>
        <v>0.82857142857142863</v>
      </c>
      <c r="O78" s="94">
        <v>2403</v>
      </c>
      <c r="P78" s="74">
        <v>410</v>
      </c>
      <c r="Q78" s="72">
        <f t="shared" si="60"/>
        <v>0.17062005826050769</v>
      </c>
      <c r="R78" s="74">
        <v>1993</v>
      </c>
      <c r="S78" s="72">
        <f t="shared" si="61"/>
        <v>0.82937994173949225</v>
      </c>
      <c r="T78" s="94">
        <v>2084</v>
      </c>
      <c r="U78" s="74">
        <v>333</v>
      </c>
      <c r="V78" s="72">
        <f t="shared" si="62"/>
        <v>0.15978886756238003</v>
      </c>
      <c r="W78" s="74">
        <v>1751</v>
      </c>
      <c r="X78" s="72">
        <f t="shared" si="63"/>
        <v>0.84021113243761991</v>
      </c>
      <c r="Y78" s="94">
        <v>1517</v>
      </c>
      <c r="Z78" s="74">
        <v>206</v>
      </c>
      <c r="AA78" s="72">
        <f t="shared" si="64"/>
        <v>0.13579433091628212</v>
      </c>
      <c r="AB78" s="74">
        <v>1311</v>
      </c>
      <c r="AC78" s="72">
        <f t="shared" si="65"/>
        <v>0.86420566908371788</v>
      </c>
      <c r="AD78" s="94">
        <v>737</v>
      </c>
      <c r="AE78" s="74">
        <v>80</v>
      </c>
      <c r="AF78" s="72">
        <f t="shared" si="66"/>
        <v>0.10854816824966079</v>
      </c>
      <c r="AG78" s="74">
        <v>657</v>
      </c>
      <c r="AH78" s="72">
        <f t="shared" si="67"/>
        <v>0.89145183175033926</v>
      </c>
      <c r="AI78" s="94">
        <v>231</v>
      </c>
      <c r="AJ78" s="74">
        <v>15</v>
      </c>
      <c r="AK78" s="72">
        <f t="shared" si="68"/>
        <v>6.4935064935064929E-2</v>
      </c>
      <c r="AL78" s="74">
        <v>216</v>
      </c>
      <c r="AM78" s="72">
        <f t="shared" si="69"/>
        <v>0.93506493506493504</v>
      </c>
      <c r="AN78" s="94">
        <f t="shared" si="70"/>
        <v>7016</v>
      </c>
      <c r="AO78" s="74">
        <f t="shared" si="71"/>
        <v>1050</v>
      </c>
      <c r="AP78" s="72">
        <f t="shared" si="72"/>
        <v>0.14965792474344355</v>
      </c>
      <c r="AQ78" s="73">
        <f t="shared" si="55"/>
        <v>5966</v>
      </c>
      <c r="AR78" s="72">
        <f t="shared" si="73"/>
        <v>0.85034207525655647</v>
      </c>
      <c r="AS78" s="91"/>
      <c r="AT78" s="259">
        <v>25</v>
      </c>
      <c r="AU78" s="329" t="s">
        <v>115</v>
      </c>
      <c r="AV78" s="11" t="s">
        <v>125</v>
      </c>
      <c r="AW78" s="210">
        <v>6891</v>
      </c>
      <c r="AX78" s="38">
        <v>944</v>
      </c>
      <c r="AY78" s="85">
        <v>0.13699027717312437</v>
      </c>
      <c r="AZ78" s="38">
        <v>5947</v>
      </c>
      <c r="BA78" s="85">
        <v>0.8630097228268756</v>
      </c>
      <c r="BB78" s="91"/>
      <c r="BC78" s="53">
        <v>73</v>
      </c>
      <c r="BD78" s="32" t="s">
        <v>28</v>
      </c>
      <c r="BE78" s="36">
        <f t="shared" si="74"/>
        <v>0.32073170731707318</v>
      </c>
      <c r="BF78" s="36">
        <f t="shared" si="78"/>
        <v>0.29359355112431057</v>
      </c>
      <c r="BG78" s="36">
        <f t="shared" si="75"/>
        <v>0.67926829268292688</v>
      </c>
      <c r="BH78" s="36">
        <f t="shared" si="79"/>
        <v>0.70640644887568949</v>
      </c>
      <c r="BI78" s="36">
        <f t="shared" si="76"/>
        <v>0.27100271002710025</v>
      </c>
      <c r="BJ78" s="36">
        <f t="shared" si="80"/>
        <v>0.1830238726790451</v>
      </c>
      <c r="BK78" s="36">
        <f t="shared" si="77"/>
        <v>0.7289972899728997</v>
      </c>
      <c r="BL78" s="36">
        <f t="shared" si="81"/>
        <v>0.81697612732095493</v>
      </c>
    </row>
    <row r="79" spans="1:64" s="12" customFormat="1" ht="13.5" customHeight="1">
      <c r="B79" s="260"/>
      <c r="C79" s="330"/>
      <c r="D79" s="65" t="s">
        <v>131</v>
      </c>
      <c r="E79" s="95">
        <v>2</v>
      </c>
      <c r="F79" s="64">
        <v>0</v>
      </c>
      <c r="G79" s="62">
        <f t="shared" si="56"/>
        <v>0</v>
      </c>
      <c r="H79" s="64">
        <v>2</v>
      </c>
      <c r="I79" s="62">
        <f t="shared" si="57"/>
        <v>1</v>
      </c>
      <c r="J79" s="95">
        <v>6</v>
      </c>
      <c r="K79" s="64">
        <v>0</v>
      </c>
      <c r="L79" s="62">
        <f t="shared" si="58"/>
        <v>0</v>
      </c>
      <c r="M79" s="64">
        <v>6</v>
      </c>
      <c r="N79" s="62">
        <f t="shared" si="59"/>
        <v>1</v>
      </c>
      <c r="O79" s="95">
        <v>587</v>
      </c>
      <c r="P79" s="64">
        <v>72</v>
      </c>
      <c r="Q79" s="62">
        <f t="shared" si="60"/>
        <v>0.12265758091993186</v>
      </c>
      <c r="R79" s="64">
        <v>515</v>
      </c>
      <c r="S79" s="62">
        <f t="shared" si="61"/>
        <v>0.87734241908006816</v>
      </c>
      <c r="T79" s="95">
        <v>298</v>
      </c>
      <c r="U79" s="64">
        <v>27</v>
      </c>
      <c r="V79" s="62">
        <f t="shared" si="62"/>
        <v>9.0604026845637578E-2</v>
      </c>
      <c r="W79" s="64">
        <v>271</v>
      </c>
      <c r="X79" s="62">
        <f t="shared" si="63"/>
        <v>0.90939597315436238</v>
      </c>
      <c r="Y79" s="95">
        <v>158</v>
      </c>
      <c r="Z79" s="64">
        <v>11</v>
      </c>
      <c r="AA79" s="62">
        <f t="shared" si="64"/>
        <v>6.9620253164556958E-2</v>
      </c>
      <c r="AB79" s="64">
        <v>147</v>
      </c>
      <c r="AC79" s="62">
        <f t="shared" si="65"/>
        <v>0.930379746835443</v>
      </c>
      <c r="AD79" s="95">
        <v>110</v>
      </c>
      <c r="AE79" s="64">
        <v>1</v>
      </c>
      <c r="AF79" s="62">
        <f t="shared" si="66"/>
        <v>9.0909090909090905E-3</v>
      </c>
      <c r="AG79" s="64">
        <v>109</v>
      </c>
      <c r="AH79" s="62">
        <f t="shared" si="67"/>
        <v>0.99090909090909096</v>
      </c>
      <c r="AI79" s="95">
        <v>65</v>
      </c>
      <c r="AJ79" s="64">
        <v>4</v>
      </c>
      <c r="AK79" s="62">
        <f t="shared" si="68"/>
        <v>6.1538461538461542E-2</v>
      </c>
      <c r="AL79" s="64">
        <v>61</v>
      </c>
      <c r="AM79" s="62">
        <f t="shared" si="69"/>
        <v>0.93846153846153846</v>
      </c>
      <c r="AN79" s="95">
        <f t="shared" si="70"/>
        <v>1226</v>
      </c>
      <c r="AO79" s="64">
        <f t="shared" si="71"/>
        <v>115</v>
      </c>
      <c r="AP79" s="62">
        <f t="shared" si="72"/>
        <v>9.380097879282219E-2</v>
      </c>
      <c r="AQ79" s="63">
        <f t="shared" si="55"/>
        <v>1111</v>
      </c>
      <c r="AR79" s="62">
        <f t="shared" si="73"/>
        <v>0.90619902120717777</v>
      </c>
      <c r="AS79" s="91"/>
      <c r="AT79" s="260"/>
      <c r="AU79" s="330"/>
      <c r="AV79" s="11" t="s">
        <v>131</v>
      </c>
      <c r="AW79" s="210">
        <v>1252</v>
      </c>
      <c r="AX79" s="38">
        <v>105</v>
      </c>
      <c r="AY79" s="85">
        <v>8.386581469648563E-2</v>
      </c>
      <c r="AZ79" s="38">
        <v>1147</v>
      </c>
      <c r="BA79" s="85">
        <v>0.91613418530351443</v>
      </c>
      <c r="BB79" s="91"/>
      <c r="BC79" s="53">
        <v>74</v>
      </c>
      <c r="BD79" s="32" t="s">
        <v>29</v>
      </c>
      <c r="BE79" s="36">
        <f t="shared" si="74"/>
        <v>0.34706959706959706</v>
      </c>
      <c r="BF79" s="36">
        <f t="shared" si="78"/>
        <v>0.3505859375</v>
      </c>
      <c r="BG79" s="36">
        <f t="shared" si="75"/>
        <v>0.65293040293040294</v>
      </c>
      <c r="BH79" s="36">
        <f t="shared" si="79"/>
        <v>0.6494140625</v>
      </c>
      <c r="BI79" s="36">
        <f t="shared" si="76"/>
        <v>0.33175355450236965</v>
      </c>
      <c r="BJ79" s="36">
        <f t="shared" si="80"/>
        <v>0.26291079812206575</v>
      </c>
      <c r="BK79" s="36">
        <f t="shared" si="77"/>
        <v>0.66824644549763035</v>
      </c>
      <c r="BL79" s="36">
        <f t="shared" si="81"/>
        <v>0.73708920187793425</v>
      </c>
    </row>
    <row r="80" spans="1:64" s="12" customFormat="1" ht="13.5" customHeight="1">
      <c r="B80" s="261"/>
      <c r="C80" s="331"/>
      <c r="D80" s="71" t="s">
        <v>130</v>
      </c>
      <c r="E80" s="96">
        <v>11</v>
      </c>
      <c r="F80" s="70">
        <v>0</v>
      </c>
      <c r="G80" s="13">
        <f t="shared" si="56"/>
        <v>0</v>
      </c>
      <c r="H80" s="70">
        <v>11</v>
      </c>
      <c r="I80" s="13">
        <f t="shared" si="57"/>
        <v>1</v>
      </c>
      <c r="J80" s="96">
        <v>41</v>
      </c>
      <c r="K80" s="70">
        <v>6</v>
      </c>
      <c r="L80" s="13">
        <f t="shared" si="58"/>
        <v>0.14634146341463414</v>
      </c>
      <c r="M80" s="70">
        <v>35</v>
      </c>
      <c r="N80" s="13">
        <f t="shared" si="59"/>
        <v>0.85365853658536583</v>
      </c>
      <c r="O80" s="96">
        <v>2990</v>
      </c>
      <c r="P80" s="70">
        <v>482</v>
      </c>
      <c r="Q80" s="13">
        <f t="shared" si="60"/>
        <v>0.16120401337792642</v>
      </c>
      <c r="R80" s="70">
        <v>2508</v>
      </c>
      <c r="S80" s="13">
        <f t="shared" si="61"/>
        <v>0.83879598662207355</v>
      </c>
      <c r="T80" s="96">
        <v>2382</v>
      </c>
      <c r="U80" s="70">
        <v>360</v>
      </c>
      <c r="V80" s="13">
        <f t="shared" si="62"/>
        <v>0.15113350125944586</v>
      </c>
      <c r="W80" s="70">
        <v>2022</v>
      </c>
      <c r="X80" s="13">
        <f t="shared" si="63"/>
        <v>0.8488664987405542</v>
      </c>
      <c r="Y80" s="96">
        <v>1675</v>
      </c>
      <c r="Z80" s="70">
        <v>217</v>
      </c>
      <c r="AA80" s="13">
        <f t="shared" si="64"/>
        <v>0.12955223880597014</v>
      </c>
      <c r="AB80" s="70">
        <v>1458</v>
      </c>
      <c r="AC80" s="13">
        <f t="shared" si="65"/>
        <v>0.87044776119402989</v>
      </c>
      <c r="AD80" s="96">
        <v>847</v>
      </c>
      <c r="AE80" s="70">
        <v>81</v>
      </c>
      <c r="AF80" s="13">
        <f t="shared" si="66"/>
        <v>9.5631641086186547E-2</v>
      </c>
      <c r="AG80" s="70">
        <v>766</v>
      </c>
      <c r="AH80" s="13">
        <f t="shared" si="67"/>
        <v>0.90436835891381351</v>
      </c>
      <c r="AI80" s="96">
        <v>296</v>
      </c>
      <c r="AJ80" s="70">
        <v>19</v>
      </c>
      <c r="AK80" s="13">
        <f t="shared" si="68"/>
        <v>6.4189189189189186E-2</v>
      </c>
      <c r="AL80" s="70">
        <v>277</v>
      </c>
      <c r="AM80" s="13">
        <f t="shared" si="69"/>
        <v>0.93581081081081086</v>
      </c>
      <c r="AN80" s="96">
        <f t="shared" si="70"/>
        <v>8242</v>
      </c>
      <c r="AO80" s="70">
        <f t="shared" si="71"/>
        <v>1165</v>
      </c>
      <c r="AP80" s="13">
        <f t="shared" si="72"/>
        <v>0.141349187090512</v>
      </c>
      <c r="AQ80" s="33">
        <f t="shared" si="55"/>
        <v>7077</v>
      </c>
      <c r="AR80" s="13">
        <f t="shared" si="73"/>
        <v>0.85865081290948797</v>
      </c>
      <c r="AS80" s="91"/>
      <c r="AT80" s="261"/>
      <c r="AU80" s="331"/>
      <c r="AV80" s="151" t="s">
        <v>67</v>
      </c>
      <c r="AW80" s="210">
        <v>8143</v>
      </c>
      <c r="AX80" s="38">
        <v>1049</v>
      </c>
      <c r="AY80" s="85">
        <v>0.12882230136313397</v>
      </c>
      <c r="AZ80" s="38">
        <v>7094</v>
      </c>
      <c r="BA80" s="85">
        <v>0.871177698636866</v>
      </c>
      <c r="BB80" s="91"/>
      <c r="BC80" s="53">
        <v>75</v>
      </c>
      <c r="BD80" s="77" t="s">
        <v>196</v>
      </c>
      <c r="BE80" s="36">
        <f t="shared" si="74"/>
        <v>0.22078504936347224</v>
      </c>
      <c r="BF80" s="36">
        <f t="shared" si="78"/>
        <v>0.19979827821568966</v>
      </c>
      <c r="BG80" s="36">
        <f t="shared" si="75"/>
        <v>0.77921495063652779</v>
      </c>
      <c r="BH80" s="36">
        <f t="shared" si="79"/>
        <v>0.80020172178431037</v>
      </c>
      <c r="BI80" s="36">
        <f t="shared" si="76"/>
        <v>0.16630035766685719</v>
      </c>
      <c r="BJ80" s="36">
        <f t="shared" si="80"/>
        <v>0.15494680053948748</v>
      </c>
      <c r="BK80" s="36">
        <f t="shared" si="77"/>
        <v>0.83369964233314287</v>
      </c>
      <c r="BL80" s="36">
        <f t="shared" si="81"/>
        <v>0.84505319946051249</v>
      </c>
    </row>
    <row r="81" spans="2:54" s="12" customFormat="1" ht="13.5" customHeight="1">
      <c r="B81" s="259">
        <v>26</v>
      </c>
      <c r="C81" s="329" t="s">
        <v>30</v>
      </c>
      <c r="D81" s="75" t="s">
        <v>132</v>
      </c>
      <c r="E81" s="94">
        <v>272</v>
      </c>
      <c r="F81" s="74">
        <v>43</v>
      </c>
      <c r="G81" s="72">
        <f t="shared" si="56"/>
        <v>0.15808823529411764</v>
      </c>
      <c r="H81" s="74">
        <v>229</v>
      </c>
      <c r="I81" s="72">
        <f t="shared" si="57"/>
        <v>0.84191176470588236</v>
      </c>
      <c r="J81" s="94">
        <v>733</v>
      </c>
      <c r="K81" s="74">
        <v>91</v>
      </c>
      <c r="L81" s="72">
        <f t="shared" si="58"/>
        <v>0.12414733969986358</v>
      </c>
      <c r="M81" s="74">
        <v>642</v>
      </c>
      <c r="N81" s="72">
        <f t="shared" si="59"/>
        <v>0.87585266030013642</v>
      </c>
      <c r="O81" s="94">
        <v>39429</v>
      </c>
      <c r="P81" s="74">
        <v>10000</v>
      </c>
      <c r="Q81" s="72">
        <f t="shared" si="60"/>
        <v>0.25362043166197468</v>
      </c>
      <c r="R81" s="74">
        <v>29429</v>
      </c>
      <c r="S81" s="72">
        <f t="shared" si="61"/>
        <v>0.74637956833802532</v>
      </c>
      <c r="T81" s="94">
        <v>34161</v>
      </c>
      <c r="U81" s="74">
        <v>7631</v>
      </c>
      <c r="V81" s="72">
        <f t="shared" si="62"/>
        <v>0.22338339041597144</v>
      </c>
      <c r="W81" s="74">
        <v>26530</v>
      </c>
      <c r="X81" s="72">
        <f t="shared" si="63"/>
        <v>0.77661660958402856</v>
      </c>
      <c r="Y81" s="94">
        <v>20856</v>
      </c>
      <c r="Z81" s="74">
        <v>3360</v>
      </c>
      <c r="AA81" s="72">
        <f t="shared" si="64"/>
        <v>0.1611047180667434</v>
      </c>
      <c r="AB81" s="74">
        <v>17496</v>
      </c>
      <c r="AC81" s="72">
        <f t="shared" si="65"/>
        <v>0.83889528193325658</v>
      </c>
      <c r="AD81" s="94">
        <v>8868</v>
      </c>
      <c r="AE81" s="74">
        <v>949</v>
      </c>
      <c r="AF81" s="72">
        <f t="shared" si="66"/>
        <v>0.10701398285972034</v>
      </c>
      <c r="AG81" s="74">
        <v>7919</v>
      </c>
      <c r="AH81" s="72">
        <f t="shared" si="67"/>
        <v>0.8929860171402797</v>
      </c>
      <c r="AI81" s="94">
        <v>2670</v>
      </c>
      <c r="AJ81" s="74">
        <v>203</v>
      </c>
      <c r="AK81" s="72">
        <f t="shared" si="68"/>
        <v>7.6029962546816474E-2</v>
      </c>
      <c r="AL81" s="74">
        <v>2467</v>
      </c>
      <c r="AM81" s="72">
        <f t="shared" si="69"/>
        <v>0.92397003745318351</v>
      </c>
      <c r="AN81" s="94">
        <f t="shared" si="70"/>
        <v>106989</v>
      </c>
      <c r="AO81" s="74">
        <f t="shared" si="71"/>
        <v>22277</v>
      </c>
      <c r="AP81" s="72">
        <f t="shared" si="72"/>
        <v>0.20821766723681873</v>
      </c>
      <c r="AQ81" s="73">
        <f t="shared" si="55"/>
        <v>84712</v>
      </c>
      <c r="AR81" s="72">
        <f t="shared" si="73"/>
        <v>0.79178233276318122</v>
      </c>
      <c r="AS81" s="91"/>
      <c r="AT81" s="259">
        <v>26</v>
      </c>
      <c r="AU81" s="329" t="s">
        <v>30</v>
      </c>
      <c r="AV81" s="11" t="s">
        <v>125</v>
      </c>
      <c r="AW81" s="210">
        <v>101977</v>
      </c>
      <c r="AX81" s="38">
        <v>18561</v>
      </c>
      <c r="AY81" s="85">
        <v>0.18201163007344792</v>
      </c>
      <c r="AZ81" s="38">
        <v>83416</v>
      </c>
      <c r="BA81" s="85">
        <v>0.81798836992655211</v>
      </c>
      <c r="BB81" s="91"/>
    </row>
    <row r="82" spans="2:54" s="12" customFormat="1" ht="13.5" customHeight="1">
      <c r="B82" s="260"/>
      <c r="C82" s="330"/>
      <c r="D82" s="65" t="s">
        <v>131</v>
      </c>
      <c r="E82" s="95">
        <v>38</v>
      </c>
      <c r="F82" s="64">
        <v>6</v>
      </c>
      <c r="G82" s="62">
        <f t="shared" si="56"/>
        <v>0.15789473684210525</v>
      </c>
      <c r="H82" s="64">
        <v>32</v>
      </c>
      <c r="I82" s="62">
        <f t="shared" si="57"/>
        <v>0.84210526315789469</v>
      </c>
      <c r="J82" s="95">
        <v>100</v>
      </c>
      <c r="K82" s="64">
        <v>20</v>
      </c>
      <c r="L82" s="62">
        <f t="shared" si="58"/>
        <v>0.2</v>
      </c>
      <c r="M82" s="64">
        <v>80</v>
      </c>
      <c r="N82" s="62">
        <f t="shared" si="59"/>
        <v>0.8</v>
      </c>
      <c r="O82" s="95">
        <v>8928</v>
      </c>
      <c r="P82" s="64">
        <v>1762</v>
      </c>
      <c r="Q82" s="62">
        <f t="shared" si="60"/>
        <v>0.19735663082437277</v>
      </c>
      <c r="R82" s="64">
        <v>7166</v>
      </c>
      <c r="S82" s="62">
        <f t="shared" si="61"/>
        <v>0.80264336917562729</v>
      </c>
      <c r="T82" s="95">
        <v>4709</v>
      </c>
      <c r="U82" s="64">
        <v>935</v>
      </c>
      <c r="V82" s="62">
        <f t="shared" si="62"/>
        <v>0.19855595667870035</v>
      </c>
      <c r="W82" s="64">
        <v>3774</v>
      </c>
      <c r="X82" s="62">
        <f t="shared" si="63"/>
        <v>0.80144404332129959</v>
      </c>
      <c r="Y82" s="95">
        <v>2297</v>
      </c>
      <c r="Z82" s="64">
        <v>295</v>
      </c>
      <c r="AA82" s="62">
        <f t="shared" si="64"/>
        <v>0.12842838484980409</v>
      </c>
      <c r="AB82" s="64">
        <v>2002</v>
      </c>
      <c r="AC82" s="62">
        <f t="shared" si="65"/>
        <v>0.87157161515019588</v>
      </c>
      <c r="AD82" s="95">
        <v>1147</v>
      </c>
      <c r="AE82" s="64">
        <v>78</v>
      </c>
      <c r="AF82" s="62">
        <f t="shared" si="66"/>
        <v>6.8003487358326065E-2</v>
      </c>
      <c r="AG82" s="64">
        <v>1069</v>
      </c>
      <c r="AH82" s="62">
        <f t="shared" si="67"/>
        <v>0.93199651264167394</v>
      </c>
      <c r="AI82" s="95">
        <v>530</v>
      </c>
      <c r="AJ82" s="64">
        <v>4</v>
      </c>
      <c r="AK82" s="62">
        <f t="shared" si="68"/>
        <v>7.5471698113207548E-3</v>
      </c>
      <c r="AL82" s="64">
        <v>526</v>
      </c>
      <c r="AM82" s="62">
        <f t="shared" si="69"/>
        <v>0.99245283018867925</v>
      </c>
      <c r="AN82" s="95">
        <f t="shared" si="70"/>
        <v>17749</v>
      </c>
      <c r="AO82" s="64">
        <f t="shared" si="71"/>
        <v>3100</v>
      </c>
      <c r="AP82" s="62">
        <f t="shared" si="72"/>
        <v>0.17465772719589837</v>
      </c>
      <c r="AQ82" s="63">
        <f t="shared" si="55"/>
        <v>14649</v>
      </c>
      <c r="AR82" s="62">
        <f t="shared" si="73"/>
        <v>0.82534227280410166</v>
      </c>
      <c r="AS82" s="91"/>
      <c r="AT82" s="260"/>
      <c r="AU82" s="330"/>
      <c r="AV82" s="11" t="s">
        <v>131</v>
      </c>
      <c r="AW82" s="210">
        <v>17439</v>
      </c>
      <c r="AX82" s="38">
        <v>2721</v>
      </c>
      <c r="AY82" s="85">
        <v>0.15602958885257182</v>
      </c>
      <c r="AZ82" s="38">
        <v>14718</v>
      </c>
      <c r="BA82" s="85">
        <v>0.84397041114742821</v>
      </c>
      <c r="BB82" s="91"/>
    </row>
    <row r="83" spans="2:54" s="12" customFormat="1" ht="13.5" customHeight="1">
      <c r="B83" s="261"/>
      <c r="C83" s="331"/>
      <c r="D83" s="71" t="s">
        <v>130</v>
      </c>
      <c r="E83" s="96">
        <v>310</v>
      </c>
      <c r="F83" s="70">
        <v>49</v>
      </c>
      <c r="G83" s="13">
        <f t="shared" si="56"/>
        <v>0.15806451612903225</v>
      </c>
      <c r="H83" s="70">
        <v>261</v>
      </c>
      <c r="I83" s="13">
        <f t="shared" si="57"/>
        <v>0.84193548387096773</v>
      </c>
      <c r="J83" s="96">
        <v>833</v>
      </c>
      <c r="K83" s="70">
        <v>111</v>
      </c>
      <c r="L83" s="13">
        <f t="shared" si="58"/>
        <v>0.13325330132052821</v>
      </c>
      <c r="M83" s="70">
        <v>722</v>
      </c>
      <c r="N83" s="13">
        <f t="shared" si="59"/>
        <v>0.86674669867947174</v>
      </c>
      <c r="O83" s="96">
        <v>48357</v>
      </c>
      <c r="P83" s="70">
        <v>11762</v>
      </c>
      <c r="Q83" s="13">
        <f t="shared" si="60"/>
        <v>0.24323262402547718</v>
      </c>
      <c r="R83" s="70">
        <v>36595</v>
      </c>
      <c r="S83" s="13">
        <f t="shared" si="61"/>
        <v>0.75676737597452282</v>
      </c>
      <c r="T83" s="96">
        <v>38870</v>
      </c>
      <c r="U83" s="70">
        <v>8566</v>
      </c>
      <c r="V83" s="13">
        <f t="shared" si="62"/>
        <v>0.22037561101106251</v>
      </c>
      <c r="W83" s="70">
        <v>30304</v>
      </c>
      <c r="X83" s="13">
        <f t="shared" si="63"/>
        <v>0.77962438898893749</v>
      </c>
      <c r="Y83" s="96">
        <v>23153</v>
      </c>
      <c r="Z83" s="70">
        <v>3655</v>
      </c>
      <c r="AA83" s="13">
        <f t="shared" si="64"/>
        <v>0.1578629119336587</v>
      </c>
      <c r="AB83" s="70">
        <v>19498</v>
      </c>
      <c r="AC83" s="13">
        <f t="shared" si="65"/>
        <v>0.84213708806634124</v>
      </c>
      <c r="AD83" s="96">
        <v>10015</v>
      </c>
      <c r="AE83" s="70">
        <v>1027</v>
      </c>
      <c r="AF83" s="13">
        <f t="shared" si="66"/>
        <v>0.10254618072890664</v>
      </c>
      <c r="AG83" s="70">
        <v>8988</v>
      </c>
      <c r="AH83" s="13">
        <f t="shared" si="67"/>
        <v>0.89745381927109336</v>
      </c>
      <c r="AI83" s="96">
        <v>3200</v>
      </c>
      <c r="AJ83" s="70">
        <v>207</v>
      </c>
      <c r="AK83" s="13">
        <f t="shared" si="68"/>
        <v>6.4687499999999995E-2</v>
      </c>
      <c r="AL83" s="70">
        <v>2993</v>
      </c>
      <c r="AM83" s="13">
        <f t="shared" si="69"/>
        <v>0.93531249999999999</v>
      </c>
      <c r="AN83" s="96">
        <f t="shared" si="70"/>
        <v>124738</v>
      </c>
      <c r="AO83" s="70">
        <f t="shared" si="71"/>
        <v>25377</v>
      </c>
      <c r="AP83" s="13">
        <f t="shared" si="72"/>
        <v>0.20344241530247398</v>
      </c>
      <c r="AQ83" s="33">
        <f t="shared" si="55"/>
        <v>99361</v>
      </c>
      <c r="AR83" s="13">
        <f t="shared" si="73"/>
        <v>0.79655758469752602</v>
      </c>
      <c r="AS83" s="91"/>
      <c r="AT83" s="261"/>
      <c r="AU83" s="331"/>
      <c r="AV83" s="151" t="s">
        <v>67</v>
      </c>
      <c r="AW83" s="210">
        <v>119416</v>
      </c>
      <c r="AX83" s="38">
        <v>21282</v>
      </c>
      <c r="AY83" s="85">
        <v>0.17821732431165002</v>
      </c>
      <c r="AZ83" s="38">
        <v>98134</v>
      </c>
      <c r="BA83" s="85">
        <v>0.82178267568834995</v>
      </c>
      <c r="BB83" s="91"/>
    </row>
    <row r="84" spans="2:54" s="12" customFormat="1" ht="13.5" customHeight="1">
      <c r="B84" s="259">
        <v>27</v>
      </c>
      <c r="C84" s="329" t="s">
        <v>31</v>
      </c>
      <c r="D84" s="75" t="s">
        <v>132</v>
      </c>
      <c r="E84" s="94">
        <v>55</v>
      </c>
      <c r="F84" s="74">
        <v>7</v>
      </c>
      <c r="G84" s="72">
        <f t="shared" si="56"/>
        <v>0.12727272727272726</v>
      </c>
      <c r="H84" s="74">
        <v>48</v>
      </c>
      <c r="I84" s="72">
        <f t="shared" si="57"/>
        <v>0.87272727272727268</v>
      </c>
      <c r="J84" s="94">
        <v>105</v>
      </c>
      <c r="K84" s="74">
        <v>17</v>
      </c>
      <c r="L84" s="72">
        <f t="shared" si="58"/>
        <v>0.16190476190476191</v>
      </c>
      <c r="M84" s="74">
        <v>88</v>
      </c>
      <c r="N84" s="72">
        <f t="shared" si="59"/>
        <v>0.83809523809523812</v>
      </c>
      <c r="O84" s="94">
        <v>6076</v>
      </c>
      <c r="P84" s="74">
        <v>1435</v>
      </c>
      <c r="Q84" s="72">
        <f t="shared" si="60"/>
        <v>0.23617511520737328</v>
      </c>
      <c r="R84" s="74">
        <v>4641</v>
      </c>
      <c r="S84" s="72">
        <f t="shared" si="61"/>
        <v>0.76382488479262678</v>
      </c>
      <c r="T84" s="94">
        <v>5288</v>
      </c>
      <c r="U84" s="74">
        <v>1122</v>
      </c>
      <c r="V84" s="72">
        <f t="shared" si="62"/>
        <v>0.21217851739788199</v>
      </c>
      <c r="W84" s="74">
        <v>4166</v>
      </c>
      <c r="X84" s="72">
        <f t="shared" si="63"/>
        <v>0.78782148260211804</v>
      </c>
      <c r="Y84" s="94">
        <v>3526</v>
      </c>
      <c r="Z84" s="74">
        <v>555</v>
      </c>
      <c r="AA84" s="72">
        <f t="shared" si="64"/>
        <v>0.157402155416903</v>
      </c>
      <c r="AB84" s="74">
        <v>2971</v>
      </c>
      <c r="AC84" s="72">
        <f t="shared" si="65"/>
        <v>0.84259784458309694</v>
      </c>
      <c r="AD84" s="94">
        <v>1747</v>
      </c>
      <c r="AE84" s="74">
        <v>184</v>
      </c>
      <c r="AF84" s="72">
        <f t="shared" si="66"/>
        <v>0.10532341156267888</v>
      </c>
      <c r="AG84" s="74">
        <v>1563</v>
      </c>
      <c r="AH84" s="72">
        <f t="shared" si="67"/>
        <v>0.89467658843732112</v>
      </c>
      <c r="AI84" s="94">
        <v>543</v>
      </c>
      <c r="AJ84" s="74">
        <v>45</v>
      </c>
      <c r="AK84" s="72">
        <f t="shared" si="68"/>
        <v>8.2872928176795577E-2</v>
      </c>
      <c r="AL84" s="74">
        <v>498</v>
      </c>
      <c r="AM84" s="72">
        <f t="shared" si="69"/>
        <v>0.91712707182320441</v>
      </c>
      <c r="AN84" s="94">
        <f t="shared" si="70"/>
        <v>17340</v>
      </c>
      <c r="AO84" s="74">
        <f t="shared" si="71"/>
        <v>3365</v>
      </c>
      <c r="AP84" s="72">
        <f t="shared" si="72"/>
        <v>0.19405997693194926</v>
      </c>
      <c r="AQ84" s="73">
        <f t="shared" si="55"/>
        <v>13975</v>
      </c>
      <c r="AR84" s="72">
        <f t="shared" si="73"/>
        <v>0.80594002306805079</v>
      </c>
      <c r="AS84" s="91"/>
      <c r="AT84" s="259">
        <v>27</v>
      </c>
      <c r="AU84" s="329" t="s">
        <v>31</v>
      </c>
      <c r="AV84" s="11" t="s">
        <v>125</v>
      </c>
      <c r="AW84" s="210">
        <v>16675</v>
      </c>
      <c r="AX84" s="38">
        <v>2708</v>
      </c>
      <c r="AY84" s="85">
        <v>0.16239880059970016</v>
      </c>
      <c r="AZ84" s="38">
        <v>13967</v>
      </c>
      <c r="BA84" s="85">
        <v>0.83760119940029987</v>
      </c>
      <c r="BB84" s="91"/>
    </row>
    <row r="85" spans="2:54" s="12" customFormat="1" ht="13.5" customHeight="1">
      <c r="B85" s="260"/>
      <c r="C85" s="330"/>
      <c r="D85" s="65" t="s">
        <v>131</v>
      </c>
      <c r="E85" s="95">
        <v>7</v>
      </c>
      <c r="F85" s="64">
        <v>1</v>
      </c>
      <c r="G85" s="62">
        <f t="shared" si="56"/>
        <v>0.14285714285714285</v>
      </c>
      <c r="H85" s="64">
        <v>6</v>
      </c>
      <c r="I85" s="62">
        <f t="shared" si="57"/>
        <v>0.8571428571428571</v>
      </c>
      <c r="J85" s="95">
        <v>16</v>
      </c>
      <c r="K85" s="64">
        <v>3</v>
      </c>
      <c r="L85" s="62">
        <f t="shared" si="58"/>
        <v>0.1875</v>
      </c>
      <c r="M85" s="64">
        <v>13</v>
      </c>
      <c r="N85" s="62">
        <f t="shared" si="59"/>
        <v>0.8125</v>
      </c>
      <c r="O85" s="95">
        <v>1353</v>
      </c>
      <c r="P85" s="64">
        <v>214</v>
      </c>
      <c r="Q85" s="62">
        <f t="shared" si="60"/>
        <v>0.15816703621581671</v>
      </c>
      <c r="R85" s="64">
        <v>1139</v>
      </c>
      <c r="S85" s="62">
        <f t="shared" si="61"/>
        <v>0.84183296378418326</v>
      </c>
      <c r="T85" s="95">
        <v>694</v>
      </c>
      <c r="U85" s="64">
        <v>118</v>
      </c>
      <c r="V85" s="62">
        <f t="shared" si="62"/>
        <v>0.17002881844380405</v>
      </c>
      <c r="W85" s="64">
        <v>576</v>
      </c>
      <c r="X85" s="62">
        <f t="shared" si="63"/>
        <v>0.82997118155619598</v>
      </c>
      <c r="Y85" s="95">
        <v>386</v>
      </c>
      <c r="Z85" s="64">
        <v>45</v>
      </c>
      <c r="AA85" s="62">
        <f t="shared" si="64"/>
        <v>0.11658031088082901</v>
      </c>
      <c r="AB85" s="64">
        <v>341</v>
      </c>
      <c r="AC85" s="62">
        <f t="shared" si="65"/>
        <v>0.88341968911917101</v>
      </c>
      <c r="AD85" s="95">
        <v>237</v>
      </c>
      <c r="AE85" s="64">
        <v>17</v>
      </c>
      <c r="AF85" s="62">
        <f t="shared" si="66"/>
        <v>7.1729957805907171E-2</v>
      </c>
      <c r="AG85" s="64">
        <v>220</v>
      </c>
      <c r="AH85" s="62">
        <f t="shared" si="67"/>
        <v>0.92827004219409281</v>
      </c>
      <c r="AI85" s="95">
        <v>108</v>
      </c>
      <c r="AJ85" s="64">
        <v>1</v>
      </c>
      <c r="AK85" s="62">
        <f t="shared" si="68"/>
        <v>9.2592592592592587E-3</v>
      </c>
      <c r="AL85" s="64">
        <v>107</v>
      </c>
      <c r="AM85" s="62">
        <f t="shared" si="69"/>
        <v>0.9907407407407407</v>
      </c>
      <c r="AN85" s="95">
        <f t="shared" si="70"/>
        <v>2801</v>
      </c>
      <c r="AO85" s="64">
        <f t="shared" si="71"/>
        <v>399</v>
      </c>
      <c r="AP85" s="62">
        <f t="shared" si="72"/>
        <v>0.14244912531238843</v>
      </c>
      <c r="AQ85" s="63">
        <f t="shared" si="55"/>
        <v>2402</v>
      </c>
      <c r="AR85" s="62">
        <f t="shared" si="73"/>
        <v>0.8575508746876116</v>
      </c>
      <c r="AS85" s="91"/>
      <c r="AT85" s="260"/>
      <c r="AU85" s="330"/>
      <c r="AV85" s="11" t="s">
        <v>131</v>
      </c>
      <c r="AW85" s="210">
        <v>2721</v>
      </c>
      <c r="AX85" s="38">
        <v>335</v>
      </c>
      <c r="AY85" s="85">
        <v>0.1231165012862918</v>
      </c>
      <c r="AZ85" s="38">
        <v>2386</v>
      </c>
      <c r="BA85" s="85">
        <v>0.87688349871370819</v>
      </c>
      <c r="BB85" s="91"/>
    </row>
    <row r="86" spans="2:54" s="12" customFormat="1" ht="13.5" customHeight="1">
      <c r="B86" s="261"/>
      <c r="C86" s="331"/>
      <c r="D86" s="71" t="s">
        <v>130</v>
      </c>
      <c r="E86" s="96">
        <v>62</v>
      </c>
      <c r="F86" s="70">
        <v>8</v>
      </c>
      <c r="G86" s="13">
        <f t="shared" si="56"/>
        <v>0.12903225806451613</v>
      </c>
      <c r="H86" s="70">
        <v>54</v>
      </c>
      <c r="I86" s="13">
        <f t="shared" si="57"/>
        <v>0.87096774193548387</v>
      </c>
      <c r="J86" s="96">
        <v>121</v>
      </c>
      <c r="K86" s="70">
        <v>20</v>
      </c>
      <c r="L86" s="13">
        <f t="shared" si="58"/>
        <v>0.16528925619834711</v>
      </c>
      <c r="M86" s="70">
        <v>101</v>
      </c>
      <c r="N86" s="13">
        <f t="shared" si="59"/>
        <v>0.83471074380165289</v>
      </c>
      <c r="O86" s="96">
        <v>7429</v>
      </c>
      <c r="P86" s="70">
        <v>1649</v>
      </c>
      <c r="Q86" s="13">
        <f t="shared" si="60"/>
        <v>0.2219679633867277</v>
      </c>
      <c r="R86" s="70">
        <v>5780</v>
      </c>
      <c r="S86" s="13">
        <f t="shared" si="61"/>
        <v>0.77803203661327236</v>
      </c>
      <c r="T86" s="96">
        <v>5982</v>
      </c>
      <c r="U86" s="70">
        <v>1240</v>
      </c>
      <c r="V86" s="13">
        <f t="shared" si="62"/>
        <v>0.20728853226345703</v>
      </c>
      <c r="W86" s="70">
        <v>4742</v>
      </c>
      <c r="X86" s="13">
        <f t="shared" si="63"/>
        <v>0.792711467736543</v>
      </c>
      <c r="Y86" s="96">
        <v>3912</v>
      </c>
      <c r="Z86" s="70">
        <v>600</v>
      </c>
      <c r="AA86" s="13">
        <f t="shared" si="64"/>
        <v>0.15337423312883436</v>
      </c>
      <c r="AB86" s="70">
        <v>3312</v>
      </c>
      <c r="AC86" s="13">
        <f t="shared" si="65"/>
        <v>0.84662576687116564</v>
      </c>
      <c r="AD86" s="96">
        <v>1984</v>
      </c>
      <c r="AE86" s="70">
        <v>201</v>
      </c>
      <c r="AF86" s="13">
        <f t="shared" si="66"/>
        <v>0.10131048387096774</v>
      </c>
      <c r="AG86" s="70">
        <v>1783</v>
      </c>
      <c r="AH86" s="13">
        <f t="shared" si="67"/>
        <v>0.89868951612903225</v>
      </c>
      <c r="AI86" s="96">
        <v>651</v>
      </c>
      <c r="AJ86" s="70">
        <v>46</v>
      </c>
      <c r="AK86" s="13">
        <f t="shared" si="68"/>
        <v>7.0660522273425494E-2</v>
      </c>
      <c r="AL86" s="70">
        <v>605</v>
      </c>
      <c r="AM86" s="13">
        <f t="shared" si="69"/>
        <v>0.92933947772657455</v>
      </c>
      <c r="AN86" s="96">
        <f t="shared" si="70"/>
        <v>20141</v>
      </c>
      <c r="AO86" s="70">
        <f t="shared" si="71"/>
        <v>3764</v>
      </c>
      <c r="AP86" s="13">
        <f t="shared" si="72"/>
        <v>0.18688247852638895</v>
      </c>
      <c r="AQ86" s="33">
        <f t="shared" si="55"/>
        <v>16377</v>
      </c>
      <c r="AR86" s="13">
        <f t="shared" si="73"/>
        <v>0.81311752147361105</v>
      </c>
      <c r="AS86" s="91"/>
      <c r="AT86" s="261"/>
      <c r="AU86" s="331"/>
      <c r="AV86" s="151" t="s">
        <v>67</v>
      </c>
      <c r="AW86" s="210">
        <v>19396</v>
      </c>
      <c r="AX86" s="38">
        <v>3043</v>
      </c>
      <c r="AY86" s="85">
        <v>0.15688801814807177</v>
      </c>
      <c r="AZ86" s="38">
        <v>16353</v>
      </c>
      <c r="BA86" s="85">
        <v>0.84311198185192826</v>
      </c>
      <c r="BB86" s="91"/>
    </row>
    <row r="87" spans="2:54" s="12" customFormat="1" ht="13.5" customHeight="1">
      <c r="B87" s="259">
        <v>28</v>
      </c>
      <c r="C87" s="329" t="s">
        <v>32</v>
      </c>
      <c r="D87" s="75" t="s">
        <v>132</v>
      </c>
      <c r="E87" s="94">
        <v>32</v>
      </c>
      <c r="F87" s="74">
        <v>6</v>
      </c>
      <c r="G87" s="72">
        <f t="shared" si="56"/>
        <v>0.1875</v>
      </c>
      <c r="H87" s="74">
        <v>26</v>
      </c>
      <c r="I87" s="72">
        <f t="shared" si="57"/>
        <v>0.8125</v>
      </c>
      <c r="J87" s="94">
        <v>137</v>
      </c>
      <c r="K87" s="74">
        <v>12</v>
      </c>
      <c r="L87" s="72">
        <f t="shared" si="58"/>
        <v>8.7591240875912413E-2</v>
      </c>
      <c r="M87" s="74">
        <v>125</v>
      </c>
      <c r="N87" s="72">
        <f t="shared" si="59"/>
        <v>0.91240875912408759</v>
      </c>
      <c r="O87" s="94">
        <v>5885</v>
      </c>
      <c r="P87" s="74">
        <v>1440</v>
      </c>
      <c r="Q87" s="72">
        <f t="shared" si="60"/>
        <v>0.24468988954970264</v>
      </c>
      <c r="R87" s="74">
        <v>4445</v>
      </c>
      <c r="S87" s="72">
        <f t="shared" si="61"/>
        <v>0.75531011045029739</v>
      </c>
      <c r="T87" s="94">
        <v>4857</v>
      </c>
      <c r="U87" s="74">
        <v>1019</v>
      </c>
      <c r="V87" s="72">
        <f t="shared" si="62"/>
        <v>0.20980028824377187</v>
      </c>
      <c r="W87" s="74">
        <v>3838</v>
      </c>
      <c r="X87" s="72">
        <f t="shared" si="63"/>
        <v>0.79019971175622816</v>
      </c>
      <c r="Y87" s="94">
        <v>2614</v>
      </c>
      <c r="Z87" s="74">
        <v>341</v>
      </c>
      <c r="AA87" s="72">
        <f t="shared" si="64"/>
        <v>0.130451415455241</v>
      </c>
      <c r="AB87" s="74">
        <v>2273</v>
      </c>
      <c r="AC87" s="72">
        <f t="shared" si="65"/>
        <v>0.86954858454475903</v>
      </c>
      <c r="AD87" s="94">
        <v>1050</v>
      </c>
      <c r="AE87" s="74">
        <v>77</v>
      </c>
      <c r="AF87" s="72">
        <f t="shared" si="66"/>
        <v>7.3333333333333334E-2</v>
      </c>
      <c r="AG87" s="74">
        <v>973</v>
      </c>
      <c r="AH87" s="72">
        <f t="shared" si="67"/>
        <v>0.92666666666666664</v>
      </c>
      <c r="AI87" s="94">
        <v>316</v>
      </c>
      <c r="AJ87" s="74">
        <v>19</v>
      </c>
      <c r="AK87" s="72">
        <f t="shared" si="68"/>
        <v>6.0126582278481014E-2</v>
      </c>
      <c r="AL87" s="74">
        <v>297</v>
      </c>
      <c r="AM87" s="72">
        <f t="shared" si="69"/>
        <v>0.939873417721519</v>
      </c>
      <c r="AN87" s="94">
        <f t="shared" si="70"/>
        <v>14891</v>
      </c>
      <c r="AO87" s="74">
        <f t="shared" si="71"/>
        <v>2914</v>
      </c>
      <c r="AP87" s="72">
        <f t="shared" si="72"/>
        <v>0.19568867100933449</v>
      </c>
      <c r="AQ87" s="73">
        <f t="shared" si="55"/>
        <v>11977</v>
      </c>
      <c r="AR87" s="72">
        <f t="shared" si="73"/>
        <v>0.80431132899066549</v>
      </c>
      <c r="AS87" s="91"/>
      <c r="AT87" s="259">
        <v>28</v>
      </c>
      <c r="AU87" s="329" t="s">
        <v>32</v>
      </c>
      <c r="AV87" s="11" t="s">
        <v>125</v>
      </c>
      <c r="AW87" s="210">
        <v>13991</v>
      </c>
      <c r="AX87" s="38">
        <v>2306</v>
      </c>
      <c r="AY87" s="85">
        <v>0.16482024158387534</v>
      </c>
      <c r="AZ87" s="38">
        <v>11685</v>
      </c>
      <c r="BA87" s="85">
        <v>0.83517975841612468</v>
      </c>
      <c r="BB87" s="91"/>
    </row>
    <row r="88" spans="2:54" s="12" customFormat="1" ht="13.5" customHeight="1">
      <c r="B88" s="260"/>
      <c r="C88" s="330"/>
      <c r="D88" s="65" t="s">
        <v>131</v>
      </c>
      <c r="E88" s="95">
        <v>4</v>
      </c>
      <c r="F88" s="64">
        <v>0</v>
      </c>
      <c r="G88" s="62">
        <f t="shared" si="56"/>
        <v>0</v>
      </c>
      <c r="H88" s="64">
        <v>4</v>
      </c>
      <c r="I88" s="62">
        <f t="shared" si="57"/>
        <v>1</v>
      </c>
      <c r="J88" s="95">
        <v>12</v>
      </c>
      <c r="K88" s="64">
        <v>2</v>
      </c>
      <c r="L88" s="62">
        <f t="shared" si="58"/>
        <v>0.16666666666666666</v>
      </c>
      <c r="M88" s="64">
        <v>10</v>
      </c>
      <c r="N88" s="62">
        <f t="shared" si="59"/>
        <v>0.83333333333333337</v>
      </c>
      <c r="O88" s="95">
        <v>1168</v>
      </c>
      <c r="P88" s="64">
        <v>216</v>
      </c>
      <c r="Q88" s="62">
        <f t="shared" si="60"/>
        <v>0.18493150684931506</v>
      </c>
      <c r="R88" s="64">
        <v>952</v>
      </c>
      <c r="S88" s="62">
        <f t="shared" si="61"/>
        <v>0.81506849315068497</v>
      </c>
      <c r="T88" s="95">
        <v>576</v>
      </c>
      <c r="U88" s="64">
        <v>115</v>
      </c>
      <c r="V88" s="62">
        <f t="shared" si="62"/>
        <v>0.19965277777777779</v>
      </c>
      <c r="W88" s="64">
        <v>461</v>
      </c>
      <c r="X88" s="62">
        <f t="shared" si="63"/>
        <v>0.80034722222222221</v>
      </c>
      <c r="Y88" s="95">
        <v>278</v>
      </c>
      <c r="Z88" s="64">
        <v>34</v>
      </c>
      <c r="AA88" s="62">
        <f t="shared" si="64"/>
        <v>0.1223021582733813</v>
      </c>
      <c r="AB88" s="64">
        <v>244</v>
      </c>
      <c r="AC88" s="62">
        <f t="shared" si="65"/>
        <v>0.87769784172661869</v>
      </c>
      <c r="AD88" s="95">
        <v>110</v>
      </c>
      <c r="AE88" s="64">
        <v>6</v>
      </c>
      <c r="AF88" s="62">
        <f t="shared" si="66"/>
        <v>5.4545454545454543E-2</v>
      </c>
      <c r="AG88" s="64">
        <v>104</v>
      </c>
      <c r="AH88" s="62">
        <f t="shared" si="67"/>
        <v>0.94545454545454544</v>
      </c>
      <c r="AI88" s="95">
        <v>72</v>
      </c>
      <c r="AJ88" s="64">
        <v>1</v>
      </c>
      <c r="AK88" s="62">
        <f t="shared" si="68"/>
        <v>1.3888888888888888E-2</v>
      </c>
      <c r="AL88" s="64">
        <v>71</v>
      </c>
      <c r="AM88" s="62">
        <f t="shared" si="69"/>
        <v>0.98611111111111116</v>
      </c>
      <c r="AN88" s="95">
        <f t="shared" si="70"/>
        <v>2220</v>
      </c>
      <c r="AO88" s="64">
        <f t="shared" si="71"/>
        <v>374</v>
      </c>
      <c r="AP88" s="62">
        <f t="shared" si="72"/>
        <v>0.16846846846846847</v>
      </c>
      <c r="AQ88" s="63">
        <f t="shared" si="55"/>
        <v>1846</v>
      </c>
      <c r="AR88" s="62">
        <f t="shared" si="73"/>
        <v>0.83153153153153159</v>
      </c>
      <c r="AS88" s="91"/>
      <c r="AT88" s="260"/>
      <c r="AU88" s="330"/>
      <c r="AV88" s="11" t="s">
        <v>131</v>
      </c>
      <c r="AW88" s="210">
        <v>2179</v>
      </c>
      <c r="AX88" s="38">
        <v>334</v>
      </c>
      <c r="AY88" s="85">
        <v>0.15328132170720515</v>
      </c>
      <c r="AZ88" s="38">
        <v>1845</v>
      </c>
      <c r="BA88" s="85">
        <v>0.8467186782927949</v>
      </c>
      <c r="BB88" s="91"/>
    </row>
    <row r="89" spans="2:54" s="12" customFormat="1" ht="13.5" customHeight="1">
      <c r="B89" s="261"/>
      <c r="C89" s="331"/>
      <c r="D89" s="71" t="s">
        <v>130</v>
      </c>
      <c r="E89" s="96">
        <v>36</v>
      </c>
      <c r="F89" s="70">
        <v>6</v>
      </c>
      <c r="G89" s="13">
        <f t="shared" si="56"/>
        <v>0.16666666666666666</v>
      </c>
      <c r="H89" s="70">
        <v>30</v>
      </c>
      <c r="I89" s="13">
        <f t="shared" si="57"/>
        <v>0.83333333333333337</v>
      </c>
      <c r="J89" s="96">
        <v>149</v>
      </c>
      <c r="K89" s="70">
        <v>14</v>
      </c>
      <c r="L89" s="13">
        <f t="shared" si="58"/>
        <v>9.3959731543624164E-2</v>
      </c>
      <c r="M89" s="70">
        <v>135</v>
      </c>
      <c r="N89" s="13">
        <f t="shared" si="59"/>
        <v>0.90604026845637586</v>
      </c>
      <c r="O89" s="96">
        <v>7053</v>
      </c>
      <c r="P89" s="70">
        <v>1656</v>
      </c>
      <c r="Q89" s="13">
        <f t="shared" si="60"/>
        <v>0.23479370480646533</v>
      </c>
      <c r="R89" s="70">
        <v>5397</v>
      </c>
      <c r="S89" s="13">
        <f t="shared" si="61"/>
        <v>0.76520629519353467</v>
      </c>
      <c r="T89" s="96">
        <v>5433</v>
      </c>
      <c r="U89" s="70">
        <v>1134</v>
      </c>
      <c r="V89" s="13">
        <f t="shared" si="62"/>
        <v>0.20872446162341249</v>
      </c>
      <c r="W89" s="70">
        <v>4299</v>
      </c>
      <c r="X89" s="13">
        <f t="shared" si="63"/>
        <v>0.79127553837658748</v>
      </c>
      <c r="Y89" s="96">
        <v>2892</v>
      </c>
      <c r="Z89" s="70">
        <v>375</v>
      </c>
      <c r="AA89" s="13">
        <f t="shared" si="64"/>
        <v>0.12966804979253113</v>
      </c>
      <c r="AB89" s="70">
        <v>2517</v>
      </c>
      <c r="AC89" s="13">
        <f t="shared" si="65"/>
        <v>0.8703319502074689</v>
      </c>
      <c r="AD89" s="96">
        <v>1160</v>
      </c>
      <c r="AE89" s="70">
        <v>83</v>
      </c>
      <c r="AF89" s="13">
        <f t="shared" si="66"/>
        <v>7.1551724137931039E-2</v>
      </c>
      <c r="AG89" s="70">
        <v>1077</v>
      </c>
      <c r="AH89" s="13">
        <f t="shared" si="67"/>
        <v>0.92844827586206902</v>
      </c>
      <c r="AI89" s="96">
        <v>388</v>
      </c>
      <c r="AJ89" s="70">
        <v>20</v>
      </c>
      <c r="AK89" s="13">
        <f t="shared" si="68"/>
        <v>5.1546391752577317E-2</v>
      </c>
      <c r="AL89" s="70">
        <v>368</v>
      </c>
      <c r="AM89" s="13">
        <f t="shared" si="69"/>
        <v>0.94845360824742264</v>
      </c>
      <c r="AN89" s="96">
        <f t="shared" si="70"/>
        <v>17111</v>
      </c>
      <c r="AO89" s="70">
        <f t="shared" si="71"/>
        <v>3288</v>
      </c>
      <c r="AP89" s="13">
        <f t="shared" si="72"/>
        <v>0.19215709192916838</v>
      </c>
      <c r="AQ89" s="33">
        <f t="shared" si="55"/>
        <v>13823</v>
      </c>
      <c r="AR89" s="13">
        <f t="shared" si="73"/>
        <v>0.80784290807083159</v>
      </c>
      <c r="AS89" s="91"/>
      <c r="AT89" s="261"/>
      <c r="AU89" s="331"/>
      <c r="AV89" s="151" t="s">
        <v>67</v>
      </c>
      <c r="AW89" s="210">
        <v>16170</v>
      </c>
      <c r="AX89" s="38">
        <v>2640</v>
      </c>
      <c r="AY89" s="85">
        <v>0.16326530612244897</v>
      </c>
      <c r="AZ89" s="38">
        <v>13530</v>
      </c>
      <c r="BA89" s="85">
        <v>0.83673469387755106</v>
      </c>
      <c r="BB89" s="91"/>
    </row>
    <row r="90" spans="2:54" s="12" customFormat="1" ht="13.5" customHeight="1">
      <c r="B90" s="259">
        <v>29</v>
      </c>
      <c r="C90" s="329" t="s">
        <v>33</v>
      </c>
      <c r="D90" s="75" t="s">
        <v>132</v>
      </c>
      <c r="E90" s="94">
        <v>35</v>
      </c>
      <c r="F90" s="74">
        <v>7</v>
      </c>
      <c r="G90" s="72">
        <f t="shared" si="56"/>
        <v>0.2</v>
      </c>
      <c r="H90" s="74">
        <v>28</v>
      </c>
      <c r="I90" s="72">
        <f t="shared" si="57"/>
        <v>0.8</v>
      </c>
      <c r="J90" s="94">
        <v>78</v>
      </c>
      <c r="K90" s="74">
        <v>6</v>
      </c>
      <c r="L90" s="72">
        <f t="shared" si="58"/>
        <v>7.6923076923076927E-2</v>
      </c>
      <c r="M90" s="74">
        <v>72</v>
      </c>
      <c r="N90" s="72">
        <f t="shared" si="59"/>
        <v>0.92307692307692313</v>
      </c>
      <c r="O90" s="94">
        <v>4522</v>
      </c>
      <c r="P90" s="74">
        <v>1176</v>
      </c>
      <c r="Q90" s="72">
        <f t="shared" si="60"/>
        <v>0.26006191950464397</v>
      </c>
      <c r="R90" s="74">
        <v>3346</v>
      </c>
      <c r="S90" s="72">
        <f t="shared" si="61"/>
        <v>0.73993808049535603</v>
      </c>
      <c r="T90" s="94">
        <v>4027</v>
      </c>
      <c r="U90" s="74">
        <v>954</v>
      </c>
      <c r="V90" s="72">
        <f t="shared" si="62"/>
        <v>0.23690091879811273</v>
      </c>
      <c r="W90" s="74">
        <v>3073</v>
      </c>
      <c r="X90" s="72">
        <f t="shared" si="63"/>
        <v>0.7630990812018873</v>
      </c>
      <c r="Y90" s="94">
        <v>2494</v>
      </c>
      <c r="Z90" s="74">
        <v>419</v>
      </c>
      <c r="AA90" s="72">
        <f t="shared" si="64"/>
        <v>0.16800320769847635</v>
      </c>
      <c r="AB90" s="74">
        <v>2075</v>
      </c>
      <c r="AC90" s="72">
        <f t="shared" si="65"/>
        <v>0.83199679230152368</v>
      </c>
      <c r="AD90" s="94">
        <v>1051</v>
      </c>
      <c r="AE90" s="74">
        <v>130</v>
      </c>
      <c r="AF90" s="72">
        <f t="shared" si="66"/>
        <v>0.12369172216936251</v>
      </c>
      <c r="AG90" s="74">
        <v>921</v>
      </c>
      <c r="AH90" s="72">
        <f t="shared" si="67"/>
        <v>0.87630827783063747</v>
      </c>
      <c r="AI90" s="94">
        <v>320</v>
      </c>
      <c r="AJ90" s="74">
        <v>19</v>
      </c>
      <c r="AK90" s="72">
        <f t="shared" si="68"/>
        <v>5.9374999999999997E-2</v>
      </c>
      <c r="AL90" s="74">
        <v>301</v>
      </c>
      <c r="AM90" s="72">
        <f t="shared" si="69"/>
        <v>0.94062500000000004</v>
      </c>
      <c r="AN90" s="94">
        <f t="shared" si="70"/>
        <v>12527</v>
      </c>
      <c r="AO90" s="74">
        <f t="shared" si="71"/>
        <v>2711</v>
      </c>
      <c r="AP90" s="72">
        <f t="shared" si="72"/>
        <v>0.21641254889438813</v>
      </c>
      <c r="AQ90" s="73">
        <f t="shared" si="55"/>
        <v>9816</v>
      </c>
      <c r="AR90" s="72">
        <f t="shared" si="73"/>
        <v>0.7835874511056119</v>
      </c>
      <c r="AS90" s="91"/>
      <c r="AT90" s="259">
        <v>29</v>
      </c>
      <c r="AU90" s="329" t="s">
        <v>33</v>
      </c>
      <c r="AV90" s="11" t="s">
        <v>125</v>
      </c>
      <c r="AW90" s="210">
        <v>11954</v>
      </c>
      <c r="AX90" s="38">
        <v>2295</v>
      </c>
      <c r="AY90" s="85">
        <v>0.19198594612681946</v>
      </c>
      <c r="AZ90" s="38">
        <v>9659</v>
      </c>
      <c r="BA90" s="85">
        <v>0.80801405387318048</v>
      </c>
      <c r="BB90" s="91"/>
    </row>
    <row r="91" spans="2:54" s="12" customFormat="1" ht="13.5" customHeight="1">
      <c r="B91" s="260"/>
      <c r="C91" s="330"/>
      <c r="D91" s="65" t="s">
        <v>131</v>
      </c>
      <c r="E91" s="95">
        <v>4</v>
      </c>
      <c r="F91" s="64">
        <v>0</v>
      </c>
      <c r="G91" s="62">
        <f t="shared" si="56"/>
        <v>0</v>
      </c>
      <c r="H91" s="64">
        <v>4</v>
      </c>
      <c r="I91" s="62">
        <f t="shared" si="57"/>
        <v>1</v>
      </c>
      <c r="J91" s="95">
        <v>11</v>
      </c>
      <c r="K91" s="64">
        <v>2</v>
      </c>
      <c r="L91" s="62">
        <f t="shared" si="58"/>
        <v>0.18181818181818182</v>
      </c>
      <c r="M91" s="64">
        <v>9</v>
      </c>
      <c r="N91" s="62">
        <f t="shared" si="59"/>
        <v>0.81818181818181823</v>
      </c>
      <c r="O91" s="95">
        <v>1009</v>
      </c>
      <c r="P91" s="64">
        <v>198</v>
      </c>
      <c r="Q91" s="62">
        <f t="shared" si="60"/>
        <v>0.19623389494549059</v>
      </c>
      <c r="R91" s="64">
        <v>811</v>
      </c>
      <c r="S91" s="62">
        <f t="shared" si="61"/>
        <v>0.80376610505450941</v>
      </c>
      <c r="T91" s="95">
        <v>501</v>
      </c>
      <c r="U91" s="64">
        <v>100</v>
      </c>
      <c r="V91" s="62">
        <f t="shared" si="62"/>
        <v>0.19960079840319361</v>
      </c>
      <c r="W91" s="64">
        <v>401</v>
      </c>
      <c r="X91" s="62">
        <f t="shared" si="63"/>
        <v>0.80039920159680644</v>
      </c>
      <c r="Y91" s="95">
        <v>257</v>
      </c>
      <c r="Z91" s="64">
        <v>27</v>
      </c>
      <c r="AA91" s="62">
        <f t="shared" si="64"/>
        <v>0.10505836575875487</v>
      </c>
      <c r="AB91" s="64">
        <v>230</v>
      </c>
      <c r="AC91" s="62">
        <f t="shared" si="65"/>
        <v>0.89494163424124518</v>
      </c>
      <c r="AD91" s="95">
        <v>130</v>
      </c>
      <c r="AE91" s="64">
        <v>6</v>
      </c>
      <c r="AF91" s="62">
        <f t="shared" si="66"/>
        <v>4.6153846153846156E-2</v>
      </c>
      <c r="AG91" s="64">
        <v>124</v>
      </c>
      <c r="AH91" s="62">
        <f t="shared" si="67"/>
        <v>0.9538461538461539</v>
      </c>
      <c r="AI91" s="95">
        <v>67</v>
      </c>
      <c r="AJ91" s="64">
        <v>0</v>
      </c>
      <c r="AK91" s="62">
        <f t="shared" si="68"/>
        <v>0</v>
      </c>
      <c r="AL91" s="64">
        <v>67</v>
      </c>
      <c r="AM91" s="62">
        <f t="shared" si="69"/>
        <v>1</v>
      </c>
      <c r="AN91" s="95">
        <f t="shared" si="70"/>
        <v>1979</v>
      </c>
      <c r="AO91" s="64">
        <f t="shared" si="71"/>
        <v>333</v>
      </c>
      <c r="AP91" s="62">
        <f t="shared" si="72"/>
        <v>0.16826680141485598</v>
      </c>
      <c r="AQ91" s="63">
        <f t="shared" si="55"/>
        <v>1646</v>
      </c>
      <c r="AR91" s="62">
        <f t="shared" si="73"/>
        <v>0.83173319858514405</v>
      </c>
      <c r="AS91" s="91"/>
      <c r="AT91" s="260"/>
      <c r="AU91" s="330"/>
      <c r="AV91" s="11" t="s">
        <v>131</v>
      </c>
      <c r="AW91" s="210">
        <v>1888</v>
      </c>
      <c r="AX91" s="38">
        <v>286</v>
      </c>
      <c r="AY91" s="85">
        <v>0.15148305084745764</v>
      </c>
      <c r="AZ91" s="38">
        <v>1602</v>
      </c>
      <c r="BA91" s="85">
        <v>0.84851694915254239</v>
      </c>
      <c r="BB91" s="91"/>
    </row>
    <row r="92" spans="2:54" s="12" customFormat="1" ht="13.5" customHeight="1">
      <c r="B92" s="261"/>
      <c r="C92" s="331"/>
      <c r="D92" s="71" t="s">
        <v>130</v>
      </c>
      <c r="E92" s="96">
        <v>39</v>
      </c>
      <c r="F92" s="70">
        <v>7</v>
      </c>
      <c r="G92" s="13">
        <f t="shared" si="56"/>
        <v>0.17948717948717949</v>
      </c>
      <c r="H92" s="70">
        <v>32</v>
      </c>
      <c r="I92" s="13">
        <f t="shared" si="57"/>
        <v>0.82051282051282048</v>
      </c>
      <c r="J92" s="96">
        <v>89</v>
      </c>
      <c r="K92" s="70">
        <v>8</v>
      </c>
      <c r="L92" s="13">
        <f t="shared" si="58"/>
        <v>8.98876404494382E-2</v>
      </c>
      <c r="M92" s="70">
        <v>81</v>
      </c>
      <c r="N92" s="13">
        <f t="shared" si="59"/>
        <v>0.9101123595505618</v>
      </c>
      <c r="O92" s="96">
        <v>5531</v>
      </c>
      <c r="P92" s="70">
        <v>1374</v>
      </c>
      <c r="Q92" s="13">
        <f t="shared" si="60"/>
        <v>0.24841800759356356</v>
      </c>
      <c r="R92" s="70">
        <v>4157</v>
      </c>
      <c r="S92" s="13">
        <f t="shared" si="61"/>
        <v>0.75158199240643642</v>
      </c>
      <c r="T92" s="96">
        <v>4528</v>
      </c>
      <c r="U92" s="70">
        <v>1054</v>
      </c>
      <c r="V92" s="13">
        <f t="shared" si="62"/>
        <v>0.232773851590106</v>
      </c>
      <c r="W92" s="70">
        <v>3474</v>
      </c>
      <c r="X92" s="13">
        <f t="shared" si="63"/>
        <v>0.767226148409894</v>
      </c>
      <c r="Y92" s="96">
        <v>2751</v>
      </c>
      <c r="Z92" s="70">
        <v>446</v>
      </c>
      <c r="AA92" s="13">
        <f t="shared" si="64"/>
        <v>0.16212286441294074</v>
      </c>
      <c r="AB92" s="70">
        <v>2305</v>
      </c>
      <c r="AC92" s="13">
        <f t="shared" si="65"/>
        <v>0.83787713558705923</v>
      </c>
      <c r="AD92" s="96">
        <v>1181</v>
      </c>
      <c r="AE92" s="70">
        <v>136</v>
      </c>
      <c r="AF92" s="13">
        <f t="shared" si="66"/>
        <v>0.11515664690939881</v>
      </c>
      <c r="AG92" s="70">
        <v>1045</v>
      </c>
      <c r="AH92" s="13">
        <f t="shared" si="67"/>
        <v>0.88484335309060114</v>
      </c>
      <c r="AI92" s="96">
        <v>387</v>
      </c>
      <c r="AJ92" s="70">
        <v>19</v>
      </c>
      <c r="AK92" s="13">
        <f t="shared" si="68"/>
        <v>4.909560723514212E-2</v>
      </c>
      <c r="AL92" s="70">
        <v>368</v>
      </c>
      <c r="AM92" s="13">
        <f t="shared" si="69"/>
        <v>0.95090439276485783</v>
      </c>
      <c r="AN92" s="96">
        <f t="shared" si="70"/>
        <v>14506</v>
      </c>
      <c r="AO92" s="70">
        <f t="shared" si="71"/>
        <v>3044</v>
      </c>
      <c r="AP92" s="13">
        <f t="shared" si="72"/>
        <v>0.20984420239900731</v>
      </c>
      <c r="AQ92" s="33">
        <f t="shared" si="55"/>
        <v>11462</v>
      </c>
      <c r="AR92" s="13">
        <f t="shared" si="73"/>
        <v>0.79015579760099264</v>
      </c>
      <c r="AS92" s="91"/>
      <c r="AT92" s="261"/>
      <c r="AU92" s="331"/>
      <c r="AV92" s="151" t="s">
        <v>67</v>
      </c>
      <c r="AW92" s="210">
        <v>13842</v>
      </c>
      <c r="AX92" s="38">
        <v>2581</v>
      </c>
      <c r="AY92" s="85">
        <v>0.18646149400375669</v>
      </c>
      <c r="AZ92" s="38">
        <v>11261</v>
      </c>
      <c r="BA92" s="85">
        <v>0.81353850599624333</v>
      </c>
      <c r="BB92" s="91"/>
    </row>
    <row r="93" spans="2:54" s="12" customFormat="1" ht="13.5" customHeight="1">
      <c r="B93" s="259">
        <v>30</v>
      </c>
      <c r="C93" s="329" t="s">
        <v>34</v>
      </c>
      <c r="D93" s="75" t="s">
        <v>132</v>
      </c>
      <c r="E93" s="94">
        <v>35</v>
      </c>
      <c r="F93" s="74">
        <v>4</v>
      </c>
      <c r="G93" s="72">
        <f t="shared" si="56"/>
        <v>0.11428571428571428</v>
      </c>
      <c r="H93" s="74">
        <v>31</v>
      </c>
      <c r="I93" s="72">
        <f t="shared" si="57"/>
        <v>0.88571428571428568</v>
      </c>
      <c r="J93" s="94">
        <v>86</v>
      </c>
      <c r="K93" s="74">
        <v>4</v>
      </c>
      <c r="L93" s="72">
        <f t="shared" si="58"/>
        <v>4.6511627906976744E-2</v>
      </c>
      <c r="M93" s="74">
        <v>82</v>
      </c>
      <c r="N93" s="72">
        <f t="shared" si="59"/>
        <v>0.95348837209302328</v>
      </c>
      <c r="O93" s="94">
        <v>5917</v>
      </c>
      <c r="P93" s="74">
        <v>1481</v>
      </c>
      <c r="Q93" s="72">
        <f t="shared" si="60"/>
        <v>0.25029575798546561</v>
      </c>
      <c r="R93" s="74">
        <v>4436</v>
      </c>
      <c r="S93" s="72">
        <f t="shared" si="61"/>
        <v>0.74970424201453434</v>
      </c>
      <c r="T93" s="94">
        <v>5151</v>
      </c>
      <c r="U93" s="74">
        <v>1119</v>
      </c>
      <c r="V93" s="72">
        <f t="shared" si="62"/>
        <v>0.21723937099592311</v>
      </c>
      <c r="W93" s="74">
        <v>4032</v>
      </c>
      <c r="X93" s="72">
        <f t="shared" si="63"/>
        <v>0.78276062900407684</v>
      </c>
      <c r="Y93" s="94">
        <v>3405</v>
      </c>
      <c r="Z93" s="74">
        <v>538</v>
      </c>
      <c r="AA93" s="72">
        <f t="shared" si="64"/>
        <v>0.15800293685756242</v>
      </c>
      <c r="AB93" s="74">
        <v>2867</v>
      </c>
      <c r="AC93" s="72">
        <f t="shared" si="65"/>
        <v>0.84199706314243761</v>
      </c>
      <c r="AD93" s="94">
        <v>1514</v>
      </c>
      <c r="AE93" s="74">
        <v>153</v>
      </c>
      <c r="AF93" s="72">
        <f t="shared" si="66"/>
        <v>0.10105680317040951</v>
      </c>
      <c r="AG93" s="74">
        <v>1361</v>
      </c>
      <c r="AH93" s="72">
        <f t="shared" si="67"/>
        <v>0.89894319682959045</v>
      </c>
      <c r="AI93" s="94">
        <v>462</v>
      </c>
      <c r="AJ93" s="74">
        <v>28</v>
      </c>
      <c r="AK93" s="72">
        <f t="shared" si="68"/>
        <v>6.0606060606060608E-2</v>
      </c>
      <c r="AL93" s="74">
        <v>434</v>
      </c>
      <c r="AM93" s="72">
        <f t="shared" si="69"/>
        <v>0.93939393939393945</v>
      </c>
      <c r="AN93" s="94">
        <f t="shared" si="70"/>
        <v>16570</v>
      </c>
      <c r="AO93" s="74">
        <f t="shared" si="71"/>
        <v>3327</v>
      </c>
      <c r="AP93" s="72">
        <f t="shared" si="72"/>
        <v>0.20078455039227519</v>
      </c>
      <c r="AQ93" s="73">
        <f t="shared" si="55"/>
        <v>13243</v>
      </c>
      <c r="AR93" s="72">
        <f t="shared" si="73"/>
        <v>0.79921544960772484</v>
      </c>
      <c r="AS93" s="91"/>
      <c r="AT93" s="259">
        <v>30</v>
      </c>
      <c r="AU93" s="329" t="s">
        <v>34</v>
      </c>
      <c r="AV93" s="11" t="s">
        <v>125</v>
      </c>
      <c r="AW93" s="210">
        <v>15986</v>
      </c>
      <c r="AX93" s="38">
        <v>2860</v>
      </c>
      <c r="AY93" s="85">
        <v>0.17890654322532215</v>
      </c>
      <c r="AZ93" s="38">
        <v>13126</v>
      </c>
      <c r="BA93" s="85">
        <v>0.82109345677467782</v>
      </c>
      <c r="BB93" s="91"/>
    </row>
    <row r="94" spans="2:54" s="12" customFormat="1" ht="13.5" customHeight="1">
      <c r="B94" s="260"/>
      <c r="C94" s="330"/>
      <c r="D94" s="65" t="s">
        <v>131</v>
      </c>
      <c r="E94" s="95">
        <v>7</v>
      </c>
      <c r="F94" s="64">
        <v>2</v>
      </c>
      <c r="G94" s="62">
        <f t="shared" si="56"/>
        <v>0.2857142857142857</v>
      </c>
      <c r="H94" s="64">
        <v>5</v>
      </c>
      <c r="I94" s="62">
        <f t="shared" si="57"/>
        <v>0.7142857142857143</v>
      </c>
      <c r="J94" s="95">
        <v>15</v>
      </c>
      <c r="K94" s="64">
        <v>1</v>
      </c>
      <c r="L94" s="62">
        <f t="shared" si="58"/>
        <v>6.6666666666666666E-2</v>
      </c>
      <c r="M94" s="64">
        <v>14</v>
      </c>
      <c r="N94" s="62">
        <f t="shared" si="59"/>
        <v>0.93333333333333335</v>
      </c>
      <c r="O94" s="95">
        <v>1247</v>
      </c>
      <c r="P94" s="64">
        <v>231</v>
      </c>
      <c r="Q94" s="62">
        <f t="shared" si="60"/>
        <v>0.18524458700882118</v>
      </c>
      <c r="R94" s="64">
        <v>1016</v>
      </c>
      <c r="S94" s="62">
        <f t="shared" si="61"/>
        <v>0.81475541299117882</v>
      </c>
      <c r="T94" s="95">
        <v>694</v>
      </c>
      <c r="U94" s="64">
        <v>138</v>
      </c>
      <c r="V94" s="62">
        <f t="shared" si="62"/>
        <v>0.19884726224783861</v>
      </c>
      <c r="W94" s="64">
        <v>556</v>
      </c>
      <c r="X94" s="62">
        <f t="shared" si="63"/>
        <v>0.80115273775216134</v>
      </c>
      <c r="Y94" s="95">
        <v>344</v>
      </c>
      <c r="Z94" s="64">
        <v>39</v>
      </c>
      <c r="AA94" s="62">
        <f t="shared" si="64"/>
        <v>0.11337209302325581</v>
      </c>
      <c r="AB94" s="64">
        <v>305</v>
      </c>
      <c r="AC94" s="62">
        <f t="shared" si="65"/>
        <v>0.88662790697674421</v>
      </c>
      <c r="AD94" s="95">
        <v>197</v>
      </c>
      <c r="AE94" s="64">
        <v>13</v>
      </c>
      <c r="AF94" s="62">
        <f t="shared" si="66"/>
        <v>6.5989847715736044E-2</v>
      </c>
      <c r="AG94" s="64">
        <v>184</v>
      </c>
      <c r="AH94" s="62">
        <f t="shared" si="67"/>
        <v>0.93401015228426398</v>
      </c>
      <c r="AI94" s="95">
        <v>90</v>
      </c>
      <c r="AJ94" s="64">
        <v>0</v>
      </c>
      <c r="AK94" s="62">
        <f t="shared" si="68"/>
        <v>0</v>
      </c>
      <c r="AL94" s="64">
        <v>90</v>
      </c>
      <c r="AM94" s="62">
        <f t="shared" si="69"/>
        <v>1</v>
      </c>
      <c r="AN94" s="95">
        <f t="shared" si="70"/>
        <v>2594</v>
      </c>
      <c r="AO94" s="64">
        <f t="shared" si="71"/>
        <v>424</v>
      </c>
      <c r="AP94" s="62">
        <f t="shared" si="72"/>
        <v>0.16345412490362374</v>
      </c>
      <c r="AQ94" s="63">
        <f t="shared" si="55"/>
        <v>2170</v>
      </c>
      <c r="AR94" s="62">
        <f t="shared" si="73"/>
        <v>0.83654587509637623</v>
      </c>
      <c r="AS94" s="91"/>
      <c r="AT94" s="260"/>
      <c r="AU94" s="330"/>
      <c r="AV94" s="11" t="s">
        <v>131</v>
      </c>
      <c r="AW94" s="210">
        <v>2515</v>
      </c>
      <c r="AX94" s="38">
        <v>349</v>
      </c>
      <c r="AY94" s="85">
        <v>0.13876739562624255</v>
      </c>
      <c r="AZ94" s="38">
        <v>2166</v>
      </c>
      <c r="BA94" s="85">
        <v>0.86123260437375748</v>
      </c>
      <c r="BB94" s="91"/>
    </row>
    <row r="95" spans="2:54" s="12" customFormat="1" ht="13.5" customHeight="1">
      <c r="B95" s="261"/>
      <c r="C95" s="331"/>
      <c r="D95" s="71" t="s">
        <v>130</v>
      </c>
      <c r="E95" s="96">
        <v>42</v>
      </c>
      <c r="F95" s="70">
        <v>6</v>
      </c>
      <c r="G95" s="13">
        <f t="shared" si="56"/>
        <v>0.14285714285714285</v>
      </c>
      <c r="H95" s="70">
        <v>36</v>
      </c>
      <c r="I95" s="13">
        <f t="shared" si="57"/>
        <v>0.8571428571428571</v>
      </c>
      <c r="J95" s="96">
        <v>101</v>
      </c>
      <c r="K95" s="70">
        <v>5</v>
      </c>
      <c r="L95" s="13">
        <f t="shared" si="58"/>
        <v>4.9504950495049507E-2</v>
      </c>
      <c r="M95" s="70">
        <v>96</v>
      </c>
      <c r="N95" s="13">
        <f t="shared" si="59"/>
        <v>0.95049504950495045</v>
      </c>
      <c r="O95" s="96">
        <v>7164</v>
      </c>
      <c r="P95" s="70">
        <v>1712</v>
      </c>
      <c r="Q95" s="13">
        <f t="shared" si="60"/>
        <v>0.23897264098269122</v>
      </c>
      <c r="R95" s="70">
        <v>5452</v>
      </c>
      <c r="S95" s="13">
        <f t="shared" si="61"/>
        <v>0.76102735901730878</v>
      </c>
      <c r="T95" s="96">
        <v>5845</v>
      </c>
      <c r="U95" s="70">
        <v>1257</v>
      </c>
      <c r="V95" s="13">
        <f t="shared" si="62"/>
        <v>0.21505560307955518</v>
      </c>
      <c r="W95" s="70">
        <v>4588</v>
      </c>
      <c r="X95" s="13">
        <f t="shared" si="63"/>
        <v>0.78494439692044482</v>
      </c>
      <c r="Y95" s="96">
        <v>3749</v>
      </c>
      <c r="Z95" s="70">
        <v>577</v>
      </c>
      <c r="AA95" s="13">
        <f t="shared" si="64"/>
        <v>0.15390770872232595</v>
      </c>
      <c r="AB95" s="70">
        <v>3172</v>
      </c>
      <c r="AC95" s="13">
        <f t="shared" si="65"/>
        <v>0.84609229127767405</v>
      </c>
      <c r="AD95" s="96">
        <v>1711</v>
      </c>
      <c r="AE95" s="70">
        <v>166</v>
      </c>
      <c r="AF95" s="13">
        <f t="shared" si="66"/>
        <v>9.7019286966686144E-2</v>
      </c>
      <c r="AG95" s="70">
        <v>1545</v>
      </c>
      <c r="AH95" s="13">
        <f t="shared" si="67"/>
        <v>0.90298071303331384</v>
      </c>
      <c r="AI95" s="96">
        <v>552</v>
      </c>
      <c r="AJ95" s="70">
        <v>28</v>
      </c>
      <c r="AK95" s="13">
        <f t="shared" si="68"/>
        <v>5.0724637681159424E-2</v>
      </c>
      <c r="AL95" s="70">
        <v>524</v>
      </c>
      <c r="AM95" s="13">
        <f t="shared" si="69"/>
        <v>0.94927536231884058</v>
      </c>
      <c r="AN95" s="96">
        <f t="shared" si="70"/>
        <v>19164</v>
      </c>
      <c r="AO95" s="70">
        <f t="shared" si="71"/>
        <v>3751</v>
      </c>
      <c r="AP95" s="13">
        <f t="shared" si="72"/>
        <v>0.19573158004591942</v>
      </c>
      <c r="AQ95" s="33">
        <f t="shared" si="55"/>
        <v>15413</v>
      </c>
      <c r="AR95" s="13">
        <f t="shared" si="73"/>
        <v>0.8042684199540806</v>
      </c>
      <c r="AS95" s="91"/>
      <c r="AT95" s="261"/>
      <c r="AU95" s="331"/>
      <c r="AV95" s="151" t="s">
        <v>67</v>
      </c>
      <c r="AW95" s="210">
        <v>18501</v>
      </c>
      <c r="AX95" s="38">
        <v>3209</v>
      </c>
      <c r="AY95" s="85">
        <v>0.17345008377925517</v>
      </c>
      <c r="AZ95" s="38">
        <v>15292</v>
      </c>
      <c r="BA95" s="85">
        <v>0.82654991622074481</v>
      </c>
      <c r="BB95" s="91"/>
    </row>
    <row r="96" spans="2:54" s="12" customFormat="1" ht="13.5" customHeight="1">
      <c r="B96" s="259">
        <v>31</v>
      </c>
      <c r="C96" s="329" t="s">
        <v>35</v>
      </c>
      <c r="D96" s="75" t="s">
        <v>132</v>
      </c>
      <c r="E96" s="94">
        <v>69</v>
      </c>
      <c r="F96" s="74">
        <v>8</v>
      </c>
      <c r="G96" s="72">
        <f t="shared" si="56"/>
        <v>0.11594202898550725</v>
      </c>
      <c r="H96" s="74">
        <v>61</v>
      </c>
      <c r="I96" s="72">
        <f t="shared" si="57"/>
        <v>0.88405797101449279</v>
      </c>
      <c r="J96" s="94">
        <v>189</v>
      </c>
      <c r="K96" s="74">
        <v>26</v>
      </c>
      <c r="L96" s="72">
        <f t="shared" si="58"/>
        <v>0.13756613756613756</v>
      </c>
      <c r="M96" s="74">
        <v>163</v>
      </c>
      <c r="N96" s="72">
        <f t="shared" si="59"/>
        <v>0.86243386243386244</v>
      </c>
      <c r="O96" s="94">
        <v>8424</v>
      </c>
      <c r="P96" s="74">
        <v>2234</v>
      </c>
      <c r="Q96" s="72">
        <f t="shared" si="60"/>
        <v>0.26519468186134854</v>
      </c>
      <c r="R96" s="74">
        <v>6190</v>
      </c>
      <c r="S96" s="72">
        <f t="shared" si="61"/>
        <v>0.73480531813865146</v>
      </c>
      <c r="T96" s="94">
        <v>7230</v>
      </c>
      <c r="U96" s="74">
        <v>1684</v>
      </c>
      <c r="V96" s="72">
        <f t="shared" si="62"/>
        <v>0.23291839557399724</v>
      </c>
      <c r="W96" s="74">
        <v>5546</v>
      </c>
      <c r="X96" s="72">
        <f t="shared" si="63"/>
        <v>0.76708160442600282</v>
      </c>
      <c r="Y96" s="94">
        <v>4075</v>
      </c>
      <c r="Z96" s="74">
        <v>695</v>
      </c>
      <c r="AA96" s="72">
        <f t="shared" si="64"/>
        <v>0.17055214723926379</v>
      </c>
      <c r="AB96" s="74">
        <v>3380</v>
      </c>
      <c r="AC96" s="72">
        <f t="shared" si="65"/>
        <v>0.82944785276073618</v>
      </c>
      <c r="AD96" s="94">
        <v>1547</v>
      </c>
      <c r="AE96" s="74">
        <v>193</v>
      </c>
      <c r="AF96" s="72">
        <f t="shared" si="66"/>
        <v>0.12475759534583064</v>
      </c>
      <c r="AG96" s="74">
        <v>1354</v>
      </c>
      <c r="AH96" s="72">
        <f t="shared" si="67"/>
        <v>0.87524240465416936</v>
      </c>
      <c r="AI96" s="94">
        <v>467</v>
      </c>
      <c r="AJ96" s="74">
        <v>48</v>
      </c>
      <c r="AK96" s="72">
        <f t="shared" si="68"/>
        <v>0.10278372591006424</v>
      </c>
      <c r="AL96" s="74">
        <v>419</v>
      </c>
      <c r="AM96" s="72">
        <f t="shared" si="69"/>
        <v>0.89721627408993576</v>
      </c>
      <c r="AN96" s="94">
        <f t="shared" si="70"/>
        <v>22001</v>
      </c>
      <c r="AO96" s="74">
        <f t="shared" si="71"/>
        <v>4888</v>
      </c>
      <c r="AP96" s="72">
        <f t="shared" si="72"/>
        <v>0.22217171946729694</v>
      </c>
      <c r="AQ96" s="74">
        <f t="shared" si="55"/>
        <v>17113</v>
      </c>
      <c r="AR96" s="72">
        <f t="shared" si="73"/>
        <v>0.77782828053270303</v>
      </c>
      <c r="AS96" s="91"/>
      <c r="AT96" s="259">
        <v>31</v>
      </c>
      <c r="AU96" s="329" t="s">
        <v>35</v>
      </c>
      <c r="AV96" s="11" t="s">
        <v>125</v>
      </c>
      <c r="AW96" s="210">
        <v>20684</v>
      </c>
      <c r="AX96" s="38">
        <v>4101</v>
      </c>
      <c r="AY96" s="85">
        <v>0.19826919357957842</v>
      </c>
      <c r="AZ96" s="38">
        <v>16583</v>
      </c>
      <c r="BA96" s="85">
        <v>0.8017308064204216</v>
      </c>
      <c r="BB96" s="91"/>
    </row>
    <row r="97" spans="1:64" s="12" customFormat="1" ht="13.5" customHeight="1">
      <c r="A97" s="76"/>
      <c r="B97" s="260"/>
      <c r="C97" s="330"/>
      <c r="D97" s="65" t="s">
        <v>131</v>
      </c>
      <c r="E97" s="95">
        <v>10</v>
      </c>
      <c r="F97" s="64">
        <v>1</v>
      </c>
      <c r="G97" s="62">
        <f t="shared" si="56"/>
        <v>0.1</v>
      </c>
      <c r="H97" s="64">
        <v>9</v>
      </c>
      <c r="I97" s="62">
        <f t="shared" si="57"/>
        <v>0.9</v>
      </c>
      <c r="J97" s="95">
        <v>24</v>
      </c>
      <c r="K97" s="64">
        <v>6</v>
      </c>
      <c r="L97" s="62">
        <f t="shared" si="58"/>
        <v>0.25</v>
      </c>
      <c r="M97" s="64">
        <v>18</v>
      </c>
      <c r="N97" s="62">
        <f t="shared" si="59"/>
        <v>0.75</v>
      </c>
      <c r="O97" s="95">
        <v>2202</v>
      </c>
      <c r="P97" s="64">
        <v>511</v>
      </c>
      <c r="Q97" s="62">
        <f t="shared" si="60"/>
        <v>0.23206176203451409</v>
      </c>
      <c r="R97" s="64">
        <v>1691</v>
      </c>
      <c r="S97" s="62">
        <f t="shared" si="61"/>
        <v>0.76793823796548588</v>
      </c>
      <c r="T97" s="95">
        <v>1143</v>
      </c>
      <c r="U97" s="64">
        <v>232</v>
      </c>
      <c r="V97" s="62">
        <f t="shared" si="62"/>
        <v>0.20297462817147857</v>
      </c>
      <c r="W97" s="64">
        <v>911</v>
      </c>
      <c r="X97" s="62">
        <f t="shared" si="63"/>
        <v>0.7970253718285214</v>
      </c>
      <c r="Y97" s="95">
        <v>494</v>
      </c>
      <c r="Z97" s="64">
        <v>72</v>
      </c>
      <c r="AA97" s="62">
        <f t="shared" si="64"/>
        <v>0.145748987854251</v>
      </c>
      <c r="AB97" s="64">
        <v>422</v>
      </c>
      <c r="AC97" s="62">
        <f t="shared" si="65"/>
        <v>0.85425101214574894</v>
      </c>
      <c r="AD97" s="95">
        <v>219</v>
      </c>
      <c r="AE97" s="64">
        <v>18</v>
      </c>
      <c r="AF97" s="62">
        <f t="shared" si="66"/>
        <v>8.2191780821917804E-2</v>
      </c>
      <c r="AG97" s="64">
        <v>201</v>
      </c>
      <c r="AH97" s="62">
        <f t="shared" si="67"/>
        <v>0.9178082191780822</v>
      </c>
      <c r="AI97" s="95">
        <v>89</v>
      </c>
      <c r="AJ97" s="64">
        <v>1</v>
      </c>
      <c r="AK97" s="62">
        <f t="shared" si="68"/>
        <v>1.1235955056179775E-2</v>
      </c>
      <c r="AL97" s="64">
        <v>88</v>
      </c>
      <c r="AM97" s="62">
        <f t="shared" si="69"/>
        <v>0.9887640449438202</v>
      </c>
      <c r="AN97" s="95">
        <f t="shared" si="70"/>
        <v>4181</v>
      </c>
      <c r="AO97" s="64">
        <f t="shared" si="71"/>
        <v>841</v>
      </c>
      <c r="AP97" s="62">
        <f t="shared" si="72"/>
        <v>0.20114805070557282</v>
      </c>
      <c r="AQ97" s="63">
        <f t="shared" si="55"/>
        <v>3340</v>
      </c>
      <c r="AR97" s="62">
        <f t="shared" si="73"/>
        <v>0.79885194929442715</v>
      </c>
      <c r="AS97" s="91"/>
      <c r="AT97" s="260"/>
      <c r="AU97" s="330"/>
      <c r="AV97" s="11" t="s">
        <v>131</v>
      </c>
      <c r="AW97" s="210">
        <v>4152</v>
      </c>
      <c r="AX97" s="38">
        <v>751</v>
      </c>
      <c r="AY97" s="85">
        <v>0.18087668593448941</v>
      </c>
      <c r="AZ97" s="38">
        <v>3401</v>
      </c>
      <c r="BA97" s="85">
        <v>0.81912331406551064</v>
      </c>
      <c r="BB97" s="91"/>
    </row>
    <row r="98" spans="1:64" s="12" customFormat="1" ht="13.5" customHeight="1">
      <c r="A98" s="76"/>
      <c r="B98" s="261"/>
      <c r="C98" s="331"/>
      <c r="D98" s="71" t="s">
        <v>130</v>
      </c>
      <c r="E98" s="96">
        <v>79</v>
      </c>
      <c r="F98" s="70">
        <v>9</v>
      </c>
      <c r="G98" s="13">
        <f t="shared" si="56"/>
        <v>0.11392405063291139</v>
      </c>
      <c r="H98" s="70">
        <v>70</v>
      </c>
      <c r="I98" s="13">
        <f t="shared" si="57"/>
        <v>0.88607594936708856</v>
      </c>
      <c r="J98" s="96">
        <v>213</v>
      </c>
      <c r="K98" s="70">
        <v>32</v>
      </c>
      <c r="L98" s="13">
        <f t="shared" si="58"/>
        <v>0.15023474178403756</v>
      </c>
      <c r="M98" s="70">
        <v>181</v>
      </c>
      <c r="N98" s="13">
        <f t="shared" si="59"/>
        <v>0.84976525821596249</v>
      </c>
      <c r="O98" s="96">
        <v>10626</v>
      </c>
      <c r="P98" s="70">
        <v>2745</v>
      </c>
      <c r="Q98" s="13">
        <f t="shared" si="60"/>
        <v>0.25832862789384531</v>
      </c>
      <c r="R98" s="70">
        <v>7881</v>
      </c>
      <c r="S98" s="13">
        <f t="shared" si="61"/>
        <v>0.74167137210615475</v>
      </c>
      <c r="T98" s="96">
        <v>8373</v>
      </c>
      <c r="U98" s="70">
        <v>1916</v>
      </c>
      <c r="V98" s="13">
        <f t="shared" si="62"/>
        <v>0.22883076555595366</v>
      </c>
      <c r="W98" s="70">
        <v>6457</v>
      </c>
      <c r="X98" s="13">
        <f t="shared" si="63"/>
        <v>0.77116923444404639</v>
      </c>
      <c r="Y98" s="96">
        <v>4569</v>
      </c>
      <c r="Z98" s="70">
        <v>767</v>
      </c>
      <c r="AA98" s="13">
        <f t="shared" si="64"/>
        <v>0.16787043116655723</v>
      </c>
      <c r="AB98" s="70">
        <v>3802</v>
      </c>
      <c r="AC98" s="13">
        <f t="shared" si="65"/>
        <v>0.8321295688334428</v>
      </c>
      <c r="AD98" s="96">
        <v>1766</v>
      </c>
      <c r="AE98" s="70">
        <v>211</v>
      </c>
      <c r="AF98" s="13">
        <f t="shared" si="66"/>
        <v>0.11947904869762174</v>
      </c>
      <c r="AG98" s="70">
        <v>1555</v>
      </c>
      <c r="AH98" s="13">
        <f t="shared" si="67"/>
        <v>0.88052095130237829</v>
      </c>
      <c r="AI98" s="96">
        <v>556</v>
      </c>
      <c r="AJ98" s="70">
        <v>49</v>
      </c>
      <c r="AK98" s="13">
        <f t="shared" si="68"/>
        <v>8.8129496402877691E-2</v>
      </c>
      <c r="AL98" s="70">
        <v>507</v>
      </c>
      <c r="AM98" s="13">
        <f t="shared" si="69"/>
        <v>0.91187050359712229</v>
      </c>
      <c r="AN98" s="96">
        <f t="shared" si="70"/>
        <v>26182</v>
      </c>
      <c r="AO98" s="70">
        <f t="shared" si="71"/>
        <v>5729</v>
      </c>
      <c r="AP98" s="13">
        <f t="shared" si="72"/>
        <v>0.21881445267741195</v>
      </c>
      <c r="AQ98" s="33">
        <f t="shared" si="55"/>
        <v>20453</v>
      </c>
      <c r="AR98" s="13">
        <f t="shared" si="73"/>
        <v>0.78118554732258805</v>
      </c>
      <c r="AS98" s="91"/>
      <c r="AT98" s="261"/>
      <c r="AU98" s="331"/>
      <c r="AV98" s="151" t="s">
        <v>67</v>
      </c>
      <c r="AW98" s="210">
        <v>24836</v>
      </c>
      <c r="AX98" s="38">
        <v>4852</v>
      </c>
      <c r="AY98" s="85">
        <v>0.19536157191174103</v>
      </c>
      <c r="AZ98" s="38">
        <v>19984</v>
      </c>
      <c r="BA98" s="85">
        <v>0.80463842808825903</v>
      </c>
      <c r="BB98" s="91"/>
      <c r="BD98" s="2"/>
      <c r="BE98" s="81"/>
      <c r="BF98" s="81"/>
      <c r="BG98" s="81"/>
      <c r="BH98" s="81"/>
      <c r="BI98" s="81"/>
      <c r="BJ98" s="81"/>
      <c r="BK98" s="81"/>
      <c r="BL98" s="81"/>
    </row>
    <row r="99" spans="1:64" s="12" customFormat="1" ht="13.5" customHeight="1">
      <c r="A99" s="76"/>
      <c r="B99" s="259">
        <v>32</v>
      </c>
      <c r="C99" s="329" t="s">
        <v>36</v>
      </c>
      <c r="D99" s="75" t="s">
        <v>132</v>
      </c>
      <c r="E99" s="94">
        <v>39</v>
      </c>
      <c r="F99" s="74">
        <v>8</v>
      </c>
      <c r="G99" s="72">
        <f t="shared" si="56"/>
        <v>0.20512820512820512</v>
      </c>
      <c r="H99" s="74">
        <v>31</v>
      </c>
      <c r="I99" s="72">
        <f t="shared" si="57"/>
        <v>0.79487179487179482</v>
      </c>
      <c r="J99" s="94">
        <v>113</v>
      </c>
      <c r="K99" s="74">
        <v>21</v>
      </c>
      <c r="L99" s="72">
        <f t="shared" si="58"/>
        <v>0.18584070796460178</v>
      </c>
      <c r="M99" s="74">
        <v>92</v>
      </c>
      <c r="N99" s="72">
        <f t="shared" si="59"/>
        <v>0.81415929203539827</v>
      </c>
      <c r="O99" s="94">
        <v>6403</v>
      </c>
      <c r="P99" s="74">
        <v>1586</v>
      </c>
      <c r="Q99" s="72">
        <f t="shared" si="60"/>
        <v>0.24769639231610183</v>
      </c>
      <c r="R99" s="74">
        <v>4817</v>
      </c>
      <c r="S99" s="72">
        <f t="shared" si="61"/>
        <v>0.75230360768389815</v>
      </c>
      <c r="T99" s="94">
        <v>5910</v>
      </c>
      <c r="U99" s="74">
        <v>1271</v>
      </c>
      <c r="V99" s="72">
        <f t="shared" si="62"/>
        <v>0.21505922165820643</v>
      </c>
      <c r="W99" s="74">
        <v>4639</v>
      </c>
      <c r="X99" s="72">
        <f t="shared" si="63"/>
        <v>0.78494077834179354</v>
      </c>
      <c r="Y99" s="94">
        <v>3825</v>
      </c>
      <c r="Z99" s="74">
        <v>627</v>
      </c>
      <c r="AA99" s="72">
        <f t="shared" si="64"/>
        <v>0.16392156862745097</v>
      </c>
      <c r="AB99" s="74">
        <v>3198</v>
      </c>
      <c r="AC99" s="72">
        <f t="shared" si="65"/>
        <v>0.836078431372549</v>
      </c>
      <c r="AD99" s="94">
        <v>1517</v>
      </c>
      <c r="AE99" s="74">
        <v>143</v>
      </c>
      <c r="AF99" s="72">
        <f t="shared" si="66"/>
        <v>9.4264996704021095E-2</v>
      </c>
      <c r="AG99" s="74">
        <v>1374</v>
      </c>
      <c r="AH99" s="72">
        <f t="shared" si="67"/>
        <v>0.90573500329597889</v>
      </c>
      <c r="AI99" s="94">
        <v>447</v>
      </c>
      <c r="AJ99" s="74">
        <v>31</v>
      </c>
      <c r="AK99" s="72">
        <f t="shared" si="68"/>
        <v>6.9351230425055935E-2</v>
      </c>
      <c r="AL99" s="74">
        <v>416</v>
      </c>
      <c r="AM99" s="72">
        <f t="shared" si="69"/>
        <v>0.93064876957494402</v>
      </c>
      <c r="AN99" s="94">
        <f t="shared" si="70"/>
        <v>18254</v>
      </c>
      <c r="AO99" s="74">
        <f t="shared" si="71"/>
        <v>3687</v>
      </c>
      <c r="AP99" s="72">
        <f t="shared" si="72"/>
        <v>0.20198312698586612</v>
      </c>
      <c r="AQ99" s="73">
        <f t="shared" si="55"/>
        <v>14567</v>
      </c>
      <c r="AR99" s="72">
        <f t="shared" si="73"/>
        <v>0.79801687301413393</v>
      </c>
      <c r="AS99" s="91"/>
      <c r="AT99" s="259">
        <v>32</v>
      </c>
      <c r="AU99" s="329" t="s">
        <v>36</v>
      </c>
      <c r="AV99" s="11" t="s">
        <v>125</v>
      </c>
      <c r="AW99" s="210">
        <v>17591</v>
      </c>
      <c r="AX99" s="38">
        <v>3160</v>
      </c>
      <c r="AY99" s="85">
        <v>0.1796373145358422</v>
      </c>
      <c r="AZ99" s="38">
        <v>14431</v>
      </c>
      <c r="BA99" s="85">
        <v>0.8203626854641578</v>
      </c>
      <c r="BB99" s="91"/>
      <c r="BD99" s="82"/>
      <c r="BE99" s="81"/>
      <c r="BF99" s="81"/>
      <c r="BG99" s="81"/>
      <c r="BH99" s="81"/>
      <c r="BI99" s="81"/>
      <c r="BJ99" s="81"/>
      <c r="BK99" s="81"/>
      <c r="BL99" s="81"/>
    </row>
    <row r="100" spans="1:64" s="12" customFormat="1" ht="13.5" customHeight="1">
      <c r="A100" s="76"/>
      <c r="B100" s="260"/>
      <c r="C100" s="330"/>
      <c r="D100" s="65" t="s">
        <v>131</v>
      </c>
      <c r="E100" s="95">
        <v>5</v>
      </c>
      <c r="F100" s="64">
        <v>2</v>
      </c>
      <c r="G100" s="62">
        <f t="shared" si="56"/>
        <v>0.4</v>
      </c>
      <c r="H100" s="64">
        <v>3</v>
      </c>
      <c r="I100" s="62">
        <f t="shared" si="57"/>
        <v>0.6</v>
      </c>
      <c r="J100" s="95">
        <v>16</v>
      </c>
      <c r="K100" s="64">
        <v>5</v>
      </c>
      <c r="L100" s="62">
        <f t="shared" si="58"/>
        <v>0.3125</v>
      </c>
      <c r="M100" s="64">
        <v>11</v>
      </c>
      <c r="N100" s="62">
        <f t="shared" si="59"/>
        <v>0.6875</v>
      </c>
      <c r="O100" s="95">
        <v>1487</v>
      </c>
      <c r="P100" s="64">
        <v>296</v>
      </c>
      <c r="Q100" s="62">
        <f t="shared" si="60"/>
        <v>0.19905850706119704</v>
      </c>
      <c r="R100" s="64">
        <v>1191</v>
      </c>
      <c r="S100" s="62">
        <f t="shared" si="61"/>
        <v>0.80094149293880301</v>
      </c>
      <c r="T100" s="95">
        <v>858</v>
      </c>
      <c r="U100" s="64">
        <v>170</v>
      </c>
      <c r="V100" s="62">
        <f t="shared" si="62"/>
        <v>0.19813519813519814</v>
      </c>
      <c r="W100" s="64">
        <v>688</v>
      </c>
      <c r="X100" s="62">
        <f t="shared" si="63"/>
        <v>0.80186480186480191</v>
      </c>
      <c r="Y100" s="95">
        <v>434</v>
      </c>
      <c r="Z100" s="64">
        <v>62</v>
      </c>
      <c r="AA100" s="62">
        <f t="shared" si="64"/>
        <v>0.14285714285714285</v>
      </c>
      <c r="AB100" s="64">
        <v>372</v>
      </c>
      <c r="AC100" s="62">
        <f t="shared" si="65"/>
        <v>0.8571428571428571</v>
      </c>
      <c r="AD100" s="95">
        <v>193</v>
      </c>
      <c r="AE100" s="64">
        <v>12</v>
      </c>
      <c r="AF100" s="62">
        <f t="shared" si="66"/>
        <v>6.2176165803108807E-2</v>
      </c>
      <c r="AG100" s="64">
        <v>181</v>
      </c>
      <c r="AH100" s="62">
        <f t="shared" si="67"/>
        <v>0.93782383419689119</v>
      </c>
      <c r="AI100" s="95">
        <v>78</v>
      </c>
      <c r="AJ100" s="64">
        <v>1</v>
      </c>
      <c r="AK100" s="62">
        <f t="shared" si="68"/>
        <v>1.282051282051282E-2</v>
      </c>
      <c r="AL100" s="64">
        <v>77</v>
      </c>
      <c r="AM100" s="62">
        <f t="shared" si="69"/>
        <v>0.98717948717948723</v>
      </c>
      <c r="AN100" s="95">
        <f t="shared" si="70"/>
        <v>3071</v>
      </c>
      <c r="AO100" s="64">
        <f t="shared" si="71"/>
        <v>548</v>
      </c>
      <c r="AP100" s="62">
        <f t="shared" si="72"/>
        <v>0.17844350374470858</v>
      </c>
      <c r="AQ100" s="63">
        <f t="shared" si="55"/>
        <v>2523</v>
      </c>
      <c r="AR100" s="62">
        <f t="shared" si="73"/>
        <v>0.82155649625529148</v>
      </c>
      <c r="AS100" s="91"/>
      <c r="AT100" s="260"/>
      <c r="AU100" s="330"/>
      <c r="AV100" s="11" t="s">
        <v>131</v>
      </c>
      <c r="AW100" s="210">
        <v>3104</v>
      </c>
      <c r="AX100" s="38">
        <v>508</v>
      </c>
      <c r="AY100" s="85">
        <v>0.16365979381443299</v>
      </c>
      <c r="AZ100" s="38">
        <v>2596</v>
      </c>
      <c r="BA100" s="85">
        <v>0.83634020618556704</v>
      </c>
      <c r="BB100" s="91"/>
      <c r="BD100" s="82"/>
      <c r="BE100" s="81"/>
      <c r="BF100" s="81"/>
      <c r="BG100" s="81"/>
      <c r="BH100" s="81"/>
      <c r="BI100" s="81"/>
      <c r="BJ100" s="81"/>
      <c r="BK100" s="81"/>
      <c r="BL100" s="81"/>
    </row>
    <row r="101" spans="1:64" s="12" customFormat="1" ht="13.5" customHeight="1">
      <c r="A101" s="76"/>
      <c r="B101" s="261"/>
      <c r="C101" s="331"/>
      <c r="D101" s="71" t="s">
        <v>130</v>
      </c>
      <c r="E101" s="96">
        <v>44</v>
      </c>
      <c r="F101" s="70">
        <v>10</v>
      </c>
      <c r="G101" s="13">
        <f t="shared" si="56"/>
        <v>0.22727272727272727</v>
      </c>
      <c r="H101" s="70">
        <v>34</v>
      </c>
      <c r="I101" s="13">
        <f t="shared" si="57"/>
        <v>0.77272727272727271</v>
      </c>
      <c r="J101" s="96">
        <v>129</v>
      </c>
      <c r="K101" s="70">
        <v>26</v>
      </c>
      <c r="L101" s="13">
        <f t="shared" si="58"/>
        <v>0.20155038759689922</v>
      </c>
      <c r="M101" s="70">
        <v>103</v>
      </c>
      <c r="N101" s="13">
        <f t="shared" si="59"/>
        <v>0.79844961240310075</v>
      </c>
      <c r="O101" s="96">
        <v>7890</v>
      </c>
      <c r="P101" s="70">
        <v>1882</v>
      </c>
      <c r="Q101" s="13">
        <f t="shared" si="60"/>
        <v>0.2385297845373891</v>
      </c>
      <c r="R101" s="70">
        <v>6008</v>
      </c>
      <c r="S101" s="13">
        <f t="shared" si="61"/>
        <v>0.76147021546261096</v>
      </c>
      <c r="T101" s="96">
        <v>6768</v>
      </c>
      <c r="U101" s="70">
        <v>1441</v>
      </c>
      <c r="V101" s="13">
        <f t="shared" si="62"/>
        <v>0.21291371158392436</v>
      </c>
      <c r="W101" s="70">
        <v>5327</v>
      </c>
      <c r="X101" s="13">
        <f t="shared" si="63"/>
        <v>0.78708628841607564</v>
      </c>
      <c r="Y101" s="96">
        <v>4259</v>
      </c>
      <c r="Z101" s="70">
        <v>689</v>
      </c>
      <c r="AA101" s="13">
        <f t="shared" si="64"/>
        <v>0.1617750645691477</v>
      </c>
      <c r="AB101" s="70">
        <v>3570</v>
      </c>
      <c r="AC101" s="13">
        <f t="shared" si="65"/>
        <v>0.8382249354308523</v>
      </c>
      <c r="AD101" s="96">
        <v>1710</v>
      </c>
      <c r="AE101" s="70">
        <v>155</v>
      </c>
      <c r="AF101" s="13">
        <f t="shared" si="66"/>
        <v>9.0643274853801165E-2</v>
      </c>
      <c r="AG101" s="70">
        <v>1555</v>
      </c>
      <c r="AH101" s="13">
        <f t="shared" si="67"/>
        <v>0.90935672514619881</v>
      </c>
      <c r="AI101" s="96">
        <v>525</v>
      </c>
      <c r="AJ101" s="70">
        <v>32</v>
      </c>
      <c r="AK101" s="13">
        <f t="shared" si="68"/>
        <v>6.0952380952380952E-2</v>
      </c>
      <c r="AL101" s="70">
        <v>493</v>
      </c>
      <c r="AM101" s="13">
        <f t="shared" si="69"/>
        <v>0.93904761904761902</v>
      </c>
      <c r="AN101" s="96">
        <f t="shared" si="70"/>
        <v>21325</v>
      </c>
      <c r="AO101" s="70">
        <f t="shared" si="71"/>
        <v>4235</v>
      </c>
      <c r="AP101" s="13">
        <f t="shared" si="72"/>
        <v>0.19859320046893317</v>
      </c>
      <c r="AQ101" s="33">
        <f t="shared" si="55"/>
        <v>17090</v>
      </c>
      <c r="AR101" s="13">
        <f t="shared" si="73"/>
        <v>0.80140679953106686</v>
      </c>
      <c r="AS101" s="91"/>
      <c r="AT101" s="261"/>
      <c r="AU101" s="331"/>
      <c r="AV101" s="151" t="s">
        <v>67</v>
      </c>
      <c r="AW101" s="210">
        <v>20695</v>
      </c>
      <c r="AX101" s="38">
        <v>3668</v>
      </c>
      <c r="AY101" s="85">
        <v>0.17724087943947814</v>
      </c>
      <c r="AZ101" s="38">
        <v>17027</v>
      </c>
      <c r="BA101" s="85">
        <v>0.82275912056052192</v>
      </c>
      <c r="BB101" s="91"/>
      <c r="BD101" s="82"/>
      <c r="BE101" s="81"/>
      <c r="BF101" s="81"/>
      <c r="BG101" s="81"/>
      <c r="BH101" s="81"/>
      <c r="BI101" s="81"/>
      <c r="BJ101" s="81"/>
      <c r="BK101" s="81"/>
      <c r="BL101" s="81"/>
    </row>
    <row r="102" spans="1:64" s="12" customFormat="1" ht="13.5" customHeight="1">
      <c r="B102" s="259">
        <v>33</v>
      </c>
      <c r="C102" s="329" t="s">
        <v>37</v>
      </c>
      <c r="D102" s="75" t="s">
        <v>132</v>
      </c>
      <c r="E102" s="94">
        <v>7</v>
      </c>
      <c r="F102" s="74">
        <v>3</v>
      </c>
      <c r="G102" s="72">
        <f t="shared" si="56"/>
        <v>0.42857142857142855</v>
      </c>
      <c r="H102" s="74">
        <v>4</v>
      </c>
      <c r="I102" s="72">
        <f t="shared" si="57"/>
        <v>0.5714285714285714</v>
      </c>
      <c r="J102" s="94">
        <v>25</v>
      </c>
      <c r="K102" s="74">
        <v>5</v>
      </c>
      <c r="L102" s="72">
        <f t="shared" si="58"/>
        <v>0.2</v>
      </c>
      <c r="M102" s="74">
        <v>20</v>
      </c>
      <c r="N102" s="72">
        <f t="shared" si="59"/>
        <v>0.8</v>
      </c>
      <c r="O102" s="94">
        <v>2202</v>
      </c>
      <c r="P102" s="74">
        <v>648</v>
      </c>
      <c r="Q102" s="72">
        <f t="shared" si="60"/>
        <v>0.29427792915531337</v>
      </c>
      <c r="R102" s="74">
        <v>1554</v>
      </c>
      <c r="S102" s="72">
        <f t="shared" si="61"/>
        <v>0.70572207084468663</v>
      </c>
      <c r="T102" s="94">
        <v>1698</v>
      </c>
      <c r="U102" s="74">
        <v>462</v>
      </c>
      <c r="V102" s="72">
        <f t="shared" si="62"/>
        <v>0.27208480565371024</v>
      </c>
      <c r="W102" s="74">
        <v>1236</v>
      </c>
      <c r="X102" s="72">
        <f t="shared" si="63"/>
        <v>0.72791519434628971</v>
      </c>
      <c r="Y102" s="94">
        <v>917</v>
      </c>
      <c r="Z102" s="74">
        <v>185</v>
      </c>
      <c r="AA102" s="72">
        <f t="shared" si="64"/>
        <v>0.20174482006543076</v>
      </c>
      <c r="AB102" s="74">
        <v>732</v>
      </c>
      <c r="AC102" s="72">
        <f t="shared" si="65"/>
        <v>0.79825517993456929</v>
      </c>
      <c r="AD102" s="94">
        <v>442</v>
      </c>
      <c r="AE102" s="74">
        <v>69</v>
      </c>
      <c r="AF102" s="72">
        <f t="shared" si="66"/>
        <v>0.15610859728506787</v>
      </c>
      <c r="AG102" s="74">
        <v>373</v>
      </c>
      <c r="AH102" s="72">
        <f t="shared" si="67"/>
        <v>0.84389140271493213</v>
      </c>
      <c r="AI102" s="94">
        <v>115</v>
      </c>
      <c r="AJ102" s="74">
        <v>13</v>
      </c>
      <c r="AK102" s="72">
        <f t="shared" si="68"/>
        <v>0.11304347826086956</v>
      </c>
      <c r="AL102" s="74">
        <v>102</v>
      </c>
      <c r="AM102" s="72">
        <f t="shared" si="69"/>
        <v>0.88695652173913042</v>
      </c>
      <c r="AN102" s="94">
        <f t="shared" si="70"/>
        <v>5406</v>
      </c>
      <c r="AO102" s="74">
        <f t="shared" si="71"/>
        <v>1385</v>
      </c>
      <c r="AP102" s="72">
        <f t="shared" si="72"/>
        <v>0.25619681834998148</v>
      </c>
      <c r="AQ102" s="73">
        <f t="shared" ref="AQ102:AQ149" si="82">SUM(H102,M102,R102,W102,AB102,AG102,AL102)</f>
        <v>4021</v>
      </c>
      <c r="AR102" s="72">
        <f t="shared" si="73"/>
        <v>0.74380318165001846</v>
      </c>
      <c r="AS102" s="91"/>
      <c r="AT102" s="259">
        <v>33</v>
      </c>
      <c r="AU102" s="329" t="s">
        <v>37</v>
      </c>
      <c r="AV102" s="11" t="s">
        <v>125</v>
      </c>
      <c r="AW102" s="210">
        <v>5096</v>
      </c>
      <c r="AX102" s="38">
        <v>1131</v>
      </c>
      <c r="AY102" s="85">
        <v>0.22193877551020408</v>
      </c>
      <c r="AZ102" s="38">
        <v>3965</v>
      </c>
      <c r="BA102" s="85">
        <v>0.77806122448979587</v>
      </c>
      <c r="BB102" s="91"/>
      <c r="BD102" s="82"/>
      <c r="BE102" s="81"/>
      <c r="BF102" s="81"/>
      <c r="BG102" s="81"/>
      <c r="BH102" s="81"/>
      <c r="BI102" s="81"/>
      <c r="BJ102" s="81"/>
      <c r="BK102" s="81"/>
      <c r="BL102" s="81"/>
    </row>
    <row r="103" spans="1:64" s="12" customFormat="1" ht="13.5" customHeight="1">
      <c r="B103" s="260"/>
      <c r="C103" s="330"/>
      <c r="D103" s="65" t="s">
        <v>131</v>
      </c>
      <c r="E103" s="95">
        <v>1</v>
      </c>
      <c r="F103" s="64">
        <v>0</v>
      </c>
      <c r="G103" s="62">
        <f t="shared" ref="G103:G150" si="83">IFERROR(F103/E103,"-")</f>
        <v>0</v>
      </c>
      <c r="H103" s="64">
        <v>1</v>
      </c>
      <c r="I103" s="62">
        <f t="shared" ref="I103:I150" si="84">IFERROR(H103/E103,"-")</f>
        <v>1</v>
      </c>
      <c r="J103" s="95">
        <v>6</v>
      </c>
      <c r="K103" s="64">
        <v>1</v>
      </c>
      <c r="L103" s="62">
        <f t="shared" ref="L103:L150" si="85">IFERROR(K103/J103,"-")</f>
        <v>0.16666666666666666</v>
      </c>
      <c r="M103" s="64">
        <v>5</v>
      </c>
      <c r="N103" s="62">
        <f t="shared" ref="N103:N150" si="86">IFERROR(M103/J103,"-")</f>
        <v>0.83333333333333337</v>
      </c>
      <c r="O103" s="95">
        <v>462</v>
      </c>
      <c r="P103" s="64">
        <v>96</v>
      </c>
      <c r="Q103" s="62">
        <f t="shared" ref="Q103:Q150" si="87">IFERROR(P103/O103,"-")</f>
        <v>0.20779220779220781</v>
      </c>
      <c r="R103" s="64">
        <v>366</v>
      </c>
      <c r="S103" s="62">
        <f t="shared" ref="S103:S150" si="88">IFERROR(R103/O103,"-")</f>
        <v>0.79220779220779225</v>
      </c>
      <c r="T103" s="95">
        <v>243</v>
      </c>
      <c r="U103" s="64">
        <v>62</v>
      </c>
      <c r="V103" s="62">
        <f t="shared" ref="V103:V150" si="89">IFERROR(U103/T103,"-")</f>
        <v>0.2551440329218107</v>
      </c>
      <c r="W103" s="64">
        <v>181</v>
      </c>
      <c r="X103" s="62">
        <f t="shared" ref="X103:X150" si="90">IFERROR(W103/T103,"-")</f>
        <v>0.74485596707818935</v>
      </c>
      <c r="Y103" s="95">
        <v>104</v>
      </c>
      <c r="Z103" s="64">
        <v>16</v>
      </c>
      <c r="AA103" s="62">
        <f t="shared" ref="AA103:AA150" si="91">IFERROR(Z103/Y103,"-")</f>
        <v>0.15384615384615385</v>
      </c>
      <c r="AB103" s="64">
        <v>88</v>
      </c>
      <c r="AC103" s="62">
        <f t="shared" ref="AC103:AC150" si="92">IFERROR(AB103/Y103,"-")</f>
        <v>0.84615384615384615</v>
      </c>
      <c r="AD103" s="95">
        <v>61</v>
      </c>
      <c r="AE103" s="64">
        <v>6</v>
      </c>
      <c r="AF103" s="62">
        <f t="shared" ref="AF103:AF150" si="93">IFERROR(AE103/AD103,"-")</f>
        <v>9.8360655737704916E-2</v>
      </c>
      <c r="AG103" s="64">
        <v>55</v>
      </c>
      <c r="AH103" s="62">
        <f t="shared" ref="AH103:AH150" si="94">IFERROR(AG103/AD103,"-")</f>
        <v>0.90163934426229508</v>
      </c>
      <c r="AI103" s="95">
        <v>26</v>
      </c>
      <c r="AJ103" s="64">
        <v>0</v>
      </c>
      <c r="AK103" s="62">
        <f t="shared" ref="AK103:AK150" si="95">IFERROR(AJ103/AI103,"-")</f>
        <v>0</v>
      </c>
      <c r="AL103" s="64">
        <v>26</v>
      </c>
      <c r="AM103" s="62">
        <f t="shared" ref="AM103:AM150" si="96">IFERROR(AL103/AI103,"-")</f>
        <v>1</v>
      </c>
      <c r="AN103" s="95">
        <f t="shared" ref="AN103:AN150" si="97">SUM(E103,J103,O103,T103,Y103,AD103,AI103)</f>
        <v>903</v>
      </c>
      <c r="AO103" s="64">
        <f t="shared" ref="AO103:AO150" si="98">SUM(F103,K103,P103,U103,Z103,AE103,AJ103)</f>
        <v>181</v>
      </c>
      <c r="AP103" s="62">
        <f t="shared" ref="AP103:AP150" si="99">IFERROR(AO103/AN103,"-")</f>
        <v>0.20044296788482835</v>
      </c>
      <c r="AQ103" s="63">
        <f t="shared" si="82"/>
        <v>722</v>
      </c>
      <c r="AR103" s="62">
        <f t="shared" ref="AR103:AR150" si="100">IFERROR(AQ103/AN103,"-")</f>
        <v>0.7995570321151716</v>
      </c>
      <c r="AS103" s="91"/>
      <c r="AT103" s="260"/>
      <c r="AU103" s="330"/>
      <c r="AV103" s="11" t="s">
        <v>131</v>
      </c>
      <c r="AW103" s="210">
        <v>880</v>
      </c>
      <c r="AX103" s="38">
        <v>158</v>
      </c>
      <c r="AY103" s="85">
        <v>0.17954545454545454</v>
      </c>
      <c r="AZ103" s="38">
        <v>722</v>
      </c>
      <c r="BA103" s="85">
        <v>0.82045454545454544</v>
      </c>
      <c r="BB103" s="91"/>
      <c r="BD103" s="82"/>
      <c r="BE103" s="81"/>
      <c r="BF103" s="81"/>
      <c r="BG103" s="81"/>
      <c r="BH103" s="81"/>
      <c r="BI103" s="81"/>
      <c r="BJ103" s="81"/>
      <c r="BK103" s="81"/>
      <c r="BL103" s="81"/>
    </row>
    <row r="104" spans="1:64" s="12" customFormat="1" ht="13.5" customHeight="1">
      <c r="B104" s="261"/>
      <c r="C104" s="331"/>
      <c r="D104" s="71" t="s">
        <v>130</v>
      </c>
      <c r="E104" s="96">
        <v>8</v>
      </c>
      <c r="F104" s="70">
        <v>3</v>
      </c>
      <c r="G104" s="13">
        <f t="shared" si="83"/>
        <v>0.375</v>
      </c>
      <c r="H104" s="70">
        <v>5</v>
      </c>
      <c r="I104" s="13">
        <f t="shared" si="84"/>
        <v>0.625</v>
      </c>
      <c r="J104" s="96">
        <v>31</v>
      </c>
      <c r="K104" s="70">
        <v>6</v>
      </c>
      <c r="L104" s="13">
        <f t="shared" si="85"/>
        <v>0.19354838709677419</v>
      </c>
      <c r="M104" s="70">
        <v>25</v>
      </c>
      <c r="N104" s="13">
        <f t="shared" si="86"/>
        <v>0.80645161290322576</v>
      </c>
      <c r="O104" s="96">
        <v>2664</v>
      </c>
      <c r="P104" s="70">
        <v>744</v>
      </c>
      <c r="Q104" s="13">
        <f t="shared" si="87"/>
        <v>0.27927927927927926</v>
      </c>
      <c r="R104" s="70">
        <v>1920</v>
      </c>
      <c r="S104" s="13">
        <f t="shared" si="88"/>
        <v>0.72072072072072069</v>
      </c>
      <c r="T104" s="96">
        <v>1941</v>
      </c>
      <c r="U104" s="70">
        <v>524</v>
      </c>
      <c r="V104" s="13">
        <f t="shared" si="89"/>
        <v>0.26996393611540442</v>
      </c>
      <c r="W104" s="70">
        <v>1417</v>
      </c>
      <c r="X104" s="13">
        <f t="shared" si="90"/>
        <v>0.73003606388459552</v>
      </c>
      <c r="Y104" s="96">
        <v>1021</v>
      </c>
      <c r="Z104" s="70">
        <v>201</v>
      </c>
      <c r="AA104" s="13">
        <f t="shared" si="91"/>
        <v>0.19686581782566112</v>
      </c>
      <c r="AB104" s="70">
        <v>820</v>
      </c>
      <c r="AC104" s="13">
        <f t="shared" si="92"/>
        <v>0.80313418217433885</v>
      </c>
      <c r="AD104" s="96">
        <v>503</v>
      </c>
      <c r="AE104" s="70">
        <v>75</v>
      </c>
      <c r="AF104" s="13">
        <f t="shared" si="93"/>
        <v>0.14910536779324055</v>
      </c>
      <c r="AG104" s="70">
        <v>428</v>
      </c>
      <c r="AH104" s="13">
        <f t="shared" si="94"/>
        <v>0.85089463220675943</v>
      </c>
      <c r="AI104" s="96">
        <v>141</v>
      </c>
      <c r="AJ104" s="70">
        <v>13</v>
      </c>
      <c r="AK104" s="13">
        <f t="shared" si="95"/>
        <v>9.2198581560283682E-2</v>
      </c>
      <c r="AL104" s="70">
        <v>128</v>
      </c>
      <c r="AM104" s="13">
        <f t="shared" si="96"/>
        <v>0.90780141843971629</v>
      </c>
      <c r="AN104" s="96">
        <f t="shared" si="97"/>
        <v>6309</v>
      </c>
      <c r="AO104" s="70">
        <f t="shared" si="98"/>
        <v>1566</v>
      </c>
      <c r="AP104" s="13">
        <f t="shared" si="99"/>
        <v>0.24821683309557774</v>
      </c>
      <c r="AQ104" s="33">
        <f t="shared" si="82"/>
        <v>4743</v>
      </c>
      <c r="AR104" s="13">
        <f t="shared" si="100"/>
        <v>0.75178316690442226</v>
      </c>
      <c r="AS104" s="91"/>
      <c r="AT104" s="261"/>
      <c r="AU104" s="331"/>
      <c r="AV104" s="151" t="s">
        <v>67</v>
      </c>
      <c r="AW104" s="210">
        <v>5976</v>
      </c>
      <c r="AX104" s="38">
        <v>1289</v>
      </c>
      <c r="AY104" s="85">
        <v>0.21569611780455153</v>
      </c>
      <c r="AZ104" s="38">
        <v>4687</v>
      </c>
      <c r="BA104" s="85">
        <v>0.78430388219544844</v>
      </c>
      <c r="BB104" s="91"/>
    </row>
    <row r="105" spans="1:64" s="12" customFormat="1" ht="13.5" customHeight="1">
      <c r="B105" s="259">
        <v>34</v>
      </c>
      <c r="C105" s="329" t="s">
        <v>38</v>
      </c>
      <c r="D105" s="75" t="s">
        <v>132</v>
      </c>
      <c r="E105" s="94">
        <v>87</v>
      </c>
      <c r="F105" s="74">
        <v>14</v>
      </c>
      <c r="G105" s="72">
        <f t="shared" si="83"/>
        <v>0.16091954022988506</v>
      </c>
      <c r="H105" s="74">
        <v>73</v>
      </c>
      <c r="I105" s="72">
        <f t="shared" si="84"/>
        <v>0.83908045977011492</v>
      </c>
      <c r="J105" s="94">
        <v>169</v>
      </c>
      <c r="K105" s="74">
        <v>31</v>
      </c>
      <c r="L105" s="72">
        <f t="shared" si="85"/>
        <v>0.18343195266272189</v>
      </c>
      <c r="M105" s="74">
        <v>138</v>
      </c>
      <c r="N105" s="72">
        <f t="shared" si="86"/>
        <v>0.81656804733727806</v>
      </c>
      <c r="O105" s="94">
        <v>8665</v>
      </c>
      <c r="P105" s="74">
        <v>2143</v>
      </c>
      <c r="Q105" s="72">
        <f t="shared" si="87"/>
        <v>0.24731679169070975</v>
      </c>
      <c r="R105" s="74">
        <v>6522</v>
      </c>
      <c r="S105" s="72">
        <f t="shared" si="88"/>
        <v>0.75268320830929025</v>
      </c>
      <c r="T105" s="94">
        <v>7609</v>
      </c>
      <c r="U105" s="74">
        <v>1663</v>
      </c>
      <c r="V105" s="72">
        <f t="shared" si="89"/>
        <v>0.21855697200683402</v>
      </c>
      <c r="W105" s="74">
        <v>5946</v>
      </c>
      <c r="X105" s="72">
        <f t="shared" si="90"/>
        <v>0.78144302799316601</v>
      </c>
      <c r="Y105" s="94">
        <v>4749</v>
      </c>
      <c r="Z105" s="74">
        <v>735</v>
      </c>
      <c r="AA105" s="72">
        <f t="shared" si="91"/>
        <v>0.15476942514213518</v>
      </c>
      <c r="AB105" s="74">
        <v>4014</v>
      </c>
      <c r="AC105" s="72">
        <f t="shared" si="92"/>
        <v>0.84523057485786479</v>
      </c>
      <c r="AD105" s="94">
        <v>2144</v>
      </c>
      <c r="AE105" s="74">
        <v>195</v>
      </c>
      <c r="AF105" s="72">
        <f t="shared" si="93"/>
        <v>9.0951492537313439E-2</v>
      </c>
      <c r="AG105" s="74">
        <v>1949</v>
      </c>
      <c r="AH105" s="72">
        <f t="shared" si="94"/>
        <v>0.90904850746268662</v>
      </c>
      <c r="AI105" s="94">
        <v>657</v>
      </c>
      <c r="AJ105" s="74">
        <v>47</v>
      </c>
      <c r="AK105" s="72">
        <f t="shared" si="95"/>
        <v>7.1537290715372903E-2</v>
      </c>
      <c r="AL105" s="74">
        <v>610</v>
      </c>
      <c r="AM105" s="72">
        <f t="shared" si="96"/>
        <v>0.92846270928462704</v>
      </c>
      <c r="AN105" s="94">
        <f t="shared" si="97"/>
        <v>24080</v>
      </c>
      <c r="AO105" s="74">
        <f t="shared" si="98"/>
        <v>4828</v>
      </c>
      <c r="AP105" s="72">
        <f t="shared" si="99"/>
        <v>0.20049833887043189</v>
      </c>
      <c r="AQ105" s="73">
        <f t="shared" si="82"/>
        <v>19252</v>
      </c>
      <c r="AR105" s="72">
        <f t="shared" si="100"/>
        <v>0.79950166112956811</v>
      </c>
      <c r="AS105" s="91"/>
      <c r="AT105" s="259">
        <v>34</v>
      </c>
      <c r="AU105" s="329" t="s">
        <v>38</v>
      </c>
      <c r="AV105" s="11" t="s">
        <v>125</v>
      </c>
      <c r="AW105" s="210">
        <v>23205</v>
      </c>
      <c r="AX105" s="38">
        <v>3846</v>
      </c>
      <c r="AY105" s="85">
        <v>0.16574014221073044</v>
      </c>
      <c r="AZ105" s="38">
        <v>19359</v>
      </c>
      <c r="BA105" s="85">
        <v>0.83425985778926959</v>
      </c>
      <c r="BB105" s="91"/>
    </row>
    <row r="106" spans="1:64" s="12" customFormat="1" ht="13.5" customHeight="1">
      <c r="B106" s="260"/>
      <c r="C106" s="330"/>
      <c r="D106" s="65" t="s">
        <v>131</v>
      </c>
      <c r="E106" s="95">
        <v>16</v>
      </c>
      <c r="F106" s="64">
        <v>1</v>
      </c>
      <c r="G106" s="62">
        <f t="shared" si="83"/>
        <v>6.25E-2</v>
      </c>
      <c r="H106" s="64">
        <v>15</v>
      </c>
      <c r="I106" s="62">
        <f t="shared" si="84"/>
        <v>0.9375</v>
      </c>
      <c r="J106" s="95">
        <v>13</v>
      </c>
      <c r="K106" s="64">
        <v>1</v>
      </c>
      <c r="L106" s="62">
        <f t="shared" si="85"/>
        <v>7.6923076923076927E-2</v>
      </c>
      <c r="M106" s="64">
        <v>12</v>
      </c>
      <c r="N106" s="62">
        <f t="shared" si="86"/>
        <v>0.92307692307692313</v>
      </c>
      <c r="O106" s="95">
        <v>1766</v>
      </c>
      <c r="P106" s="64">
        <v>263</v>
      </c>
      <c r="Q106" s="62">
        <f t="shared" si="87"/>
        <v>0.14892412231030577</v>
      </c>
      <c r="R106" s="64">
        <v>1503</v>
      </c>
      <c r="S106" s="62">
        <f t="shared" si="88"/>
        <v>0.85107587768969417</v>
      </c>
      <c r="T106" s="95">
        <v>873</v>
      </c>
      <c r="U106" s="64">
        <v>168</v>
      </c>
      <c r="V106" s="62">
        <f t="shared" si="89"/>
        <v>0.19243986254295534</v>
      </c>
      <c r="W106" s="64">
        <v>705</v>
      </c>
      <c r="X106" s="62">
        <f t="shared" si="90"/>
        <v>0.80756013745704469</v>
      </c>
      <c r="Y106" s="95">
        <v>441</v>
      </c>
      <c r="Z106" s="64">
        <v>51</v>
      </c>
      <c r="AA106" s="62">
        <f t="shared" si="91"/>
        <v>0.11564625850340136</v>
      </c>
      <c r="AB106" s="64">
        <v>390</v>
      </c>
      <c r="AC106" s="62">
        <f t="shared" si="92"/>
        <v>0.88435374149659862</v>
      </c>
      <c r="AD106" s="95">
        <v>208</v>
      </c>
      <c r="AE106" s="64">
        <v>14</v>
      </c>
      <c r="AF106" s="62">
        <f t="shared" si="93"/>
        <v>6.7307692307692304E-2</v>
      </c>
      <c r="AG106" s="64">
        <v>194</v>
      </c>
      <c r="AH106" s="62">
        <f t="shared" si="94"/>
        <v>0.93269230769230771</v>
      </c>
      <c r="AI106" s="95">
        <v>81</v>
      </c>
      <c r="AJ106" s="64">
        <v>0</v>
      </c>
      <c r="AK106" s="62">
        <f t="shared" si="95"/>
        <v>0</v>
      </c>
      <c r="AL106" s="64">
        <v>81</v>
      </c>
      <c r="AM106" s="62">
        <f t="shared" si="96"/>
        <v>1</v>
      </c>
      <c r="AN106" s="95">
        <f t="shared" si="97"/>
        <v>3398</v>
      </c>
      <c r="AO106" s="64">
        <f t="shared" si="98"/>
        <v>498</v>
      </c>
      <c r="AP106" s="62">
        <f t="shared" si="99"/>
        <v>0.14655679811653913</v>
      </c>
      <c r="AQ106" s="63">
        <f t="shared" si="82"/>
        <v>2900</v>
      </c>
      <c r="AR106" s="62">
        <f t="shared" si="100"/>
        <v>0.8534432018834609</v>
      </c>
      <c r="AS106" s="91"/>
      <c r="AT106" s="260"/>
      <c r="AU106" s="330"/>
      <c r="AV106" s="11" t="s">
        <v>131</v>
      </c>
      <c r="AW106" s="210">
        <v>3293</v>
      </c>
      <c r="AX106" s="38">
        <v>404</v>
      </c>
      <c r="AY106" s="85">
        <v>0.12268448223504404</v>
      </c>
      <c r="AZ106" s="38">
        <v>2889</v>
      </c>
      <c r="BA106" s="85">
        <v>0.87731551776495598</v>
      </c>
      <c r="BB106" s="91"/>
    </row>
    <row r="107" spans="1:64" s="12" customFormat="1" ht="13.5" customHeight="1">
      <c r="B107" s="261"/>
      <c r="C107" s="331"/>
      <c r="D107" s="71" t="s">
        <v>130</v>
      </c>
      <c r="E107" s="96">
        <v>103</v>
      </c>
      <c r="F107" s="70">
        <v>15</v>
      </c>
      <c r="G107" s="13">
        <f t="shared" si="83"/>
        <v>0.14563106796116504</v>
      </c>
      <c r="H107" s="70">
        <v>88</v>
      </c>
      <c r="I107" s="13">
        <f t="shared" si="84"/>
        <v>0.85436893203883491</v>
      </c>
      <c r="J107" s="96">
        <v>182</v>
      </c>
      <c r="K107" s="70">
        <v>32</v>
      </c>
      <c r="L107" s="13">
        <f t="shared" si="85"/>
        <v>0.17582417582417584</v>
      </c>
      <c r="M107" s="70">
        <v>150</v>
      </c>
      <c r="N107" s="13">
        <f t="shared" si="86"/>
        <v>0.82417582417582413</v>
      </c>
      <c r="O107" s="96">
        <v>10431</v>
      </c>
      <c r="P107" s="70">
        <v>2406</v>
      </c>
      <c r="Q107" s="13">
        <f t="shared" si="87"/>
        <v>0.23065861374748348</v>
      </c>
      <c r="R107" s="70">
        <v>8025</v>
      </c>
      <c r="S107" s="13">
        <f t="shared" si="88"/>
        <v>0.76934138625251658</v>
      </c>
      <c r="T107" s="96">
        <v>8482</v>
      </c>
      <c r="U107" s="70">
        <v>1831</v>
      </c>
      <c r="V107" s="13">
        <f t="shared" si="89"/>
        <v>0.21586889884461211</v>
      </c>
      <c r="W107" s="70">
        <v>6651</v>
      </c>
      <c r="X107" s="13">
        <f t="shared" si="90"/>
        <v>0.78413110115538787</v>
      </c>
      <c r="Y107" s="96">
        <v>5190</v>
      </c>
      <c r="Z107" s="70">
        <v>786</v>
      </c>
      <c r="AA107" s="13">
        <f t="shared" si="91"/>
        <v>0.15144508670520232</v>
      </c>
      <c r="AB107" s="70">
        <v>4404</v>
      </c>
      <c r="AC107" s="13">
        <f t="shared" si="92"/>
        <v>0.84855491329479771</v>
      </c>
      <c r="AD107" s="96">
        <v>2352</v>
      </c>
      <c r="AE107" s="70">
        <v>209</v>
      </c>
      <c r="AF107" s="13">
        <f t="shared" si="93"/>
        <v>8.8860544217687076E-2</v>
      </c>
      <c r="AG107" s="70">
        <v>2143</v>
      </c>
      <c r="AH107" s="13">
        <f t="shared" si="94"/>
        <v>0.91113945578231292</v>
      </c>
      <c r="AI107" s="96">
        <v>738</v>
      </c>
      <c r="AJ107" s="70">
        <v>47</v>
      </c>
      <c r="AK107" s="13">
        <f t="shared" si="95"/>
        <v>6.3685636856368563E-2</v>
      </c>
      <c r="AL107" s="70">
        <v>691</v>
      </c>
      <c r="AM107" s="13">
        <f t="shared" si="96"/>
        <v>0.93631436314363148</v>
      </c>
      <c r="AN107" s="96">
        <f t="shared" si="97"/>
        <v>27478</v>
      </c>
      <c r="AO107" s="70">
        <f t="shared" si="98"/>
        <v>5326</v>
      </c>
      <c r="AP107" s="13">
        <f t="shared" si="99"/>
        <v>0.19382778950433074</v>
      </c>
      <c r="AQ107" s="33">
        <f t="shared" si="82"/>
        <v>22152</v>
      </c>
      <c r="AR107" s="13">
        <f t="shared" si="100"/>
        <v>0.80617221049566923</v>
      </c>
      <c r="AS107" s="91"/>
      <c r="AT107" s="261"/>
      <c r="AU107" s="331"/>
      <c r="AV107" s="151" t="s">
        <v>67</v>
      </c>
      <c r="AW107" s="210">
        <v>26498</v>
      </c>
      <c r="AX107" s="38">
        <v>4250</v>
      </c>
      <c r="AY107" s="85">
        <v>0.16038946335572496</v>
      </c>
      <c r="AZ107" s="38">
        <v>22248</v>
      </c>
      <c r="BA107" s="85">
        <v>0.83961053664427499</v>
      </c>
      <c r="BB107" s="91"/>
    </row>
    <row r="108" spans="1:64" s="12" customFormat="1" ht="13.5" customHeight="1">
      <c r="B108" s="259">
        <v>35</v>
      </c>
      <c r="C108" s="329" t="s">
        <v>1</v>
      </c>
      <c r="D108" s="75" t="s">
        <v>132</v>
      </c>
      <c r="E108" s="94">
        <v>11</v>
      </c>
      <c r="F108" s="74">
        <v>0</v>
      </c>
      <c r="G108" s="72">
        <f t="shared" si="83"/>
        <v>0</v>
      </c>
      <c r="H108" s="74">
        <v>11</v>
      </c>
      <c r="I108" s="72">
        <f t="shared" si="84"/>
        <v>1</v>
      </c>
      <c r="J108" s="94">
        <v>34</v>
      </c>
      <c r="K108" s="74">
        <v>8</v>
      </c>
      <c r="L108" s="72">
        <f t="shared" si="85"/>
        <v>0.23529411764705882</v>
      </c>
      <c r="M108" s="74">
        <v>26</v>
      </c>
      <c r="N108" s="72">
        <f t="shared" si="86"/>
        <v>0.76470588235294112</v>
      </c>
      <c r="O108" s="94">
        <v>16865</v>
      </c>
      <c r="P108" s="74">
        <v>4119</v>
      </c>
      <c r="Q108" s="72">
        <f t="shared" si="87"/>
        <v>0.24423361992291728</v>
      </c>
      <c r="R108" s="74">
        <v>12746</v>
      </c>
      <c r="S108" s="72">
        <f t="shared" si="88"/>
        <v>0.75576638007708274</v>
      </c>
      <c r="T108" s="94">
        <v>15263</v>
      </c>
      <c r="U108" s="74">
        <v>3474</v>
      </c>
      <c r="V108" s="72">
        <f t="shared" si="89"/>
        <v>0.2276092511301841</v>
      </c>
      <c r="W108" s="74">
        <v>11789</v>
      </c>
      <c r="X108" s="72">
        <f t="shared" si="90"/>
        <v>0.77239074886981585</v>
      </c>
      <c r="Y108" s="94">
        <v>10294</v>
      </c>
      <c r="Z108" s="74">
        <v>1725</v>
      </c>
      <c r="AA108" s="72">
        <f t="shared" si="91"/>
        <v>0.16757334369535651</v>
      </c>
      <c r="AB108" s="74">
        <v>8569</v>
      </c>
      <c r="AC108" s="72">
        <f t="shared" si="92"/>
        <v>0.83242665630464352</v>
      </c>
      <c r="AD108" s="94">
        <v>4549</v>
      </c>
      <c r="AE108" s="74">
        <v>504</v>
      </c>
      <c r="AF108" s="72">
        <f t="shared" si="93"/>
        <v>0.11079358100681469</v>
      </c>
      <c r="AG108" s="74">
        <v>4045</v>
      </c>
      <c r="AH108" s="72">
        <f t="shared" si="94"/>
        <v>0.88920641899318531</v>
      </c>
      <c r="AI108" s="94">
        <v>1344</v>
      </c>
      <c r="AJ108" s="74">
        <v>83</v>
      </c>
      <c r="AK108" s="72">
        <f t="shared" si="95"/>
        <v>6.1755952380952384E-2</v>
      </c>
      <c r="AL108" s="74">
        <v>1261</v>
      </c>
      <c r="AM108" s="72">
        <f t="shared" si="96"/>
        <v>0.93824404761904767</v>
      </c>
      <c r="AN108" s="94">
        <f t="shared" si="97"/>
        <v>48360</v>
      </c>
      <c r="AO108" s="74">
        <f t="shared" si="98"/>
        <v>9913</v>
      </c>
      <c r="AP108" s="72">
        <f t="shared" si="99"/>
        <v>0.20498345740281224</v>
      </c>
      <c r="AQ108" s="73">
        <f t="shared" si="82"/>
        <v>38447</v>
      </c>
      <c r="AR108" s="72">
        <f t="shared" si="100"/>
        <v>0.79501654259718779</v>
      </c>
      <c r="AS108" s="91"/>
      <c r="AT108" s="259">
        <v>35</v>
      </c>
      <c r="AU108" s="329" t="s">
        <v>1</v>
      </c>
      <c r="AV108" s="11" t="s">
        <v>125</v>
      </c>
      <c r="AW108" s="210">
        <v>46585</v>
      </c>
      <c r="AX108" s="38">
        <v>8477</v>
      </c>
      <c r="AY108" s="85">
        <v>0.18196844477836213</v>
      </c>
      <c r="AZ108" s="38">
        <v>38108</v>
      </c>
      <c r="BA108" s="85">
        <v>0.81803155522163784</v>
      </c>
      <c r="BB108" s="91"/>
    </row>
    <row r="109" spans="1:64" s="12" customFormat="1" ht="13.5" customHeight="1">
      <c r="B109" s="260"/>
      <c r="C109" s="330"/>
      <c r="D109" s="65" t="s">
        <v>131</v>
      </c>
      <c r="E109" s="95">
        <v>1</v>
      </c>
      <c r="F109" s="64">
        <v>0</v>
      </c>
      <c r="G109" s="62">
        <f t="shared" si="83"/>
        <v>0</v>
      </c>
      <c r="H109" s="64">
        <v>1</v>
      </c>
      <c r="I109" s="62">
        <f t="shared" si="84"/>
        <v>1</v>
      </c>
      <c r="J109" s="95">
        <v>6</v>
      </c>
      <c r="K109" s="64">
        <v>1</v>
      </c>
      <c r="L109" s="62">
        <f t="shared" si="85"/>
        <v>0.16666666666666666</v>
      </c>
      <c r="M109" s="64">
        <v>5</v>
      </c>
      <c r="N109" s="62">
        <f t="shared" si="86"/>
        <v>0.83333333333333337</v>
      </c>
      <c r="O109" s="95">
        <v>4155</v>
      </c>
      <c r="P109" s="64">
        <v>670</v>
      </c>
      <c r="Q109" s="62">
        <f t="shared" si="87"/>
        <v>0.16125150421179302</v>
      </c>
      <c r="R109" s="64">
        <v>3485</v>
      </c>
      <c r="S109" s="62">
        <f t="shared" si="88"/>
        <v>0.83874849578820698</v>
      </c>
      <c r="T109" s="95">
        <v>2154</v>
      </c>
      <c r="U109" s="64">
        <v>339</v>
      </c>
      <c r="V109" s="62">
        <f t="shared" si="89"/>
        <v>0.1573816155988858</v>
      </c>
      <c r="W109" s="64">
        <v>1815</v>
      </c>
      <c r="X109" s="62">
        <f t="shared" si="90"/>
        <v>0.84261838440111425</v>
      </c>
      <c r="Y109" s="95">
        <v>1177</v>
      </c>
      <c r="Z109" s="64">
        <v>142</v>
      </c>
      <c r="AA109" s="62">
        <f t="shared" si="91"/>
        <v>0.12064570943075616</v>
      </c>
      <c r="AB109" s="64">
        <v>1035</v>
      </c>
      <c r="AC109" s="62">
        <f t="shared" si="92"/>
        <v>0.87935429056924386</v>
      </c>
      <c r="AD109" s="95">
        <v>488</v>
      </c>
      <c r="AE109" s="64">
        <v>34</v>
      </c>
      <c r="AF109" s="62">
        <f t="shared" si="93"/>
        <v>6.9672131147540978E-2</v>
      </c>
      <c r="AG109" s="64">
        <v>454</v>
      </c>
      <c r="AH109" s="62">
        <f t="shared" si="94"/>
        <v>0.93032786885245899</v>
      </c>
      <c r="AI109" s="95">
        <v>219</v>
      </c>
      <c r="AJ109" s="64">
        <v>12</v>
      </c>
      <c r="AK109" s="62">
        <f t="shared" si="95"/>
        <v>5.4794520547945202E-2</v>
      </c>
      <c r="AL109" s="64">
        <v>207</v>
      </c>
      <c r="AM109" s="62">
        <f t="shared" si="96"/>
        <v>0.9452054794520548</v>
      </c>
      <c r="AN109" s="95">
        <f t="shared" si="97"/>
        <v>8200</v>
      </c>
      <c r="AO109" s="64">
        <f t="shared" si="98"/>
        <v>1198</v>
      </c>
      <c r="AP109" s="62">
        <f t="shared" si="99"/>
        <v>0.14609756097560975</v>
      </c>
      <c r="AQ109" s="63">
        <f t="shared" si="82"/>
        <v>7002</v>
      </c>
      <c r="AR109" s="62">
        <f t="shared" si="100"/>
        <v>0.85390243902439023</v>
      </c>
      <c r="AS109" s="91"/>
      <c r="AT109" s="260"/>
      <c r="AU109" s="330"/>
      <c r="AV109" s="11" t="s">
        <v>131</v>
      </c>
      <c r="AW109" s="210">
        <v>7983</v>
      </c>
      <c r="AX109" s="38">
        <v>1122</v>
      </c>
      <c r="AY109" s="85">
        <v>0.14054866591506951</v>
      </c>
      <c r="AZ109" s="38">
        <v>6861</v>
      </c>
      <c r="BA109" s="85">
        <v>0.85945133408493046</v>
      </c>
      <c r="BB109" s="91"/>
    </row>
    <row r="110" spans="1:64" s="12" customFormat="1" ht="13.5" customHeight="1">
      <c r="B110" s="261"/>
      <c r="C110" s="331"/>
      <c r="D110" s="71" t="s">
        <v>130</v>
      </c>
      <c r="E110" s="96">
        <v>12</v>
      </c>
      <c r="F110" s="70">
        <v>0</v>
      </c>
      <c r="G110" s="13">
        <f t="shared" si="83"/>
        <v>0</v>
      </c>
      <c r="H110" s="70">
        <v>12</v>
      </c>
      <c r="I110" s="13">
        <f t="shared" si="84"/>
        <v>1</v>
      </c>
      <c r="J110" s="96">
        <v>40</v>
      </c>
      <c r="K110" s="70">
        <v>9</v>
      </c>
      <c r="L110" s="13">
        <f t="shared" si="85"/>
        <v>0.22500000000000001</v>
      </c>
      <c r="M110" s="70">
        <v>31</v>
      </c>
      <c r="N110" s="13">
        <f t="shared" si="86"/>
        <v>0.77500000000000002</v>
      </c>
      <c r="O110" s="96">
        <v>21020</v>
      </c>
      <c r="P110" s="70">
        <v>4789</v>
      </c>
      <c r="Q110" s="13">
        <f t="shared" si="87"/>
        <v>0.22783063748810656</v>
      </c>
      <c r="R110" s="70">
        <v>16231</v>
      </c>
      <c r="S110" s="13">
        <f t="shared" si="88"/>
        <v>0.77216936251189339</v>
      </c>
      <c r="T110" s="96">
        <v>17417</v>
      </c>
      <c r="U110" s="70">
        <v>3813</v>
      </c>
      <c r="V110" s="13">
        <f t="shared" si="89"/>
        <v>0.21892403973129701</v>
      </c>
      <c r="W110" s="70">
        <v>13604</v>
      </c>
      <c r="X110" s="13">
        <f t="shared" si="90"/>
        <v>0.78107596026870296</v>
      </c>
      <c r="Y110" s="96">
        <v>11471</v>
      </c>
      <c r="Z110" s="70">
        <v>1867</v>
      </c>
      <c r="AA110" s="13">
        <f t="shared" si="91"/>
        <v>0.16275825995989887</v>
      </c>
      <c r="AB110" s="70">
        <v>9604</v>
      </c>
      <c r="AC110" s="13">
        <f t="shared" si="92"/>
        <v>0.8372417400401011</v>
      </c>
      <c r="AD110" s="96">
        <v>5037</v>
      </c>
      <c r="AE110" s="70">
        <v>538</v>
      </c>
      <c r="AF110" s="13">
        <f t="shared" si="93"/>
        <v>0.10680960889418305</v>
      </c>
      <c r="AG110" s="70">
        <v>4499</v>
      </c>
      <c r="AH110" s="13">
        <f t="shared" si="94"/>
        <v>0.89319039110581699</v>
      </c>
      <c r="AI110" s="96">
        <v>1563</v>
      </c>
      <c r="AJ110" s="70">
        <v>95</v>
      </c>
      <c r="AK110" s="13">
        <f t="shared" si="95"/>
        <v>6.0780550223928344E-2</v>
      </c>
      <c r="AL110" s="70">
        <v>1468</v>
      </c>
      <c r="AM110" s="13">
        <f t="shared" si="96"/>
        <v>0.93921944977607164</v>
      </c>
      <c r="AN110" s="96">
        <f t="shared" si="97"/>
        <v>56560</v>
      </c>
      <c r="AO110" s="70">
        <f t="shared" si="98"/>
        <v>11111</v>
      </c>
      <c r="AP110" s="13">
        <f t="shared" si="99"/>
        <v>0.19644625176803396</v>
      </c>
      <c r="AQ110" s="33">
        <f t="shared" si="82"/>
        <v>45449</v>
      </c>
      <c r="AR110" s="13">
        <f t="shared" si="100"/>
        <v>0.80355374823196601</v>
      </c>
      <c r="AS110" s="91"/>
      <c r="AT110" s="261"/>
      <c r="AU110" s="331"/>
      <c r="AV110" s="151" t="s">
        <v>67</v>
      </c>
      <c r="AW110" s="210">
        <v>54568</v>
      </c>
      <c r="AX110" s="38">
        <v>9599</v>
      </c>
      <c r="AY110" s="85">
        <v>0.17590895763084591</v>
      </c>
      <c r="AZ110" s="38">
        <v>44969</v>
      </c>
      <c r="BA110" s="85">
        <v>0.82409104236915409</v>
      </c>
      <c r="BB110" s="91"/>
    </row>
    <row r="111" spans="1:64" s="12" customFormat="1" ht="13.5" customHeight="1">
      <c r="B111" s="259">
        <v>36</v>
      </c>
      <c r="C111" s="329" t="s">
        <v>2</v>
      </c>
      <c r="D111" s="75" t="s">
        <v>132</v>
      </c>
      <c r="E111" s="94">
        <v>25</v>
      </c>
      <c r="F111" s="74">
        <v>3</v>
      </c>
      <c r="G111" s="72">
        <f t="shared" si="83"/>
        <v>0.12</v>
      </c>
      <c r="H111" s="74">
        <v>22</v>
      </c>
      <c r="I111" s="72">
        <f t="shared" si="84"/>
        <v>0.88</v>
      </c>
      <c r="J111" s="94">
        <v>34</v>
      </c>
      <c r="K111" s="74">
        <v>7</v>
      </c>
      <c r="L111" s="72">
        <f t="shared" si="85"/>
        <v>0.20588235294117646</v>
      </c>
      <c r="M111" s="74">
        <v>27</v>
      </c>
      <c r="N111" s="72">
        <f t="shared" si="86"/>
        <v>0.79411764705882348</v>
      </c>
      <c r="O111" s="94">
        <v>4603</v>
      </c>
      <c r="P111" s="74">
        <v>2232</v>
      </c>
      <c r="Q111" s="72">
        <f t="shared" si="87"/>
        <v>0.48490115142298501</v>
      </c>
      <c r="R111" s="74">
        <v>2371</v>
      </c>
      <c r="S111" s="72">
        <f t="shared" si="88"/>
        <v>0.51509884857701504</v>
      </c>
      <c r="T111" s="94">
        <v>4100</v>
      </c>
      <c r="U111" s="74">
        <v>2005</v>
      </c>
      <c r="V111" s="72">
        <f t="shared" si="89"/>
        <v>0.48902439024390243</v>
      </c>
      <c r="W111" s="74">
        <v>2095</v>
      </c>
      <c r="X111" s="72">
        <f t="shared" si="90"/>
        <v>0.51097560975609757</v>
      </c>
      <c r="Y111" s="94">
        <v>2956</v>
      </c>
      <c r="Z111" s="74">
        <v>1213</v>
      </c>
      <c r="AA111" s="72">
        <f t="shared" si="91"/>
        <v>0.41035182679296345</v>
      </c>
      <c r="AB111" s="74">
        <v>1743</v>
      </c>
      <c r="AC111" s="72">
        <f t="shared" si="92"/>
        <v>0.58964817320703655</v>
      </c>
      <c r="AD111" s="94">
        <v>1369</v>
      </c>
      <c r="AE111" s="74">
        <v>381</v>
      </c>
      <c r="AF111" s="72">
        <f t="shared" si="93"/>
        <v>0.27830533235938643</v>
      </c>
      <c r="AG111" s="74">
        <v>988</v>
      </c>
      <c r="AH111" s="72">
        <f t="shared" si="94"/>
        <v>0.72169466764061363</v>
      </c>
      <c r="AI111" s="94">
        <v>470</v>
      </c>
      <c r="AJ111" s="74">
        <v>83</v>
      </c>
      <c r="AK111" s="72">
        <f t="shared" si="95"/>
        <v>0.17659574468085107</v>
      </c>
      <c r="AL111" s="74">
        <v>387</v>
      </c>
      <c r="AM111" s="72">
        <f t="shared" si="96"/>
        <v>0.82340425531914896</v>
      </c>
      <c r="AN111" s="94">
        <f t="shared" si="97"/>
        <v>13557</v>
      </c>
      <c r="AO111" s="74">
        <f t="shared" si="98"/>
        <v>5924</v>
      </c>
      <c r="AP111" s="72">
        <f t="shared" si="99"/>
        <v>0.43696983108357307</v>
      </c>
      <c r="AQ111" s="73">
        <f t="shared" si="82"/>
        <v>7633</v>
      </c>
      <c r="AR111" s="72">
        <f t="shared" si="100"/>
        <v>0.56303016891642699</v>
      </c>
      <c r="AS111" s="91"/>
      <c r="AT111" s="259">
        <v>36</v>
      </c>
      <c r="AU111" s="329" t="s">
        <v>2</v>
      </c>
      <c r="AV111" s="11" t="s">
        <v>125</v>
      </c>
      <c r="AW111" s="210">
        <v>13043</v>
      </c>
      <c r="AX111" s="38">
        <v>5440</v>
      </c>
      <c r="AY111" s="85">
        <v>0.41708195967185463</v>
      </c>
      <c r="AZ111" s="38">
        <v>7603</v>
      </c>
      <c r="BA111" s="85">
        <v>0.58291804032814531</v>
      </c>
      <c r="BB111" s="91"/>
    </row>
    <row r="112" spans="1:64" s="12" customFormat="1" ht="13.5" customHeight="1">
      <c r="B112" s="260"/>
      <c r="C112" s="330"/>
      <c r="D112" s="65" t="s">
        <v>131</v>
      </c>
      <c r="E112" s="95">
        <v>2</v>
      </c>
      <c r="F112" s="64">
        <v>0</v>
      </c>
      <c r="G112" s="62">
        <f t="shared" si="83"/>
        <v>0</v>
      </c>
      <c r="H112" s="64">
        <v>2</v>
      </c>
      <c r="I112" s="62">
        <f t="shared" si="84"/>
        <v>1</v>
      </c>
      <c r="J112" s="95">
        <v>11</v>
      </c>
      <c r="K112" s="64">
        <v>4</v>
      </c>
      <c r="L112" s="62">
        <f t="shared" si="85"/>
        <v>0.36363636363636365</v>
      </c>
      <c r="M112" s="64">
        <v>7</v>
      </c>
      <c r="N112" s="62">
        <f t="shared" si="86"/>
        <v>0.63636363636363635</v>
      </c>
      <c r="O112" s="95">
        <v>1120</v>
      </c>
      <c r="P112" s="64">
        <v>299</v>
      </c>
      <c r="Q112" s="62">
        <f t="shared" si="87"/>
        <v>0.26696428571428571</v>
      </c>
      <c r="R112" s="64">
        <v>821</v>
      </c>
      <c r="S112" s="62">
        <f t="shared" si="88"/>
        <v>0.73303571428571423</v>
      </c>
      <c r="T112" s="95">
        <v>554</v>
      </c>
      <c r="U112" s="64">
        <v>165</v>
      </c>
      <c r="V112" s="62">
        <f t="shared" si="89"/>
        <v>0.29783393501805056</v>
      </c>
      <c r="W112" s="64">
        <v>389</v>
      </c>
      <c r="X112" s="62">
        <f t="shared" si="90"/>
        <v>0.70216606498194944</v>
      </c>
      <c r="Y112" s="95">
        <v>264</v>
      </c>
      <c r="Z112" s="64">
        <v>47</v>
      </c>
      <c r="AA112" s="62">
        <f t="shared" si="91"/>
        <v>0.17803030303030304</v>
      </c>
      <c r="AB112" s="64">
        <v>217</v>
      </c>
      <c r="AC112" s="62">
        <f t="shared" si="92"/>
        <v>0.82196969696969702</v>
      </c>
      <c r="AD112" s="95">
        <v>136</v>
      </c>
      <c r="AE112" s="64">
        <v>14</v>
      </c>
      <c r="AF112" s="62">
        <f t="shared" si="93"/>
        <v>0.10294117647058823</v>
      </c>
      <c r="AG112" s="64">
        <v>122</v>
      </c>
      <c r="AH112" s="62">
        <f t="shared" si="94"/>
        <v>0.8970588235294118</v>
      </c>
      <c r="AI112" s="95">
        <v>65</v>
      </c>
      <c r="AJ112" s="64">
        <v>4</v>
      </c>
      <c r="AK112" s="62">
        <f t="shared" si="95"/>
        <v>6.1538461538461542E-2</v>
      </c>
      <c r="AL112" s="64">
        <v>61</v>
      </c>
      <c r="AM112" s="62">
        <f t="shared" si="96"/>
        <v>0.93846153846153846</v>
      </c>
      <c r="AN112" s="95">
        <f t="shared" si="97"/>
        <v>2152</v>
      </c>
      <c r="AO112" s="64">
        <f t="shared" si="98"/>
        <v>533</v>
      </c>
      <c r="AP112" s="62">
        <f t="shared" si="99"/>
        <v>0.24767657992565056</v>
      </c>
      <c r="AQ112" s="63">
        <f t="shared" si="82"/>
        <v>1619</v>
      </c>
      <c r="AR112" s="62">
        <f t="shared" si="100"/>
        <v>0.75232342007434949</v>
      </c>
      <c r="AS112" s="91"/>
      <c r="AT112" s="260"/>
      <c r="AU112" s="330"/>
      <c r="AV112" s="11" t="s">
        <v>131</v>
      </c>
      <c r="AW112" s="210">
        <v>2179</v>
      </c>
      <c r="AX112" s="38">
        <v>507</v>
      </c>
      <c r="AY112" s="85">
        <v>0.23267553923818265</v>
      </c>
      <c r="AZ112" s="38">
        <v>1672</v>
      </c>
      <c r="BA112" s="85">
        <v>0.76732446076181737</v>
      </c>
      <c r="BB112" s="91"/>
    </row>
    <row r="113" spans="1:65" s="12" customFormat="1" ht="13.5" customHeight="1">
      <c r="B113" s="261"/>
      <c r="C113" s="331"/>
      <c r="D113" s="71" t="s">
        <v>130</v>
      </c>
      <c r="E113" s="96">
        <v>27</v>
      </c>
      <c r="F113" s="70">
        <v>3</v>
      </c>
      <c r="G113" s="13">
        <f t="shared" si="83"/>
        <v>0.1111111111111111</v>
      </c>
      <c r="H113" s="70">
        <v>24</v>
      </c>
      <c r="I113" s="13">
        <f t="shared" si="84"/>
        <v>0.88888888888888884</v>
      </c>
      <c r="J113" s="96">
        <v>45</v>
      </c>
      <c r="K113" s="70">
        <v>11</v>
      </c>
      <c r="L113" s="13">
        <f t="shared" si="85"/>
        <v>0.24444444444444444</v>
      </c>
      <c r="M113" s="70">
        <v>34</v>
      </c>
      <c r="N113" s="13">
        <f t="shared" si="86"/>
        <v>0.75555555555555554</v>
      </c>
      <c r="O113" s="96">
        <v>5723</v>
      </c>
      <c r="P113" s="70">
        <v>2531</v>
      </c>
      <c r="Q113" s="13">
        <f t="shared" si="87"/>
        <v>0.44225056788397693</v>
      </c>
      <c r="R113" s="70">
        <v>3192</v>
      </c>
      <c r="S113" s="13">
        <f t="shared" si="88"/>
        <v>0.55774943211602301</v>
      </c>
      <c r="T113" s="96">
        <v>4654</v>
      </c>
      <c r="U113" s="70">
        <v>2170</v>
      </c>
      <c r="V113" s="13">
        <f t="shared" si="89"/>
        <v>0.46626557799742158</v>
      </c>
      <c r="W113" s="70">
        <v>2484</v>
      </c>
      <c r="X113" s="13">
        <f t="shared" si="90"/>
        <v>0.53373442200257848</v>
      </c>
      <c r="Y113" s="96">
        <v>3220</v>
      </c>
      <c r="Z113" s="70">
        <v>1260</v>
      </c>
      <c r="AA113" s="13">
        <f t="shared" si="91"/>
        <v>0.39130434782608697</v>
      </c>
      <c r="AB113" s="70">
        <v>1960</v>
      </c>
      <c r="AC113" s="13">
        <f t="shared" si="92"/>
        <v>0.60869565217391308</v>
      </c>
      <c r="AD113" s="96">
        <v>1505</v>
      </c>
      <c r="AE113" s="70">
        <v>395</v>
      </c>
      <c r="AF113" s="13">
        <f t="shared" si="93"/>
        <v>0.26245847176079734</v>
      </c>
      <c r="AG113" s="70">
        <v>1110</v>
      </c>
      <c r="AH113" s="13">
        <f t="shared" si="94"/>
        <v>0.7375415282392026</v>
      </c>
      <c r="AI113" s="96">
        <v>535</v>
      </c>
      <c r="AJ113" s="70">
        <v>87</v>
      </c>
      <c r="AK113" s="13">
        <f t="shared" si="95"/>
        <v>0.16261682242990655</v>
      </c>
      <c r="AL113" s="70">
        <v>448</v>
      </c>
      <c r="AM113" s="13">
        <f t="shared" si="96"/>
        <v>0.83738317757009351</v>
      </c>
      <c r="AN113" s="96">
        <f t="shared" si="97"/>
        <v>15709</v>
      </c>
      <c r="AO113" s="70">
        <f t="shared" si="98"/>
        <v>6457</v>
      </c>
      <c r="AP113" s="13">
        <f t="shared" si="99"/>
        <v>0.41103825832325419</v>
      </c>
      <c r="AQ113" s="33">
        <f t="shared" si="82"/>
        <v>9252</v>
      </c>
      <c r="AR113" s="13">
        <f t="shared" si="100"/>
        <v>0.58896174167674586</v>
      </c>
      <c r="AS113" s="91"/>
      <c r="AT113" s="261"/>
      <c r="AU113" s="331"/>
      <c r="AV113" s="151" t="s">
        <v>67</v>
      </c>
      <c r="AW113" s="210">
        <v>15222</v>
      </c>
      <c r="AX113" s="38">
        <v>5947</v>
      </c>
      <c r="AY113" s="85">
        <v>0.39068453554066485</v>
      </c>
      <c r="AZ113" s="38">
        <v>9275</v>
      </c>
      <c r="BA113" s="85">
        <v>0.60931546445933515</v>
      </c>
      <c r="BB113" s="91"/>
    </row>
    <row r="114" spans="1:65" s="12" customFormat="1" ht="13.5" customHeight="1">
      <c r="B114" s="259">
        <v>37</v>
      </c>
      <c r="C114" s="329" t="s">
        <v>3</v>
      </c>
      <c r="D114" s="75" t="s">
        <v>132</v>
      </c>
      <c r="E114" s="94">
        <v>20</v>
      </c>
      <c r="F114" s="74">
        <v>9</v>
      </c>
      <c r="G114" s="72">
        <f t="shared" si="83"/>
        <v>0.45</v>
      </c>
      <c r="H114" s="74">
        <v>11</v>
      </c>
      <c r="I114" s="72">
        <f t="shared" si="84"/>
        <v>0.55000000000000004</v>
      </c>
      <c r="J114" s="94">
        <v>77</v>
      </c>
      <c r="K114" s="74">
        <v>21</v>
      </c>
      <c r="L114" s="72">
        <f t="shared" si="85"/>
        <v>0.27272727272727271</v>
      </c>
      <c r="M114" s="74">
        <v>56</v>
      </c>
      <c r="N114" s="72">
        <f t="shared" si="86"/>
        <v>0.72727272727272729</v>
      </c>
      <c r="O114" s="94">
        <v>15031</v>
      </c>
      <c r="P114" s="74">
        <v>6344</v>
      </c>
      <c r="Q114" s="72">
        <f t="shared" si="87"/>
        <v>0.42206107378085289</v>
      </c>
      <c r="R114" s="74">
        <v>8687</v>
      </c>
      <c r="S114" s="72">
        <f t="shared" si="88"/>
        <v>0.57793892621914711</v>
      </c>
      <c r="T114" s="94">
        <v>12870</v>
      </c>
      <c r="U114" s="74">
        <v>4870</v>
      </c>
      <c r="V114" s="72">
        <f t="shared" si="89"/>
        <v>0.37839937839937837</v>
      </c>
      <c r="W114" s="74">
        <v>8000</v>
      </c>
      <c r="X114" s="72">
        <f t="shared" si="90"/>
        <v>0.62160062160062157</v>
      </c>
      <c r="Y114" s="94">
        <v>8832</v>
      </c>
      <c r="Z114" s="74">
        <v>2533</v>
      </c>
      <c r="AA114" s="72">
        <f t="shared" si="91"/>
        <v>0.28679800724637683</v>
      </c>
      <c r="AB114" s="74">
        <v>6299</v>
      </c>
      <c r="AC114" s="72">
        <f t="shared" si="92"/>
        <v>0.71320199275362317</v>
      </c>
      <c r="AD114" s="94">
        <v>3926</v>
      </c>
      <c r="AE114" s="74">
        <v>808</v>
      </c>
      <c r="AF114" s="72">
        <f t="shared" si="93"/>
        <v>0.20580743759551706</v>
      </c>
      <c r="AG114" s="74">
        <v>3118</v>
      </c>
      <c r="AH114" s="72">
        <f t="shared" si="94"/>
        <v>0.79419256240448288</v>
      </c>
      <c r="AI114" s="94">
        <v>1203</v>
      </c>
      <c r="AJ114" s="74">
        <v>128</v>
      </c>
      <c r="AK114" s="72">
        <f t="shared" si="95"/>
        <v>0.10640066500415628</v>
      </c>
      <c r="AL114" s="74">
        <v>1075</v>
      </c>
      <c r="AM114" s="72">
        <f t="shared" si="96"/>
        <v>0.89359933499584376</v>
      </c>
      <c r="AN114" s="94">
        <f t="shared" si="97"/>
        <v>41959</v>
      </c>
      <c r="AO114" s="74">
        <f t="shared" si="98"/>
        <v>14713</v>
      </c>
      <c r="AP114" s="72">
        <f t="shared" si="99"/>
        <v>0.35065182678328843</v>
      </c>
      <c r="AQ114" s="73">
        <f t="shared" si="82"/>
        <v>27246</v>
      </c>
      <c r="AR114" s="72">
        <f t="shared" si="100"/>
        <v>0.64934817321671157</v>
      </c>
      <c r="AS114" s="91"/>
      <c r="AT114" s="259">
        <v>37</v>
      </c>
      <c r="AU114" s="329" t="s">
        <v>3</v>
      </c>
      <c r="AV114" s="11" t="s">
        <v>125</v>
      </c>
      <c r="AW114" s="210">
        <v>39693</v>
      </c>
      <c r="AX114" s="38">
        <v>13044</v>
      </c>
      <c r="AY114" s="85">
        <v>0.32862217519461867</v>
      </c>
      <c r="AZ114" s="38">
        <v>26649</v>
      </c>
      <c r="BA114" s="85">
        <v>0.67137782480538133</v>
      </c>
      <c r="BB114" s="91"/>
    </row>
    <row r="115" spans="1:65" s="12" customFormat="1" ht="13.5" customHeight="1">
      <c r="B115" s="260"/>
      <c r="C115" s="330"/>
      <c r="D115" s="65" t="s">
        <v>131</v>
      </c>
      <c r="E115" s="95">
        <v>2</v>
      </c>
      <c r="F115" s="64">
        <v>0</v>
      </c>
      <c r="G115" s="62">
        <f t="shared" si="83"/>
        <v>0</v>
      </c>
      <c r="H115" s="64">
        <v>2</v>
      </c>
      <c r="I115" s="62">
        <f t="shared" si="84"/>
        <v>1</v>
      </c>
      <c r="J115" s="95">
        <v>9</v>
      </c>
      <c r="K115" s="64">
        <v>3</v>
      </c>
      <c r="L115" s="62">
        <f t="shared" si="85"/>
        <v>0.33333333333333331</v>
      </c>
      <c r="M115" s="64">
        <v>6</v>
      </c>
      <c r="N115" s="62">
        <f t="shared" si="86"/>
        <v>0.66666666666666663</v>
      </c>
      <c r="O115" s="95">
        <v>3464</v>
      </c>
      <c r="P115" s="64">
        <v>970</v>
      </c>
      <c r="Q115" s="62">
        <f t="shared" si="87"/>
        <v>0.28002309468822173</v>
      </c>
      <c r="R115" s="64">
        <v>2494</v>
      </c>
      <c r="S115" s="62">
        <f t="shared" si="88"/>
        <v>0.71997690531177827</v>
      </c>
      <c r="T115" s="95">
        <v>1729</v>
      </c>
      <c r="U115" s="64">
        <v>535</v>
      </c>
      <c r="V115" s="62">
        <f t="shared" si="89"/>
        <v>0.30942741469057261</v>
      </c>
      <c r="W115" s="64">
        <v>1194</v>
      </c>
      <c r="X115" s="62">
        <f t="shared" si="90"/>
        <v>0.69057258530942744</v>
      </c>
      <c r="Y115" s="95">
        <v>921</v>
      </c>
      <c r="Z115" s="64">
        <v>197</v>
      </c>
      <c r="AA115" s="62">
        <f t="shared" si="91"/>
        <v>0.21389793702497287</v>
      </c>
      <c r="AB115" s="64">
        <v>724</v>
      </c>
      <c r="AC115" s="62">
        <f t="shared" si="92"/>
        <v>0.78610206297502716</v>
      </c>
      <c r="AD115" s="95">
        <v>410</v>
      </c>
      <c r="AE115" s="64">
        <v>37</v>
      </c>
      <c r="AF115" s="62">
        <f t="shared" si="93"/>
        <v>9.0243902439024387E-2</v>
      </c>
      <c r="AG115" s="64">
        <v>373</v>
      </c>
      <c r="AH115" s="62">
        <f t="shared" si="94"/>
        <v>0.90975609756097564</v>
      </c>
      <c r="AI115" s="95">
        <v>178</v>
      </c>
      <c r="AJ115" s="64">
        <v>6</v>
      </c>
      <c r="AK115" s="62">
        <f t="shared" si="95"/>
        <v>3.3707865168539325E-2</v>
      </c>
      <c r="AL115" s="64">
        <v>172</v>
      </c>
      <c r="AM115" s="62">
        <f t="shared" si="96"/>
        <v>0.9662921348314607</v>
      </c>
      <c r="AN115" s="95">
        <f t="shared" si="97"/>
        <v>6713</v>
      </c>
      <c r="AO115" s="64">
        <f t="shared" si="98"/>
        <v>1748</v>
      </c>
      <c r="AP115" s="62">
        <f t="shared" si="99"/>
        <v>0.26039028750186205</v>
      </c>
      <c r="AQ115" s="63">
        <f t="shared" si="82"/>
        <v>4965</v>
      </c>
      <c r="AR115" s="62">
        <f t="shared" si="100"/>
        <v>0.73960971249813789</v>
      </c>
      <c r="AS115" s="91"/>
      <c r="AT115" s="260"/>
      <c r="AU115" s="330"/>
      <c r="AV115" s="11" t="s">
        <v>131</v>
      </c>
      <c r="AW115" s="210">
        <v>6626</v>
      </c>
      <c r="AX115" s="38">
        <v>1665</v>
      </c>
      <c r="AY115" s="85">
        <v>0.25128282523392698</v>
      </c>
      <c r="AZ115" s="38">
        <v>4961</v>
      </c>
      <c r="BA115" s="85">
        <v>0.74871717476607302</v>
      </c>
      <c r="BB115" s="91"/>
    </row>
    <row r="116" spans="1:65" s="12" customFormat="1" ht="13.5" customHeight="1">
      <c r="B116" s="261"/>
      <c r="C116" s="331"/>
      <c r="D116" s="71" t="s">
        <v>130</v>
      </c>
      <c r="E116" s="96">
        <v>22</v>
      </c>
      <c r="F116" s="70">
        <v>9</v>
      </c>
      <c r="G116" s="13">
        <f t="shared" si="83"/>
        <v>0.40909090909090912</v>
      </c>
      <c r="H116" s="70">
        <v>13</v>
      </c>
      <c r="I116" s="13">
        <f t="shared" si="84"/>
        <v>0.59090909090909094</v>
      </c>
      <c r="J116" s="96">
        <v>86</v>
      </c>
      <c r="K116" s="70">
        <v>24</v>
      </c>
      <c r="L116" s="13">
        <f t="shared" si="85"/>
        <v>0.27906976744186046</v>
      </c>
      <c r="M116" s="70">
        <v>62</v>
      </c>
      <c r="N116" s="13">
        <f t="shared" si="86"/>
        <v>0.72093023255813948</v>
      </c>
      <c r="O116" s="96">
        <v>18495</v>
      </c>
      <c r="P116" s="70">
        <v>7314</v>
      </c>
      <c r="Q116" s="13">
        <f t="shared" si="87"/>
        <v>0.3954582319545823</v>
      </c>
      <c r="R116" s="70">
        <v>11181</v>
      </c>
      <c r="S116" s="13">
        <f t="shared" si="88"/>
        <v>0.6045417680454177</v>
      </c>
      <c r="T116" s="96">
        <v>14599</v>
      </c>
      <c r="U116" s="70">
        <v>5405</v>
      </c>
      <c r="V116" s="13">
        <f t="shared" si="89"/>
        <v>0.37023083772861154</v>
      </c>
      <c r="W116" s="70">
        <v>9194</v>
      </c>
      <c r="X116" s="13">
        <f t="shared" si="90"/>
        <v>0.62976916227138846</v>
      </c>
      <c r="Y116" s="96">
        <v>9753</v>
      </c>
      <c r="Z116" s="70">
        <v>2730</v>
      </c>
      <c r="AA116" s="13">
        <f t="shared" si="91"/>
        <v>0.27991387265456785</v>
      </c>
      <c r="AB116" s="70">
        <v>7023</v>
      </c>
      <c r="AC116" s="13">
        <f t="shared" si="92"/>
        <v>0.7200861273454322</v>
      </c>
      <c r="AD116" s="96">
        <v>4336</v>
      </c>
      <c r="AE116" s="70">
        <v>845</v>
      </c>
      <c r="AF116" s="13">
        <f t="shared" si="93"/>
        <v>0.19488007380073802</v>
      </c>
      <c r="AG116" s="70">
        <v>3491</v>
      </c>
      <c r="AH116" s="13">
        <f t="shared" si="94"/>
        <v>0.80511992619926198</v>
      </c>
      <c r="AI116" s="96">
        <v>1381</v>
      </c>
      <c r="AJ116" s="70">
        <v>134</v>
      </c>
      <c r="AK116" s="13">
        <f t="shared" si="95"/>
        <v>9.7031136857349751E-2</v>
      </c>
      <c r="AL116" s="70">
        <v>1247</v>
      </c>
      <c r="AM116" s="13">
        <f t="shared" si="96"/>
        <v>0.90296886314265024</v>
      </c>
      <c r="AN116" s="96">
        <f t="shared" si="97"/>
        <v>48672</v>
      </c>
      <c r="AO116" s="70">
        <f t="shared" si="98"/>
        <v>16461</v>
      </c>
      <c r="AP116" s="13">
        <f t="shared" si="99"/>
        <v>0.33820266272189348</v>
      </c>
      <c r="AQ116" s="33">
        <f t="shared" si="82"/>
        <v>32211</v>
      </c>
      <c r="AR116" s="13">
        <f t="shared" si="100"/>
        <v>0.66179733727810652</v>
      </c>
      <c r="AS116" s="91"/>
      <c r="AT116" s="261"/>
      <c r="AU116" s="331"/>
      <c r="AV116" s="151" t="s">
        <v>67</v>
      </c>
      <c r="AW116" s="210">
        <v>46319</v>
      </c>
      <c r="AX116" s="38">
        <v>14709</v>
      </c>
      <c r="AY116" s="85">
        <v>0.31755866922861031</v>
      </c>
      <c r="AZ116" s="38">
        <v>31610</v>
      </c>
      <c r="BA116" s="85">
        <v>0.68244133077138969</v>
      </c>
      <c r="BB116" s="91"/>
    </row>
    <row r="117" spans="1:65" s="12" customFormat="1" ht="13.5" customHeight="1">
      <c r="B117" s="259">
        <v>38</v>
      </c>
      <c r="C117" s="329" t="s">
        <v>39</v>
      </c>
      <c r="D117" s="75" t="s">
        <v>132</v>
      </c>
      <c r="E117" s="94">
        <v>13</v>
      </c>
      <c r="F117" s="74">
        <v>1</v>
      </c>
      <c r="G117" s="72">
        <f t="shared" si="83"/>
        <v>7.6923076923076927E-2</v>
      </c>
      <c r="H117" s="74">
        <v>12</v>
      </c>
      <c r="I117" s="72">
        <f t="shared" si="84"/>
        <v>0.92307692307692313</v>
      </c>
      <c r="J117" s="94">
        <v>30</v>
      </c>
      <c r="K117" s="74">
        <v>7</v>
      </c>
      <c r="L117" s="72">
        <f t="shared" si="85"/>
        <v>0.23333333333333334</v>
      </c>
      <c r="M117" s="74">
        <v>23</v>
      </c>
      <c r="N117" s="72">
        <f t="shared" si="86"/>
        <v>0.76666666666666672</v>
      </c>
      <c r="O117" s="94">
        <v>3258</v>
      </c>
      <c r="P117" s="74">
        <v>974</v>
      </c>
      <c r="Q117" s="72">
        <f t="shared" si="87"/>
        <v>0.29895641497851444</v>
      </c>
      <c r="R117" s="74">
        <v>2284</v>
      </c>
      <c r="S117" s="72">
        <f t="shared" si="88"/>
        <v>0.70104358502148556</v>
      </c>
      <c r="T117" s="94">
        <v>2776</v>
      </c>
      <c r="U117" s="74">
        <v>779</v>
      </c>
      <c r="V117" s="72">
        <f t="shared" si="89"/>
        <v>0.28061959654178675</v>
      </c>
      <c r="W117" s="74">
        <v>1997</v>
      </c>
      <c r="X117" s="72">
        <f t="shared" si="90"/>
        <v>0.7193804034582133</v>
      </c>
      <c r="Y117" s="94">
        <v>1766</v>
      </c>
      <c r="Z117" s="74">
        <v>395</v>
      </c>
      <c r="AA117" s="72">
        <f t="shared" si="91"/>
        <v>0.22366930917327293</v>
      </c>
      <c r="AB117" s="74">
        <v>1371</v>
      </c>
      <c r="AC117" s="72">
        <f t="shared" si="92"/>
        <v>0.77633069082672712</v>
      </c>
      <c r="AD117" s="94">
        <v>757</v>
      </c>
      <c r="AE117" s="74">
        <v>122</v>
      </c>
      <c r="AF117" s="72">
        <f t="shared" si="93"/>
        <v>0.16116248348745046</v>
      </c>
      <c r="AG117" s="74">
        <v>635</v>
      </c>
      <c r="AH117" s="72">
        <f t="shared" si="94"/>
        <v>0.83883751651254956</v>
      </c>
      <c r="AI117" s="94">
        <v>222</v>
      </c>
      <c r="AJ117" s="74">
        <v>24</v>
      </c>
      <c r="AK117" s="72">
        <f t="shared" si="95"/>
        <v>0.10810810810810811</v>
      </c>
      <c r="AL117" s="74">
        <v>198</v>
      </c>
      <c r="AM117" s="72">
        <f t="shared" si="96"/>
        <v>0.89189189189189189</v>
      </c>
      <c r="AN117" s="94">
        <f t="shared" si="97"/>
        <v>8822</v>
      </c>
      <c r="AO117" s="74">
        <f t="shared" si="98"/>
        <v>2302</v>
      </c>
      <c r="AP117" s="72">
        <f t="shared" si="99"/>
        <v>0.26093856268419857</v>
      </c>
      <c r="AQ117" s="73">
        <f t="shared" si="82"/>
        <v>6520</v>
      </c>
      <c r="AR117" s="72">
        <f t="shared" si="100"/>
        <v>0.73906143731580143</v>
      </c>
      <c r="AS117" s="91"/>
      <c r="AT117" s="259">
        <v>38</v>
      </c>
      <c r="AU117" s="329" t="s">
        <v>39</v>
      </c>
      <c r="AV117" s="11" t="s">
        <v>125</v>
      </c>
      <c r="AW117" s="210">
        <v>8485</v>
      </c>
      <c r="AX117" s="38">
        <v>1998</v>
      </c>
      <c r="AY117" s="85">
        <v>0.23547436652916912</v>
      </c>
      <c r="AZ117" s="38">
        <v>6487</v>
      </c>
      <c r="BA117" s="85">
        <v>0.76452563347083091</v>
      </c>
      <c r="BB117" s="91"/>
    </row>
    <row r="118" spans="1:65" s="12" customFormat="1" ht="13.5" customHeight="1">
      <c r="A118" s="76"/>
      <c r="B118" s="260"/>
      <c r="C118" s="330"/>
      <c r="D118" s="65" t="s">
        <v>131</v>
      </c>
      <c r="E118" s="95">
        <v>0</v>
      </c>
      <c r="F118" s="64">
        <v>0</v>
      </c>
      <c r="G118" s="62" t="str">
        <f t="shared" si="83"/>
        <v>-</v>
      </c>
      <c r="H118" s="64">
        <v>0</v>
      </c>
      <c r="I118" s="62" t="str">
        <f t="shared" si="84"/>
        <v>-</v>
      </c>
      <c r="J118" s="95">
        <v>7</v>
      </c>
      <c r="K118" s="64">
        <v>1</v>
      </c>
      <c r="L118" s="62">
        <f t="shared" si="85"/>
        <v>0.14285714285714285</v>
      </c>
      <c r="M118" s="64">
        <v>6</v>
      </c>
      <c r="N118" s="62">
        <f t="shared" si="86"/>
        <v>0.8571428571428571</v>
      </c>
      <c r="O118" s="95">
        <v>616</v>
      </c>
      <c r="P118" s="64">
        <v>96</v>
      </c>
      <c r="Q118" s="62">
        <f t="shared" si="87"/>
        <v>0.15584415584415584</v>
      </c>
      <c r="R118" s="64">
        <v>520</v>
      </c>
      <c r="S118" s="62">
        <f t="shared" si="88"/>
        <v>0.8441558441558441</v>
      </c>
      <c r="T118" s="95">
        <v>266</v>
      </c>
      <c r="U118" s="64">
        <v>57</v>
      </c>
      <c r="V118" s="62">
        <f t="shared" si="89"/>
        <v>0.21428571428571427</v>
      </c>
      <c r="W118" s="64">
        <v>209</v>
      </c>
      <c r="X118" s="62">
        <f t="shared" si="90"/>
        <v>0.7857142857142857</v>
      </c>
      <c r="Y118" s="95">
        <v>171</v>
      </c>
      <c r="Z118" s="64">
        <v>14</v>
      </c>
      <c r="AA118" s="62">
        <f t="shared" si="91"/>
        <v>8.1871345029239762E-2</v>
      </c>
      <c r="AB118" s="64">
        <v>157</v>
      </c>
      <c r="AC118" s="62">
        <f t="shared" si="92"/>
        <v>0.91812865497076024</v>
      </c>
      <c r="AD118" s="95">
        <v>75</v>
      </c>
      <c r="AE118" s="64">
        <v>5</v>
      </c>
      <c r="AF118" s="62">
        <f t="shared" si="93"/>
        <v>6.6666666666666666E-2</v>
      </c>
      <c r="AG118" s="64">
        <v>70</v>
      </c>
      <c r="AH118" s="62">
        <f t="shared" si="94"/>
        <v>0.93333333333333335</v>
      </c>
      <c r="AI118" s="95">
        <v>31</v>
      </c>
      <c r="AJ118" s="64">
        <v>1</v>
      </c>
      <c r="AK118" s="62">
        <f t="shared" si="95"/>
        <v>3.2258064516129031E-2</v>
      </c>
      <c r="AL118" s="64">
        <v>30</v>
      </c>
      <c r="AM118" s="62">
        <f t="shared" si="96"/>
        <v>0.967741935483871</v>
      </c>
      <c r="AN118" s="95">
        <f t="shared" si="97"/>
        <v>1166</v>
      </c>
      <c r="AO118" s="64">
        <f t="shared" si="98"/>
        <v>174</v>
      </c>
      <c r="AP118" s="62">
        <f t="shared" si="99"/>
        <v>0.14922813036020582</v>
      </c>
      <c r="AQ118" s="63">
        <f t="shared" si="82"/>
        <v>992</v>
      </c>
      <c r="AR118" s="62">
        <f t="shared" si="100"/>
        <v>0.85077186963979412</v>
      </c>
      <c r="AS118" s="91"/>
      <c r="AT118" s="260"/>
      <c r="AU118" s="330"/>
      <c r="AV118" s="11" t="s">
        <v>131</v>
      </c>
      <c r="AW118" s="210">
        <v>1134</v>
      </c>
      <c r="AX118" s="38">
        <v>174</v>
      </c>
      <c r="AY118" s="85">
        <v>0.15343915343915343</v>
      </c>
      <c r="AZ118" s="38">
        <v>960</v>
      </c>
      <c r="BA118" s="85">
        <v>0.84656084656084651</v>
      </c>
      <c r="BB118" s="91"/>
      <c r="BM118" s="80"/>
    </row>
    <row r="119" spans="1:65" s="12" customFormat="1" ht="13.5" customHeight="1">
      <c r="A119" s="76"/>
      <c r="B119" s="261"/>
      <c r="C119" s="331"/>
      <c r="D119" s="71" t="s">
        <v>130</v>
      </c>
      <c r="E119" s="96">
        <v>13</v>
      </c>
      <c r="F119" s="70">
        <v>1</v>
      </c>
      <c r="G119" s="13">
        <f t="shared" si="83"/>
        <v>7.6923076923076927E-2</v>
      </c>
      <c r="H119" s="70">
        <v>12</v>
      </c>
      <c r="I119" s="13">
        <f t="shared" si="84"/>
        <v>0.92307692307692313</v>
      </c>
      <c r="J119" s="96">
        <v>37</v>
      </c>
      <c r="K119" s="70">
        <v>8</v>
      </c>
      <c r="L119" s="13">
        <f t="shared" si="85"/>
        <v>0.21621621621621623</v>
      </c>
      <c r="M119" s="70">
        <v>29</v>
      </c>
      <c r="N119" s="13">
        <f t="shared" si="86"/>
        <v>0.78378378378378377</v>
      </c>
      <c r="O119" s="96">
        <v>3874</v>
      </c>
      <c r="P119" s="70">
        <v>1070</v>
      </c>
      <c r="Q119" s="13">
        <f t="shared" si="87"/>
        <v>0.27620030975735671</v>
      </c>
      <c r="R119" s="70">
        <v>2804</v>
      </c>
      <c r="S119" s="13">
        <f t="shared" si="88"/>
        <v>0.72379969024264323</v>
      </c>
      <c r="T119" s="96">
        <v>3042</v>
      </c>
      <c r="U119" s="70">
        <v>836</v>
      </c>
      <c r="V119" s="13">
        <f t="shared" si="89"/>
        <v>0.27481919789612097</v>
      </c>
      <c r="W119" s="70">
        <v>2206</v>
      </c>
      <c r="X119" s="13">
        <f t="shared" si="90"/>
        <v>0.72518080210387903</v>
      </c>
      <c r="Y119" s="96">
        <v>1937</v>
      </c>
      <c r="Z119" s="70">
        <v>409</v>
      </c>
      <c r="AA119" s="13">
        <f t="shared" si="91"/>
        <v>0.21115126484254002</v>
      </c>
      <c r="AB119" s="70">
        <v>1528</v>
      </c>
      <c r="AC119" s="13">
        <f t="shared" si="92"/>
        <v>0.78884873515746001</v>
      </c>
      <c r="AD119" s="96">
        <v>832</v>
      </c>
      <c r="AE119" s="70">
        <v>127</v>
      </c>
      <c r="AF119" s="13">
        <f t="shared" si="93"/>
        <v>0.15264423076923078</v>
      </c>
      <c r="AG119" s="70">
        <v>705</v>
      </c>
      <c r="AH119" s="13">
        <f t="shared" si="94"/>
        <v>0.84735576923076927</v>
      </c>
      <c r="AI119" s="96">
        <v>253</v>
      </c>
      <c r="AJ119" s="70">
        <v>25</v>
      </c>
      <c r="AK119" s="13">
        <f t="shared" si="95"/>
        <v>9.8814229249011856E-2</v>
      </c>
      <c r="AL119" s="70">
        <v>228</v>
      </c>
      <c r="AM119" s="13">
        <f t="shared" si="96"/>
        <v>0.90118577075098816</v>
      </c>
      <c r="AN119" s="96">
        <f t="shared" si="97"/>
        <v>9988</v>
      </c>
      <c r="AO119" s="70">
        <f t="shared" si="98"/>
        <v>2476</v>
      </c>
      <c r="AP119" s="13">
        <f t="shared" si="99"/>
        <v>0.24789747697236683</v>
      </c>
      <c r="AQ119" s="33">
        <f t="shared" si="82"/>
        <v>7512</v>
      </c>
      <c r="AR119" s="13">
        <f t="shared" si="100"/>
        <v>0.75210252302763314</v>
      </c>
      <c r="AS119" s="91"/>
      <c r="AT119" s="261"/>
      <c r="AU119" s="331"/>
      <c r="AV119" s="151" t="s">
        <v>67</v>
      </c>
      <c r="AW119" s="210">
        <v>9619</v>
      </c>
      <c r="AX119" s="38">
        <v>2172</v>
      </c>
      <c r="AY119" s="85">
        <v>0.22580309803513879</v>
      </c>
      <c r="AZ119" s="38">
        <v>7447</v>
      </c>
      <c r="BA119" s="85">
        <v>0.77419690196486124</v>
      </c>
      <c r="BB119" s="91"/>
      <c r="BD119" s="2"/>
      <c r="BE119" s="81"/>
      <c r="BF119" s="81"/>
      <c r="BG119" s="81"/>
      <c r="BH119" s="81"/>
      <c r="BI119" s="81"/>
      <c r="BJ119" s="81"/>
      <c r="BK119" s="81"/>
      <c r="BL119" s="81"/>
      <c r="BM119" s="80"/>
    </row>
    <row r="120" spans="1:65" s="12" customFormat="1" ht="13.5" customHeight="1">
      <c r="A120" s="76"/>
      <c r="B120" s="259">
        <v>39</v>
      </c>
      <c r="C120" s="329" t="s">
        <v>7</v>
      </c>
      <c r="D120" s="75" t="s">
        <v>132</v>
      </c>
      <c r="E120" s="94">
        <v>28</v>
      </c>
      <c r="F120" s="74">
        <v>5</v>
      </c>
      <c r="G120" s="72">
        <f t="shared" si="83"/>
        <v>0.17857142857142858</v>
      </c>
      <c r="H120" s="74">
        <v>23</v>
      </c>
      <c r="I120" s="72">
        <f t="shared" si="84"/>
        <v>0.8214285714285714</v>
      </c>
      <c r="J120" s="94">
        <v>110</v>
      </c>
      <c r="K120" s="74">
        <v>28</v>
      </c>
      <c r="L120" s="72">
        <f t="shared" si="85"/>
        <v>0.25454545454545452</v>
      </c>
      <c r="M120" s="74">
        <v>82</v>
      </c>
      <c r="N120" s="72">
        <f t="shared" si="86"/>
        <v>0.74545454545454548</v>
      </c>
      <c r="O120" s="94">
        <v>17895</v>
      </c>
      <c r="P120" s="74">
        <v>6542</v>
      </c>
      <c r="Q120" s="72">
        <f t="shared" si="87"/>
        <v>0.36557697680916457</v>
      </c>
      <c r="R120" s="74">
        <v>11353</v>
      </c>
      <c r="S120" s="72">
        <f t="shared" si="88"/>
        <v>0.63442302319083543</v>
      </c>
      <c r="T120" s="94">
        <v>16265</v>
      </c>
      <c r="U120" s="74">
        <v>5936</v>
      </c>
      <c r="V120" s="72">
        <f t="shared" si="89"/>
        <v>0.36495542576083617</v>
      </c>
      <c r="W120" s="74">
        <v>10329</v>
      </c>
      <c r="X120" s="72">
        <f t="shared" si="90"/>
        <v>0.63504457423916383</v>
      </c>
      <c r="Y120" s="94">
        <v>10076</v>
      </c>
      <c r="Z120" s="74">
        <v>2702</v>
      </c>
      <c r="AA120" s="72">
        <f t="shared" si="91"/>
        <v>0.26816196903533146</v>
      </c>
      <c r="AB120" s="74">
        <v>7374</v>
      </c>
      <c r="AC120" s="72">
        <f t="shared" si="92"/>
        <v>0.73183803096466848</v>
      </c>
      <c r="AD120" s="94">
        <v>4412</v>
      </c>
      <c r="AE120" s="74">
        <v>801</v>
      </c>
      <c r="AF120" s="72">
        <f t="shared" si="93"/>
        <v>0.1815503173164098</v>
      </c>
      <c r="AG120" s="74">
        <v>3611</v>
      </c>
      <c r="AH120" s="72">
        <f t="shared" si="94"/>
        <v>0.8184496826835902</v>
      </c>
      <c r="AI120" s="94">
        <v>1300</v>
      </c>
      <c r="AJ120" s="74">
        <v>116</v>
      </c>
      <c r="AK120" s="72">
        <f t="shared" si="95"/>
        <v>8.9230769230769225E-2</v>
      </c>
      <c r="AL120" s="74">
        <v>1184</v>
      </c>
      <c r="AM120" s="72">
        <f t="shared" si="96"/>
        <v>0.91076923076923078</v>
      </c>
      <c r="AN120" s="94">
        <f t="shared" si="97"/>
        <v>50086</v>
      </c>
      <c r="AO120" s="74">
        <f t="shared" si="98"/>
        <v>16130</v>
      </c>
      <c r="AP120" s="72">
        <f t="shared" si="99"/>
        <v>0.32204608074112528</v>
      </c>
      <c r="AQ120" s="73">
        <f t="shared" si="82"/>
        <v>33956</v>
      </c>
      <c r="AR120" s="72">
        <f t="shared" si="100"/>
        <v>0.67795391925887472</v>
      </c>
      <c r="AS120" s="91"/>
      <c r="AT120" s="259">
        <v>39</v>
      </c>
      <c r="AU120" s="329" t="s">
        <v>7</v>
      </c>
      <c r="AV120" s="11" t="s">
        <v>125</v>
      </c>
      <c r="AW120" s="210">
        <v>47944</v>
      </c>
      <c r="AX120" s="38">
        <v>14173</v>
      </c>
      <c r="AY120" s="85">
        <v>0.29561571833806105</v>
      </c>
      <c r="AZ120" s="38">
        <v>33771</v>
      </c>
      <c r="BA120" s="85">
        <v>0.70438428166193889</v>
      </c>
      <c r="BB120" s="91"/>
      <c r="BD120" s="82"/>
      <c r="BE120" s="81"/>
      <c r="BF120" s="81"/>
      <c r="BG120" s="81"/>
      <c r="BH120" s="81"/>
      <c r="BI120" s="81"/>
      <c r="BJ120" s="81"/>
      <c r="BK120" s="81"/>
      <c r="BL120" s="81"/>
      <c r="BM120" s="80"/>
    </row>
    <row r="121" spans="1:65" s="12" customFormat="1" ht="13.5" customHeight="1">
      <c r="A121" s="76"/>
      <c r="B121" s="260"/>
      <c r="C121" s="330"/>
      <c r="D121" s="65" t="s">
        <v>131</v>
      </c>
      <c r="E121" s="95">
        <v>5</v>
      </c>
      <c r="F121" s="64">
        <v>2</v>
      </c>
      <c r="G121" s="62">
        <f t="shared" si="83"/>
        <v>0.4</v>
      </c>
      <c r="H121" s="64">
        <v>3</v>
      </c>
      <c r="I121" s="62">
        <f t="shared" si="84"/>
        <v>0.6</v>
      </c>
      <c r="J121" s="95">
        <v>17</v>
      </c>
      <c r="K121" s="64">
        <v>4</v>
      </c>
      <c r="L121" s="62">
        <f t="shared" si="85"/>
        <v>0.23529411764705882</v>
      </c>
      <c r="M121" s="64">
        <v>13</v>
      </c>
      <c r="N121" s="62">
        <f t="shared" si="86"/>
        <v>0.76470588235294112</v>
      </c>
      <c r="O121" s="95">
        <v>4065</v>
      </c>
      <c r="P121" s="64">
        <v>797</v>
      </c>
      <c r="Q121" s="62">
        <f t="shared" si="87"/>
        <v>0.1960639606396064</v>
      </c>
      <c r="R121" s="64">
        <v>3268</v>
      </c>
      <c r="S121" s="62">
        <f t="shared" si="88"/>
        <v>0.8039360393603936</v>
      </c>
      <c r="T121" s="95">
        <v>2136</v>
      </c>
      <c r="U121" s="64">
        <v>496</v>
      </c>
      <c r="V121" s="62">
        <f t="shared" si="89"/>
        <v>0.23220973782771537</v>
      </c>
      <c r="W121" s="64">
        <v>1640</v>
      </c>
      <c r="X121" s="62">
        <f t="shared" si="90"/>
        <v>0.76779026217228463</v>
      </c>
      <c r="Y121" s="95">
        <v>1025</v>
      </c>
      <c r="Z121" s="64">
        <v>179</v>
      </c>
      <c r="AA121" s="62">
        <f t="shared" si="91"/>
        <v>0.1746341463414634</v>
      </c>
      <c r="AB121" s="64">
        <v>846</v>
      </c>
      <c r="AC121" s="62">
        <f t="shared" si="92"/>
        <v>0.82536585365853654</v>
      </c>
      <c r="AD121" s="95">
        <v>433</v>
      </c>
      <c r="AE121" s="64">
        <v>44</v>
      </c>
      <c r="AF121" s="62">
        <f t="shared" si="93"/>
        <v>0.10161662817551963</v>
      </c>
      <c r="AG121" s="64">
        <v>389</v>
      </c>
      <c r="AH121" s="62">
        <f t="shared" si="94"/>
        <v>0.89838337182448036</v>
      </c>
      <c r="AI121" s="95">
        <v>189</v>
      </c>
      <c r="AJ121" s="64">
        <v>6</v>
      </c>
      <c r="AK121" s="62">
        <f t="shared" si="95"/>
        <v>3.1746031746031744E-2</v>
      </c>
      <c r="AL121" s="64">
        <v>183</v>
      </c>
      <c r="AM121" s="62">
        <f t="shared" si="96"/>
        <v>0.96825396825396826</v>
      </c>
      <c r="AN121" s="95">
        <f t="shared" si="97"/>
        <v>7870</v>
      </c>
      <c r="AO121" s="64">
        <f t="shared" si="98"/>
        <v>1528</v>
      </c>
      <c r="AP121" s="62">
        <f t="shared" si="99"/>
        <v>0.19415501905972046</v>
      </c>
      <c r="AQ121" s="63">
        <f t="shared" si="82"/>
        <v>6342</v>
      </c>
      <c r="AR121" s="62">
        <f t="shared" si="100"/>
        <v>0.80584498094027956</v>
      </c>
      <c r="AS121" s="91"/>
      <c r="AT121" s="260"/>
      <c r="AU121" s="330"/>
      <c r="AV121" s="11" t="s">
        <v>131</v>
      </c>
      <c r="AW121" s="210">
        <v>7614</v>
      </c>
      <c r="AX121" s="38">
        <v>1425</v>
      </c>
      <c r="AY121" s="85">
        <v>0.1871552403467297</v>
      </c>
      <c r="AZ121" s="38">
        <v>6189</v>
      </c>
      <c r="BA121" s="85">
        <v>0.8128447596532703</v>
      </c>
      <c r="BB121" s="91"/>
      <c r="BD121" s="82"/>
      <c r="BE121" s="81"/>
      <c r="BF121" s="81"/>
      <c r="BG121" s="81"/>
      <c r="BH121" s="81"/>
      <c r="BI121" s="81"/>
      <c r="BJ121" s="81"/>
      <c r="BK121" s="81"/>
      <c r="BL121" s="81"/>
      <c r="BM121" s="80"/>
    </row>
    <row r="122" spans="1:65" s="12" customFormat="1" ht="13.5" customHeight="1">
      <c r="A122" s="76"/>
      <c r="B122" s="261"/>
      <c r="C122" s="331"/>
      <c r="D122" s="71" t="s">
        <v>130</v>
      </c>
      <c r="E122" s="96">
        <v>33</v>
      </c>
      <c r="F122" s="70">
        <v>7</v>
      </c>
      <c r="G122" s="13">
        <f t="shared" si="83"/>
        <v>0.21212121212121213</v>
      </c>
      <c r="H122" s="70">
        <v>26</v>
      </c>
      <c r="I122" s="13">
        <f t="shared" si="84"/>
        <v>0.78787878787878785</v>
      </c>
      <c r="J122" s="96">
        <v>127</v>
      </c>
      <c r="K122" s="70">
        <v>32</v>
      </c>
      <c r="L122" s="13">
        <f t="shared" si="85"/>
        <v>0.25196850393700787</v>
      </c>
      <c r="M122" s="70">
        <v>95</v>
      </c>
      <c r="N122" s="13">
        <f t="shared" si="86"/>
        <v>0.74803149606299213</v>
      </c>
      <c r="O122" s="96">
        <v>21960</v>
      </c>
      <c r="P122" s="70">
        <v>7339</v>
      </c>
      <c r="Q122" s="13">
        <f t="shared" si="87"/>
        <v>0.3341985428051002</v>
      </c>
      <c r="R122" s="70">
        <v>14621</v>
      </c>
      <c r="S122" s="13">
        <f t="shared" si="88"/>
        <v>0.6658014571948998</v>
      </c>
      <c r="T122" s="96">
        <v>18401</v>
      </c>
      <c r="U122" s="70">
        <v>6432</v>
      </c>
      <c r="V122" s="13">
        <f t="shared" si="89"/>
        <v>0.34954622031411337</v>
      </c>
      <c r="W122" s="70">
        <v>11969</v>
      </c>
      <c r="X122" s="13">
        <f t="shared" si="90"/>
        <v>0.65045377968588669</v>
      </c>
      <c r="Y122" s="96">
        <v>11101</v>
      </c>
      <c r="Z122" s="70">
        <v>2881</v>
      </c>
      <c r="AA122" s="13">
        <f t="shared" si="91"/>
        <v>0.25952616881362039</v>
      </c>
      <c r="AB122" s="70">
        <v>8220</v>
      </c>
      <c r="AC122" s="13">
        <f t="shared" si="92"/>
        <v>0.74047383118637966</v>
      </c>
      <c r="AD122" s="96">
        <v>4845</v>
      </c>
      <c r="AE122" s="70">
        <v>845</v>
      </c>
      <c r="AF122" s="13">
        <f t="shared" si="93"/>
        <v>0.17440660474716202</v>
      </c>
      <c r="AG122" s="70">
        <v>4000</v>
      </c>
      <c r="AH122" s="13">
        <f t="shared" si="94"/>
        <v>0.82559339525283792</v>
      </c>
      <c r="AI122" s="96">
        <v>1489</v>
      </c>
      <c r="AJ122" s="70">
        <v>122</v>
      </c>
      <c r="AK122" s="13">
        <f t="shared" si="95"/>
        <v>8.1934184016118197E-2</v>
      </c>
      <c r="AL122" s="70">
        <v>1367</v>
      </c>
      <c r="AM122" s="13">
        <f t="shared" si="96"/>
        <v>0.91806581598388182</v>
      </c>
      <c r="AN122" s="96">
        <f t="shared" si="97"/>
        <v>57956</v>
      </c>
      <c r="AO122" s="70">
        <f t="shared" si="98"/>
        <v>17658</v>
      </c>
      <c r="AP122" s="13">
        <f t="shared" si="99"/>
        <v>0.30467941196769965</v>
      </c>
      <c r="AQ122" s="33">
        <f t="shared" si="82"/>
        <v>40298</v>
      </c>
      <c r="AR122" s="13">
        <f t="shared" si="100"/>
        <v>0.69532058803230035</v>
      </c>
      <c r="AS122" s="91"/>
      <c r="AT122" s="261"/>
      <c r="AU122" s="331"/>
      <c r="AV122" s="151" t="s">
        <v>67</v>
      </c>
      <c r="AW122" s="210">
        <v>55558</v>
      </c>
      <c r="AX122" s="38">
        <v>15598</v>
      </c>
      <c r="AY122" s="85">
        <v>0.28075164692753518</v>
      </c>
      <c r="AZ122" s="38">
        <v>39960</v>
      </c>
      <c r="BA122" s="85">
        <v>0.71924835307246482</v>
      </c>
      <c r="BB122" s="91"/>
      <c r="BD122" s="82"/>
      <c r="BE122" s="81"/>
      <c r="BF122" s="81"/>
      <c r="BG122" s="81"/>
      <c r="BH122" s="81"/>
      <c r="BI122" s="81"/>
      <c r="BJ122" s="81"/>
      <c r="BK122" s="81"/>
      <c r="BL122" s="81"/>
      <c r="BM122" s="80"/>
    </row>
    <row r="123" spans="1:65" s="12" customFormat="1" ht="13.5" customHeight="1">
      <c r="B123" s="259">
        <v>40</v>
      </c>
      <c r="C123" s="329" t="s">
        <v>40</v>
      </c>
      <c r="D123" s="75" t="s">
        <v>132</v>
      </c>
      <c r="E123" s="94">
        <v>38</v>
      </c>
      <c r="F123" s="74">
        <v>9</v>
      </c>
      <c r="G123" s="72">
        <f t="shared" si="83"/>
        <v>0.23684210526315788</v>
      </c>
      <c r="H123" s="74">
        <v>29</v>
      </c>
      <c r="I123" s="72">
        <f t="shared" si="84"/>
        <v>0.76315789473684215</v>
      </c>
      <c r="J123" s="94">
        <v>93</v>
      </c>
      <c r="K123" s="74">
        <v>14</v>
      </c>
      <c r="L123" s="72">
        <f t="shared" si="85"/>
        <v>0.15053763440860216</v>
      </c>
      <c r="M123" s="74">
        <v>79</v>
      </c>
      <c r="N123" s="72">
        <f t="shared" si="86"/>
        <v>0.84946236559139787</v>
      </c>
      <c r="O123" s="94">
        <v>3771</v>
      </c>
      <c r="P123" s="74">
        <v>925</v>
      </c>
      <c r="Q123" s="72">
        <f t="shared" si="87"/>
        <v>0.24529302572261999</v>
      </c>
      <c r="R123" s="74">
        <v>2846</v>
      </c>
      <c r="S123" s="72">
        <f t="shared" si="88"/>
        <v>0.75470697427737998</v>
      </c>
      <c r="T123" s="94">
        <v>3309</v>
      </c>
      <c r="U123" s="74">
        <v>665</v>
      </c>
      <c r="V123" s="72">
        <f t="shared" si="89"/>
        <v>0.20096705953460259</v>
      </c>
      <c r="W123" s="74">
        <v>2644</v>
      </c>
      <c r="X123" s="72">
        <f t="shared" si="90"/>
        <v>0.79903294046539741</v>
      </c>
      <c r="Y123" s="94">
        <v>2109</v>
      </c>
      <c r="Z123" s="74">
        <v>383</v>
      </c>
      <c r="AA123" s="72">
        <f t="shared" si="91"/>
        <v>0.18160265528686581</v>
      </c>
      <c r="AB123" s="74">
        <v>1726</v>
      </c>
      <c r="AC123" s="72">
        <f t="shared" si="92"/>
        <v>0.81839734471313419</v>
      </c>
      <c r="AD123" s="94">
        <v>966</v>
      </c>
      <c r="AE123" s="74">
        <v>108</v>
      </c>
      <c r="AF123" s="72">
        <f t="shared" si="93"/>
        <v>0.11180124223602485</v>
      </c>
      <c r="AG123" s="74">
        <v>858</v>
      </c>
      <c r="AH123" s="72">
        <f t="shared" si="94"/>
        <v>0.88819875776397517</v>
      </c>
      <c r="AI123" s="94">
        <v>236</v>
      </c>
      <c r="AJ123" s="74">
        <v>18</v>
      </c>
      <c r="AK123" s="72">
        <f t="shared" si="95"/>
        <v>7.6271186440677971E-2</v>
      </c>
      <c r="AL123" s="74">
        <v>218</v>
      </c>
      <c r="AM123" s="72">
        <f t="shared" si="96"/>
        <v>0.92372881355932202</v>
      </c>
      <c r="AN123" s="94">
        <f t="shared" si="97"/>
        <v>10522</v>
      </c>
      <c r="AO123" s="74">
        <f t="shared" si="98"/>
        <v>2122</v>
      </c>
      <c r="AP123" s="72">
        <f t="shared" si="99"/>
        <v>0.20167268580117848</v>
      </c>
      <c r="AQ123" s="74">
        <f t="shared" si="82"/>
        <v>8400</v>
      </c>
      <c r="AR123" s="72">
        <f t="shared" si="100"/>
        <v>0.79832731419882152</v>
      </c>
      <c r="AS123" s="91"/>
      <c r="AT123" s="259">
        <v>40</v>
      </c>
      <c r="AU123" s="329" t="s">
        <v>40</v>
      </c>
      <c r="AV123" s="11" t="s">
        <v>125</v>
      </c>
      <c r="AW123" s="210">
        <v>10110</v>
      </c>
      <c r="AX123" s="38">
        <v>1845</v>
      </c>
      <c r="AY123" s="85">
        <v>0.18249258160237389</v>
      </c>
      <c r="AZ123" s="38">
        <v>8265</v>
      </c>
      <c r="BA123" s="85">
        <v>0.81750741839762608</v>
      </c>
      <c r="BB123" s="91"/>
      <c r="BD123" s="82"/>
      <c r="BE123" s="81"/>
      <c r="BF123" s="81"/>
      <c r="BG123" s="81"/>
      <c r="BH123" s="81"/>
      <c r="BI123" s="81"/>
      <c r="BJ123" s="81"/>
      <c r="BK123" s="81"/>
      <c r="BL123" s="81"/>
      <c r="BM123" s="80"/>
    </row>
    <row r="124" spans="1:65" s="12" customFormat="1" ht="13.5" customHeight="1">
      <c r="B124" s="260"/>
      <c r="C124" s="330"/>
      <c r="D124" s="65" t="s">
        <v>131</v>
      </c>
      <c r="E124" s="95">
        <v>6</v>
      </c>
      <c r="F124" s="64">
        <v>1</v>
      </c>
      <c r="G124" s="62">
        <f t="shared" si="83"/>
        <v>0.16666666666666666</v>
      </c>
      <c r="H124" s="64">
        <v>5</v>
      </c>
      <c r="I124" s="62">
        <f t="shared" si="84"/>
        <v>0.83333333333333337</v>
      </c>
      <c r="J124" s="95">
        <v>12</v>
      </c>
      <c r="K124" s="64">
        <v>1</v>
      </c>
      <c r="L124" s="62">
        <f t="shared" si="85"/>
        <v>8.3333333333333329E-2</v>
      </c>
      <c r="M124" s="64">
        <v>11</v>
      </c>
      <c r="N124" s="62">
        <f t="shared" si="86"/>
        <v>0.91666666666666663</v>
      </c>
      <c r="O124" s="95">
        <v>763</v>
      </c>
      <c r="P124" s="64">
        <v>140</v>
      </c>
      <c r="Q124" s="62">
        <f t="shared" si="87"/>
        <v>0.1834862385321101</v>
      </c>
      <c r="R124" s="64">
        <v>623</v>
      </c>
      <c r="S124" s="62">
        <f t="shared" si="88"/>
        <v>0.8165137614678899</v>
      </c>
      <c r="T124" s="95">
        <v>405</v>
      </c>
      <c r="U124" s="64">
        <v>73</v>
      </c>
      <c r="V124" s="62">
        <f t="shared" si="89"/>
        <v>0.18024691358024691</v>
      </c>
      <c r="W124" s="64">
        <v>332</v>
      </c>
      <c r="X124" s="62">
        <f t="shared" si="90"/>
        <v>0.81975308641975309</v>
      </c>
      <c r="Y124" s="95">
        <v>223</v>
      </c>
      <c r="Z124" s="64">
        <v>16</v>
      </c>
      <c r="AA124" s="62">
        <f t="shared" si="91"/>
        <v>7.1748878923766815E-2</v>
      </c>
      <c r="AB124" s="64">
        <v>207</v>
      </c>
      <c r="AC124" s="62">
        <f t="shared" si="92"/>
        <v>0.9282511210762332</v>
      </c>
      <c r="AD124" s="95">
        <v>124</v>
      </c>
      <c r="AE124" s="64">
        <v>6</v>
      </c>
      <c r="AF124" s="62">
        <f t="shared" si="93"/>
        <v>4.8387096774193547E-2</v>
      </c>
      <c r="AG124" s="64">
        <v>118</v>
      </c>
      <c r="AH124" s="62">
        <f t="shared" si="94"/>
        <v>0.95161290322580649</v>
      </c>
      <c r="AI124" s="95">
        <v>52</v>
      </c>
      <c r="AJ124" s="64">
        <v>1</v>
      </c>
      <c r="AK124" s="62">
        <f t="shared" si="95"/>
        <v>1.9230769230769232E-2</v>
      </c>
      <c r="AL124" s="64">
        <v>51</v>
      </c>
      <c r="AM124" s="62">
        <f t="shared" si="96"/>
        <v>0.98076923076923073</v>
      </c>
      <c r="AN124" s="95">
        <f t="shared" si="97"/>
        <v>1585</v>
      </c>
      <c r="AO124" s="64">
        <f t="shared" si="98"/>
        <v>238</v>
      </c>
      <c r="AP124" s="62">
        <f t="shared" si="99"/>
        <v>0.15015772870662461</v>
      </c>
      <c r="AQ124" s="63">
        <f t="shared" si="82"/>
        <v>1347</v>
      </c>
      <c r="AR124" s="62">
        <f t="shared" si="100"/>
        <v>0.84984227129337542</v>
      </c>
      <c r="AS124" s="91"/>
      <c r="AT124" s="260"/>
      <c r="AU124" s="330"/>
      <c r="AV124" s="11" t="s">
        <v>131</v>
      </c>
      <c r="AW124" s="210">
        <v>1615</v>
      </c>
      <c r="AX124" s="38">
        <v>212</v>
      </c>
      <c r="AY124" s="85">
        <v>0.13126934984520125</v>
      </c>
      <c r="AZ124" s="38">
        <v>1403</v>
      </c>
      <c r="BA124" s="85">
        <v>0.86873065015479878</v>
      </c>
      <c r="BB124" s="91"/>
      <c r="BD124" s="82"/>
      <c r="BE124" s="81"/>
      <c r="BF124" s="81"/>
      <c r="BG124" s="81"/>
      <c r="BH124" s="81"/>
      <c r="BI124" s="81"/>
      <c r="BJ124" s="81"/>
      <c r="BK124" s="81"/>
      <c r="BL124" s="81"/>
      <c r="BM124" s="80"/>
    </row>
    <row r="125" spans="1:65" s="12" customFormat="1" ht="13.5" customHeight="1">
      <c r="B125" s="261"/>
      <c r="C125" s="331"/>
      <c r="D125" s="58" t="s">
        <v>130</v>
      </c>
      <c r="E125" s="98">
        <v>44</v>
      </c>
      <c r="F125" s="57">
        <v>10</v>
      </c>
      <c r="G125" s="55">
        <f t="shared" si="83"/>
        <v>0.22727272727272727</v>
      </c>
      <c r="H125" s="57">
        <v>34</v>
      </c>
      <c r="I125" s="55">
        <f t="shared" si="84"/>
        <v>0.77272727272727271</v>
      </c>
      <c r="J125" s="98">
        <v>105</v>
      </c>
      <c r="K125" s="57">
        <v>15</v>
      </c>
      <c r="L125" s="55">
        <f t="shared" si="85"/>
        <v>0.14285714285714285</v>
      </c>
      <c r="M125" s="57">
        <v>90</v>
      </c>
      <c r="N125" s="55">
        <f t="shared" si="86"/>
        <v>0.8571428571428571</v>
      </c>
      <c r="O125" s="98">
        <v>4534</v>
      </c>
      <c r="P125" s="57">
        <v>1065</v>
      </c>
      <c r="Q125" s="55">
        <f t="shared" si="87"/>
        <v>0.2348919276576974</v>
      </c>
      <c r="R125" s="57">
        <v>3469</v>
      </c>
      <c r="S125" s="55">
        <f t="shared" si="88"/>
        <v>0.7651080723423026</v>
      </c>
      <c r="T125" s="98">
        <v>3714</v>
      </c>
      <c r="U125" s="57">
        <v>738</v>
      </c>
      <c r="V125" s="55">
        <f t="shared" si="89"/>
        <v>0.1987075928917609</v>
      </c>
      <c r="W125" s="57">
        <v>2976</v>
      </c>
      <c r="X125" s="55">
        <f t="shared" si="90"/>
        <v>0.80129240710823912</v>
      </c>
      <c r="Y125" s="98">
        <v>2332</v>
      </c>
      <c r="Z125" s="57">
        <v>399</v>
      </c>
      <c r="AA125" s="55">
        <f t="shared" si="91"/>
        <v>0.17109777015437394</v>
      </c>
      <c r="AB125" s="57">
        <v>1933</v>
      </c>
      <c r="AC125" s="55">
        <f t="shared" si="92"/>
        <v>0.82890222984562612</v>
      </c>
      <c r="AD125" s="98">
        <v>1090</v>
      </c>
      <c r="AE125" s="57">
        <v>114</v>
      </c>
      <c r="AF125" s="55">
        <f t="shared" si="93"/>
        <v>0.10458715596330276</v>
      </c>
      <c r="AG125" s="57">
        <v>976</v>
      </c>
      <c r="AH125" s="55">
        <f t="shared" si="94"/>
        <v>0.8954128440366973</v>
      </c>
      <c r="AI125" s="98">
        <v>288</v>
      </c>
      <c r="AJ125" s="57">
        <v>19</v>
      </c>
      <c r="AK125" s="55">
        <f t="shared" si="95"/>
        <v>6.5972222222222224E-2</v>
      </c>
      <c r="AL125" s="57">
        <v>269</v>
      </c>
      <c r="AM125" s="55">
        <f t="shared" si="96"/>
        <v>0.93402777777777779</v>
      </c>
      <c r="AN125" s="98">
        <f t="shared" si="97"/>
        <v>12107</v>
      </c>
      <c r="AO125" s="57">
        <f t="shared" si="98"/>
        <v>2360</v>
      </c>
      <c r="AP125" s="55">
        <f t="shared" si="99"/>
        <v>0.19492855372924756</v>
      </c>
      <c r="AQ125" s="56">
        <f t="shared" si="82"/>
        <v>9747</v>
      </c>
      <c r="AR125" s="55">
        <f t="shared" si="100"/>
        <v>0.80507144627075244</v>
      </c>
      <c r="AS125" s="91"/>
      <c r="AT125" s="261"/>
      <c r="AU125" s="331"/>
      <c r="AV125" s="151" t="s">
        <v>67</v>
      </c>
      <c r="AW125" s="210">
        <v>11725</v>
      </c>
      <c r="AX125" s="38">
        <v>2057</v>
      </c>
      <c r="AY125" s="85">
        <v>0.17543710021321962</v>
      </c>
      <c r="AZ125" s="38">
        <v>9668</v>
      </c>
      <c r="BA125" s="85">
        <v>0.82456289978678043</v>
      </c>
      <c r="BB125" s="91"/>
      <c r="BD125" s="80"/>
      <c r="BE125" s="80"/>
      <c r="BF125" s="80"/>
      <c r="BG125" s="80"/>
      <c r="BH125" s="80"/>
      <c r="BI125" s="80"/>
      <c r="BJ125" s="80"/>
      <c r="BK125" s="80"/>
      <c r="BL125" s="80"/>
      <c r="BM125" s="80"/>
    </row>
    <row r="126" spans="1:65" s="12" customFormat="1" ht="13.5" customHeight="1">
      <c r="B126" s="259">
        <v>41</v>
      </c>
      <c r="C126" s="329" t="s">
        <v>11</v>
      </c>
      <c r="D126" s="75" t="s">
        <v>132</v>
      </c>
      <c r="E126" s="94">
        <v>15</v>
      </c>
      <c r="F126" s="74">
        <v>3</v>
      </c>
      <c r="G126" s="72">
        <f t="shared" si="83"/>
        <v>0.2</v>
      </c>
      <c r="H126" s="74">
        <v>12</v>
      </c>
      <c r="I126" s="72">
        <f t="shared" si="84"/>
        <v>0.8</v>
      </c>
      <c r="J126" s="94">
        <v>62</v>
      </c>
      <c r="K126" s="74">
        <v>7</v>
      </c>
      <c r="L126" s="72">
        <f t="shared" si="85"/>
        <v>0.11290322580645161</v>
      </c>
      <c r="M126" s="74">
        <v>55</v>
      </c>
      <c r="N126" s="72">
        <f t="shared" si="86"/>
        <v>0.88709677419354838</v>
      </c>
      <c r="O126" s="94">
        <v>6868</v>
      </c>
      <c r="P126" s="74">
        <v>1291</v>
      </c>
      <c r="Q126" s="72">
        <f t="shared" si="87"/>
        <v>0.18797320908561443</v>
      </c>
      <c r="R126" s="74">
        <v>5577</v>
      </c>
      <c r="S126" s="72">
        <f t="shared" si="88"/>
        <v>0.81202679091438557</v>
      </c>
      <c r="T126" s="94">
        <v>6546</v>
      </c>
      <c r="U126" s="74">
        <v>1025</v>
      </c>
      <c r="V126" s="72">
        <f t="shared" si="89"/>
        <v>0.1565841735410938</v>
      </c>
      <c r="W126" s="74">
        <v>5521</v>
      </c>
      <c r="X126" s="72">
        <f t="shared" si="90"/>
        <v>0.84341582645890623</v>
      </c>
      <c r="Y126" s="94">
        <v>4117</v>
      </c>
      <c r="Z126" s="74">
        <v>439</v>
      </c>
      <c r="AA126" s="72">
        <f t="shared" si="91"/>
        <v>0.10663104202088899</v>
      </c>
      <c r="AB126" s="74">
        <v>3678</v>
      </c>
      <c r="AC126" s="72">
        <f t="shared" si="92"/>
        <v>0.89336895797911098</v>
      </c>
      <c r="AD126" s="94">
        <v>1563</v>
      </c>
      <c r="AE126" s="74">
        <v>108</v>
      </c>
      <c r="AF126" s="72">
        <f t="shared" si="93"/>
        <v>6.9097888675623803E-2</v>
      </c>
      <c r="AG126" s="74">
        <v>1455</v>
      </c>
      <c r="AH126" s="72">
        <f t="shared" si="94"/>
        <v>0.93090211132437617</v>
      </c>
      <c r="AI126" s="94">
        <v>469</v>
      </c>
      <c r="AJ126" s="74">
        <v>25</v>
      </c>
      <c r="AK126" s="72">
        <f t="shared" si="95"/>
        <v>5.3304904051172705E-2</v>
      </c>
      <c r="AL126" s="74">
        <v>444</v>
      </c>
      <c r="AM126" s="72">
        <f t="shared" si="96"/>
        <v>0.94669509594882728</v>
      </c>
      <c r="AN126" s="94">
        <f t="shared" si="97"/>
        <v>19640</v>
      </c>
      <c r="AO126" s="74">
        <f t="shared" si="98"/>
        <v>2898</v>
      </c>
      <c r="AP126" s="72">
        <f t="shared" si="99"/>
        <v>0.14755600814663952</v>
      </c>
      <c r="AQ126" s="73">
        <f t="shared" si="82"/>
        <v>16742</v>
      </c>
      <c r="AR126" s="72">
        <f t="shared" si="100"/>
        <v>0.85244399185336051</v>
      </c>
      <c r="AS126" s="91"/>
      <c r="AT126" s="259">
        <v>41</v>
      </c>
      <c r="AU126" s="329" t="s">
        <v>11</v>
      </c>
      <c r="AV126" s="11" t="s">
        <v>125</v>
      </c>
      <c r="AW126" s="210">
        <v>18939</v>
      </c>
      <c r="AX126" s="38">
        <v>2334</v>
      </c>
      <c r="AY126" s="85">
        <v>0.12323776334547759</v>
      </c>
      <c r="AZ126" s="38">
        <v>16605</v>
      </c>
      <c r="BA126" s="85">
        <v>0.87676223665452246</v>
      </c>
      <c r="BB126" s="91"/>
      <c r="BD126" s="80"/>
      <c r="BE126" s="80"/>
      <c r="BF126" s="80"/>
      <c r="BG126" s="80"/>
      <c r="BH126" s="80"/>
      <c r="BI126" s="80"/>
      <c r="BJ126" s="80"/>
      <c r="BK126" s="80"/>
      <c r="BL126" s="80"/>
      <c r="BM126" s="80"/>
    </row>
    <row r="127" spans="1:65" s="12" customFormat="1" ht="13.5" customHeight="1">
      <c r="A127" s="76"/>
      <c r="B127" s="260"/>
      <c r="C127" s="330"/>
      <c r="D127" s="65" t="s">
        <v>131</v>
      </c>
      <c r="E127" s="95">
        <v>1</v>
      </c>
      <c r="F127" s="64">
        <v>0</v>
      </c>
      <c r="G127" s="62">
        <f t="shared" si="83"/>
        <v>0</v>
      </c>
      <c r="H127" s="64">
        <v>1</v>
      </c>
      <c r="I127" s="62">
        <f t="shared" si="84"/>
        <v>1</v>
      </c>
      <c r="J127" s="95">
        <v>10</v>
      </c>
      <c r="K127" s="64">
        <v>3</v>
      </c>
      <c r="L127" s="62">
        <f t="shared" si="85"/>
        <v>0.3</v>
      </c>
      <c r="M127" s="64">
        <v>7</v>
      </c>
      <c r="N127" s="62">
        <f t="shared" si="86"/>
        <v>0.7</v>
      </c>
      <c r="O127" s="95">
        <v>1348</v>
      </c>
      <c r="P127" s="64">
        <v>195</v>
      </c>
      <c r="Q127" s="62">
        <f t="shared" si="87"/>
        <v>0.14465875370919881</v>
      </c>
      <c r="R127" s="64">
        <v>1153</v>
      </c>
      <c r="S127" s="62">
        <f t="shared" si="88"/>
        <v>0.85534124629080122</v>
      </c>
      <c r="T127" s="95">
        <v>756</v>
      </c>
      <c r="U127" s="64">
        <v>117</v>
      </c>
      <c r="V127" s="62">
        <f t="shared" si="89"/>
        <v>0.15476190476190477</v>
      </c>
      <c r="W127" s="64">
        <v>639</v>
      </c>
      <c r="X127" s="62">
        <f t="shared" si="90"/>
        <v>0.84523809523809523</v>
      </c>
      <c r="Y127" s="95">
        <v>360</v>
      </c>
      <c r="Z127" s="64">
        <v>35</v>
      </c>
      <c r="AA127" s="62">
        <f t="shared" si="91"/>
        <v>9.7222222222222224E-2</v>
      </c>
      <c r="AB127" s="64">
        <v>325</v>
      </c>
      <c r="AC127" s="62">
        <f t="shared" si="92"/>
        <v>0.90277777777777779</v>
      </c>
      <c r="AD127" s="95">
        <v>156</v>
      </c>
      <c r="AE127" s="64">
        <v>9</v>
      </c>
      <c r="AF127" s="62">
        <f t="shared" si="93"/>
        <v>5.7692307692307696E-2</v>
      </c>
      <c r="AG127" s="64">
        <v>147</v>
      </c>
      <c r="AH127" s="62">
        <f t="shared" si="94"/>
        <v>0.94230769230769229</v>
      </c>
      <c r="AI127" s="95">
        <v>87</v>
      </c>
      <c r="AJ127" s="64">
        <v>0</v>
      </c>
      <c r="AK127" s="62">
        <f t="shared" si="95"/>
        <v>0</v>
      </c>
      <c r="AL127" s="64">
        <v>87</v>
      </c>
      <c r="AM127" s="62">
        <f t="shared" si="96"/>
        <v>1</v>
      </c>
      <c r="AN127" s="95">
        <f t="shared" si="97"/>
        <v>2718</v>
      </c>
      <c r="AO127" s="64">
        <f t="shared" si="98"/>
        <v>359</v>
      </c>
      <c r="AP127" s="62">
        <f t="shared" si="99"/>
        <v>0.13208241353936717</v>
      </c>
      <c r="AQ127" s="63">
        <f t="shared" si="82"/>
        <v>2359</v>
      </c>
      <c r="AR127" s="62">
        <f t="shared" si="100"/>
        <v>0.86791758646063277</v>
      </c>
      <c r="AS127" s="91"/>
      <c r="AT127" s="260"/>
      <c r="AU127" s="330"/>
      <c r="AV127" s="11" t="s">
        <v>131</v>
      </c>
      <c r="AW127" s="210">
        <v>2747</v>
      </c>
      <c r="AX127" s="38">
        <v>282</v>
      </c>
      <c r="AY127" s="85">
        <v>0.10265744448489261</v>
      </c>
      <c r="AZ127" s="38">
        <v>2465</v>
      </c>
      <c r="BA127" s="85">
        <v>0.89734255551510744</v>
      </c>
      <c r="BB127" s="91"/>
      <c r="BD127" s="80"/>
      <c r="BE127" s="80"/>
      <c r="BF127" s="80"/>
      <c r="BG127" s="80"/>
      <c r="BH127" s="80"/>
      <c r="BI127" s="80"/>
      <c r="BJ127" s="80"/>
      <c r="BK127" s="80"/>
      <c r="BL127" s="80"/>
      <c r="BM127" s="80"/>
    </row>
    <row r="128" spans="1:65" s="12" customFormat="1" ht="13.5" customHeight="1">
      <c r="A128" s="76"/>
      <c r="B128" s="261"/>
      <c r="C128" s="331"/>
      <c r="D128" s="71" t="s">
        <v>130</v>
      </c>
      <c r="E128" s="96">
        <v>16</v>
      </c>
      <c r="F128" s="70">
        <v>3</v>
      </c>
      <c r="G128" s="13">
        <f t="shared" si="83"/>
        <v>0.1875</v>
      </c>
      <c r="H128" s="70">
        <v>13</v>
      </c>
      <c r="I128" s="13">
        <f t="shared" si="84"/>
        <v>0.8125</v>
      </c>
      <c r="J128" s="96">
        <v>72</v>
      </c>
      <c r="K128" s="70">
        <v>10</v>
      </c>
      <c r="L128" s="13">
        <f t="shared" si="85"/>
        <v>0.1388888888888889</v>
      </c>
      <c r="M128" s="70">
        <v>62</v>
      </c>
      <c r="N128" s="13">
        <f t="shared" si="86"/>
        <v>0.86111111111111116</v>
      </c>
      <c r="O128" s="96">
        <v>8216</v>
      </c>
      <c r="P128" s="70">
        <v>1486</v>
      </c>
      <c r="Q128" s="13">
        <f t="shared" si="87"/>
        <v>0.18086660175267771</v>
      </c>
      <c r="R128" s="70">
        <v>6730</v>
      </c>
      <c r="S128" s="13">
        <f t="shared" si="88"/>
        <v>0.81913339824732234</v>
      </c>
      <c r="T128" s="96">
        <v>7302</v>
      </c>
      <c r="U128" s="70">
        <v>1142</v>
      </c>
      <c r="V128" s="13">
        <f t="shared" si="89"/>
        <v>0.1563955080799781</v>
      </c>
      <c r="W128" s="70">
        <v>6160</v>
      </c>
      <c r="X128" s="13">
        <f t="shared" si="90"/>
        <v>0.84360449192002196</v>
      </c>
      <c r="Y128" s="96">
        <v>4477</v>
      </c>
      <c r="Z128" s="70">
        <v>474</v>
      </c>
      <c r="AA128" s="13">
        <f t="shared" si="91"/>
        <v>0.10587446951083315</v>
      </c>
      <c r="AB128" s="70">
        <v>4003</v>
      </c>
      <c r="AC128" s="13">
        <f t="shared" si="92"/>
        <v>0.89412553048916688</v>
      </c>
      <c r="AD128" s="96">
        <v>1719</v>
      </c>
      <c r="AE128" s="70">
        <v>117</v>
      </c>
      <c r="AF128" s="13">
        <f t="shared" si="93"/>
        <v>6.8062827225130892E-2</v>
      </c>
      <c r="AG128" s="70">
        <v>1602</v>
      </c>
      <c r="AH128" s="13">
        <f t="shared" si="94"/>
        <v>0.93193717277486909</v>
      </c>
      <c r="AI128" s="96">
        <v>556</v>
      </c>
      <c r="AJ128" s="70">
        <v>25</v>
      </c>
      <c r="AK128" s="13">
        <f t="shared" si="95"/>
        <v>4.4964028776978415E-2</v>
      </c>
      <c r="AL128" s="70">
        <v>531</v>
      </c>
      <c r="AM128" s="13">
        <f t="shared" si="96"/>
        <v>0.95503597122302153</v>
      </c>
      <c r="AN128" s="96">
        <f t="shared" si="97"/>
        <v>22358</v>
      </c>
      <c r="AO128" s="70">
        <f t="shared" si="98"/>
        <v>3257</v>
      </c>
      <c r="AP128" s="13">
        <f t="shared" si="99"/>
        <v>0.14567492620091244</v>
      </c>
      <c r="AQ128" s="33">
        <f t="shared" si="82"/>
        <v>19101</v>
      </c>
      <c r="AR128" s="13">
        <f t="shared" si="100"/>
        <v>0.85432507379908762</v>
      </c>
      <c r="AS128" s="91"/>
      <c r="AT128" s="261"/>
      <c r="AU128" s="331"/>
      <c r="AV128" s="151" t="s">
        <v>67</v>
      </c>
      <c r="AW128" s="210">
        <v>21686</v>
      </c>
      <c r="AX128" s="38">
        <v>2616</v>
      </c>
      <c r="AY128" s="85">
        <v>0.12063082172830397</v>
      </c>
      <c r="AZ128" s="38">
        <v>19070</v>
      </c>
      <c r="BA128" s="85">
        <v>0.87936917827169603</v>
      </c>
      <c r="BB128" s="91"/>
      <c r="BD128" s="82"/>
      <c r="BE128" s="81"/>
      <c r="BF128" s="81"/>
      <c r="BG128" s="81"/>
      <c r="BH128" s="81"/>
      <c r="BI128" s="81"/>
      <c r="BJ128" s="81"/>
      <c r="BK128" s="81"/>
      <c r="BL128" s="81"/>
      <c r="BM128" s="80"/>
    </row>
    <row r="129" spans="2:65" s="12" customFormat="1" ht="13.5" customHeight="1">
      <c r="B129" s="259">
        <v>42</v>
      </c>
      <c r="C129" s="329" t="s">
        <v>12</v>
      </c>
      <c r="D129" s="75" t="s">
        <v>132</v>
      </c>
      <c r="E129" s="94">
        <v>56</v>
      </c>
      <c r="F129" s="74">
        <v>16</v>
      </c>
      <c r="G129" s="72">
        <f t="shared" si="83"/>
        <v>0.2857142857142857</v>
      </c>
      <c r="H129" s="74">
        <v>40</v>
      </c>
      <c r="I129" s="72">
        <f t="shared" si="84"/>
        <v>0.7142857142857143</v>
      </c>
      <c r="J129" s="94">
        <v>262</v>
      </c>
      <c r="K129" s="74">
        <v>46</v>
      </c>
      <c r="L129" s="72">
        <f t="shared" si="85"/>
        <v>0.17557251908396945</v>
      </c>
      <c r="M129" s="74">
        <v>216</v>
      </c>
      <c r="N129" s="72">
        <f t="shared" si="86"/>
        <v>0.82442748091603058</v>
      </c>
      <c r="O129" s="94">
        <v>19806</v>
      </c>
      <c r="P129" s="74">
        <v>5643</v>
      </c>
      <c r="Q129" s="72">
        <f t="shared" si="87"/>
        <v>0.28491366252650713</v>
      </c>
      <c r="R129" s="74">
        <v>14163</v>
      </c>
      <c r="S129" s="72">
        <f t="shared" si="88"/>
        <v>0.71508633747349293</v>
      </c>
      <c r="T129" s="94">
        <v>16732</v>
      </c>
      <c r="U129" s="74">
        <v>3870</v>
      </c>
      <c r="V129" s="72">
        <f t="shared" si="89"/>
        <v>0.23129333014582834</v>
      </c>
      <c r="W129" s="74">
        <v>12862</v>
      </c>
      <c r="X129" s="72">
        <f t="shared" si="90"/>
        <v>0.76870666985417169</v>
      </c>
      <c r="Y129" s="94">
        <v>9858</v>
      </c>
      <c r="Z129" s="74">
        <v>1467</v>
      </c>
      <c r="AA129" s="72">
        <f t="shared" si="91"/>
        <v>0.14881314668289713</v>
      </c>
      <c r="AB129" s="74">
        <v>8391</v>
      </c>
      <c r="AC129" s="72">
        <f t="shared" si="92"/>
        <v>0.85118685331710287</v>
      </c>
      <c r="AD129" s="94">
        <v>4263</v>
      </c>
      <c r="AE129" s="74">
        <v>402</v>
      </c>
      <c r="AF129" s="72">
        <f t="shared" si="93"/>
        <v>9.4299788881069671E-2</v>
      </c>
      <c r="AG129" s="74">
        <v>3861</v>
      </c>
      <c r="AH129" s="72">
        <f t="shared" si="94"/>
        <v>0.90570021111893029</v>
      </c>
      <c r="AI129" s="94">
        <v>1256</v>
      </c>
      <c r="AJ129" s="74">
        <v>58</v>
      </c>
      <c r="AK129" s="72">
        <f t="shared" si="95"/>
        <v>4.6178343949044583E-2</v>
      </c>
      <c r="AL129" s="74">
        <v>1198</v>
      </c>
      <c r="AM129" s="72">
        <f t="shared" si="96"/>
        <v>0.95382165605095537</v>
      </c>
      <c r="AN129" s="94">
        <f t="shared" si="97"/>
        <v>52233</v>
      </c>
      <c r="AO129" s="74">
        <f t="shared" si="98"/>
        <v>11502</v>
      </c>
      <c r="AP129" s="72">
        <f t="shared" si="99"/>
        <v>0.22020561713859055</v>
      </c>
      <c r="AQ129" s="73">
        <f t="shared" si="82"/>
        <v>40731</v>
      </c>
      <c r="AR129" s="72">
        <f t="shared" si="100"/>
        <v>0.77979438286140945</v>
      </c>
      <c r="AS129" s="91"/>
      <c r="AT129" s="259">
        <v>42</v>
      </c>
      <c r="AU129" s="329" t="s">
        <v>12</v>
      </c>
      <c r="AV129" s="11" t="s">
        <v>125</v>
      </c>
      <c r="AW129" s="210">
        <v>49877</v>
      </c>
      <c r="AX129" s="38">
        <v>9884</v>
      </c>
      <c r="AY129" s="85">
        <v>0.19816749203039477</v>
      </c>
      <c r="AZ129" s="38">
        <v>39993</v>
      </c>
      <c r="BA129" s="85">
        <v>0.80183250796960526</v>
      </c>
      <c r="BB129" s="91"/>
      <c r="BD129" s="82"/>
      <c r="BE129" s="81"/>
      <c r="BF129" s="81"/>
      <c r="BG129" s="81"/>
      <c r="BH129" s="81"/>
      <c r="BI129" s="81"/>
      <c r="BJ129" s="81"/>
      <c r="BK129" s="81"/>
      <c r="BL129" s="81"/>
      <c r="BM129" s="80"/>
    </row>
    <row r="130" spans="2:65" s="12" customFormat="1" ht="13.5" customHeight="1">
      <c r="B130" s="260"/>
      <c r="C130" s="330"/>
      <c r="D130" s="65" t="s">
        <v>131</v>
      </c>
      <c r="E130" s="95">
        <v>9</v>
      </c>
      <c r="F130" s="64">
        <v>1</v>
      </c>
      <c r="G130" s="62">
        <f t="shared" si="83"/>
        <v>0.1111111111111111</v>
      </c>
      <c r="H130" s="64">
        <v>8</v>
      </c>
      <c r="I130" s="62">
        <f t="shared" si="84"/>
        <v>0.88888888888888884</v>
      </c>
      <c r="J130" s="95">
        <v>37</v>
      </c>
      <c r="K130" s="64">
        <v>4</v>
      </c>
      <c r="L130" s="62">
        <f t="shared" si="85"/>
        <v>0.10810810810810811</v>
      </c>
      <c r="M130" s="64">
        <v>33</v>
      </c>
      <c r="N130" s="62">
        <f t="shared" si="86"/>
        <v>0.89189189189189189</v>
      </c>
      <c r="O130" s="95">
        <v>4645</v>
      </c>
      <c r="P130" s="64">
        <v>928</v>
      </c>
      <c r="Q130" s="62">
        <f t="shared" si="87"/>
        <v>0.19978471474703982</v>
      </c>
      <c r="R130" s="64">
        <v>3717</v>
      </c>
      <c r="S130" s="62">
        <f t="shared" si="88"/>
        <v>0.80021528525296015</v>
      </c>
      <c r="T130" s="95">
        <v>2305</v>
      </c>
      <c r="U130" s="64">
        <v>489</v>
      </c>
      <c r="V130" s="62">
        <f t="shared" si="89"/>
        <v>0.21214750542299349</v>
      </c>
      <c r="W130" s="64">
        <v>1816</v>
      </c>
      <c r="X130" s="62">
        <f t="shared" si="90"/>
        <v>0.78785249457700646</v>
      </c>
      <c r="Y130" s="95">
        <v>1031</v>
      </c>
      <c r="Z130" s="64">
        <v>147</v>
      </c>
      <c r="AA130" s="62">
        <f t="shared" si="91"/>
        <v>0.14258001939864209</v>
      </c>
      <c r="AB130" s="64">
        <v>884</v>
      </c>
      <c r="AC130" s="62">
        <f t="shared" si="92"/>
        <v>0.85741998060135793</v>
      </c>
      <c r="AD130" s="95">
        <v>421</v>
      </c>
      <c r="AE130" s="64">
        <v>23</v>
      </c>
      <c r="AF130" s="62">
        <f t="shared" si="93"/>
        <v>5.4631828978622329E-2</v>
      </c>
      <c r="AG130" s="64">
        <v>398</v>
      </c>
      <c r="AH130" s="62">
        <f t="shared" si="94"/>
        <v>0.94536817102137771</v>
      </c>
      <c r="AI130" s="95">
        <v>169</v>
      </c>
      <c r="AJ130" s="64">
        <v>5</v>
      </c>
      <c r="AK130" s="62">
        <f t="shared" si="95"/>
        <v>2.9585798816568046E-2</v>
      </c>
      <c r="AL130" s="64">
        <v>164</v>
      </c>
      <c r="AM130" s="62">
        <f t="shared" si="96"/>
        <v>0.97041420118343191</v>
      </c>
      <c r="AN130" s="95">
        <f t="shared" si="97"/>
        <v>8617</v>
      </c>
      <c r="AO130" s="64">
        <f t="shared" si="98"/>
        <v>1597</v>
      </c>
      <c r="AP130" s="62">
        <f t="shared" si="99"/>
        <v>0.18533132180573286</v>
      </c>
      <c r="AQ130" s="63">
        <f t="shared" si="82"/>
        <v>7020</v>
      </c>
      <c r="AR130" s="62">
        <f t="shared" si="100"/>
        <v>0.81466867819426714</v>
      </c>
      <c r="AS130" s="91"/>
      <c r="AT130" s="260"/>
      <c r="AU130" s="330"/>
      <c r="AV130" s="11" t="s">
        <v>131</v>
      </c>
      <c r="AW130" s="210">
        <v>8307</v>
      </c>
      <c r="AX130" s="38">
        <v>1464</v>
      </c>
      <c r="AY130" s="85">
        <v>0.17623690863127484</v>
      </c>
      <c r="AZ130" s="38">
        <v>6843</v>
      </c>
      <c r="BA130" s="85">
        <v>0.82376309136872516</v>
      </c>
      <c r="BB130" s="91"/>
      <c r="BD130" s="82"/>
      <c r="BE130" s="81"/>
      <c r="BF130" s="81"/>
      <c r="BG130" s="81"/>
      <c r="BH130" s="81"/>
      <c r="BI130" s="81"/>
      <c r="BJ130" s="81"/>
      <c r="BK130" s="81"/>
      <c r="BL130" s="81"/>
      <c r="BM130" s="80"/>
    </row>
    <row r="131" spans="2:65" s="12" customFormat="1" ht="13.5" customHeight="1">
      <c r="B131" s="261"/>
      <c r="C131" s="331"/>
      <c r="D131" s="71" t="s">
        <v>130</v>
      </c>
      <c r="E131" s="96">
        <v>65</v>
      </c>
      <c r="F131" s="70">
        <v>17</v>
      </c>
      <c r="G131" s="13">
        <f t="shared" si="83"/>
        <v>0.26153846153846155</v>
      </c>
      <c r="H131" s="70">
        <v>48</v>
      </c>
      <c r="I131" s="13">
        <f t="shared" si="84"/>
        <v>0.7384615384615385</v>
      </c>
      <c r="J131" s="96">
        <v>299</v>
      </c>
      <c r="K131" s="70">
        <v>50</v>
      </c>
      <c r="L131" s="13">
        <f t="shared" si="85"/>
        <v>0.16722408026755853</v>
      </c>
      <c r="M131" s="70">
        <v>249</v>
      </c>
      <c r="N131" s="13">
        <f t="shared" si="86"/>
        <v>0.83277591973244147</v>
      </c>
      <c r="O131" s="96">
        <v>24451</v>
      </c>
      <c r="P131" s="70">
        <v>6571</v>
      </c>
      <c r="Q131" s="13">
        <f t="shared" si="87"/>
        <v>0.26874156476217742</v>
      </c>
      <c r="R131" s="70">
        <v>17880</v>
      </c>
      <c r="S131" s="13">
        <f t="shared" si="88"/>
        <v>0.73125843523782263</v>
      </c>
      <c r="T131" s="96">
        <v>19037</v>
      </c>
      <c r="U131" s="70">
        <v>4359</v>
      </c>
      <c r="V131" s="13">
        <f t="shared" si="89"/>
        <v>0.22897515364815885</v>
      </c>
      <c r="W131" s="70">
        <v>14678</v>
      </c>
      <c r="X131" s="13">
        <f t="shared" si="90"/>
        <v>0.7710248463518411</v>
      </c>
      <c r="Y131" s="96">
        <v>10889</v>
      </c>
      <c r="Z131" s="70">
        <v>1614</v>
      </c>
      <c r="AA131" s="13">
        <f t="shared" si="91"/>
        <v>0.14822297731655801</v>
      </c>
      <c r="AB131" s="70">
        <v>9275</v>
      </c>
      <c r="AC131" s="13">
        <f t="shared" si="92"/>
        <v>0.85177702268344202</v>
      </c>
      <c r="AD131" s="96">
        <v>4684</v>
      </c>
      <c r="AE131" s="70">
        <v>425</v>
      </c>
      <c r="AF131" s="13">
        <f t="shared" si="93"/>
        <v>9.0734415029888979E-2</v>
      </c>
      <c r="AG131" s="70">
        <v>4259</v>
      </c>
      <c r="AH131" s="13">
        <f t="shared" si="94"/>
        <v>0.90926558497011101</v>
      </c>
      <c r="AI131" s="96">
        <v>1425</v>
      </c>
      <c r="AJ131" s="70">
        <v>63</v>
      </c>
      <c r="AK131" s="13">
        <f t="shared" si="95"/>
        <v>4.4210526315789471E-2</v>
      </c>
      <c r="AL131" s="70">
        <v>1362</v>
      </c>
      <c r="AM131" s="13">
        <f t="shared" si="96"/>
        <v>0.95578947368421052</v>
      </c>
      <c r="AN131" s="96">
        <f t="shared" si="97"/>
        <v>60850</v>
      </c>
      <c r="AO131" s="70">
        <f t="shared" si="98"/>
        <v>13099</v>
      </c>
      <c r="AP131" s="13">
        <f t="shared" si="99"/>
        <v>0.21526705012325389</v>
      </c>
      <c r="AQ131" s="33">
        <f t="shared" si="82"/>
        <v>47751</v>
      </c>
      <c r="AR131" s="13">
        <f t="shared" si="100"/>
        <v>0.78473294987674613</v>
      </c>
      <c r="AS131" s="91"/>
      <c r="AT131" s="261"/>
      <c r="AU131" s="331"/>
      <c r="AV131" s="151" t="s">
        <v>67</v>
      </c>
      <c r="AW131" s="210">
        <v>58184</v>
      </c>
      <c r="AX131" s="38">
        <v>11348</v>
      </c>
      <c r="AY131" s="85">
        <v>0.19503643613364499</v>
      </c>
      <c r="AZ131" s="38">
        <v>46836</v>
      </c>
      <c r="BA131" s="85">
        <v>0.80496356386635504</v>
      </c>
      <c r="BB131" s="91"/>
      <c r="BD131" s="80"/>
      <c r="BE131" s="80"/>
      <c r="BF131" s="80"/>
      <c r="BG131" s="80"/>
      <c r="BH131" s="80"/>
      <c r="BI131" s="80"/>
      <c r="BJ131" s="80"/>
      <c r="BK131" s="80"/>
      <c r="BL131" s="80"/>
      <c r="BM131" s="80"/>
    </row>
    <row r="132" spans="2:65" s="12" customFormat="1" ht="13.5" customHeight="1">
      <c r="B132" s="259">
        <v>43</v>
      </c>
      <c r="C132" s="329" t="s">
        <v>8</v>
      </c>
      <c r="D132" s="75" t="s">
        <v>132</v>
      </c>
      <c r="E132" s="94">
        <v>19</v>
      </c>
      <c r="F132" s="74">
        <v>2</v>
      </c>
      <c r="G132" s="72">
        <f t="shared" si="83"/>
        <v>0.10526315789473684</v>
      </c>
      <c r="H132" s="74">
        <v>17</v>
      </c>
      <c r="I132" s="72">
        <f t="shared" si="84"/>
        <v>0.89473684210526316</v>
      </c>
      <c r="J132" s="94">
        <v>145</v>
      </c>
      <c r="K132" s="74">
        <v>22</v>
      </c>
      <c r="L132" s="72">
        <f t="shared" si="85"/>
        <v>0.15172413793103448</v>
      </c>
      <c r="M132" s="74">
        <v>123</v>
      </c>
      <c r="N132" s="72">
        <f t="shared" si="86"/>
        <v>0.84827586206896555</v>
      </c>
      <c r="O132" s="94">
        <v>11947</v>
      </c>
      <c r="P132" s="74">
        <v>3724</v>
      </c>
      <c r="Q132" s="72">
        <f t="shared" si="87"/>
        <v>0.31171005273290364</v>
      </c>
      <c r="R132" s="74">
        <v>8223</v>
      </c>
      <c r="S132" s="72">
        <f t="shared" si="88"/>
        <v>0.68828994726709636</v>
      </c>
      <c r="T132" s="94">
        <v>10027</v>
      </c>
      <c r="U132" s="74">
        <v>2876</v>
      </c>
      <c r="V132" s="72">
        <f t="shared" si="89"/>
        <v>0.28682557095841227</v>
      </c>
      <c r="W132" s="74">
        <v>7151</v>
      </c>
      <c r="X132" s="72">
        <f t="shared" si="90"/>
        <v>0.71317442904158768</v>
      </c>
      <c r="Y132" s="94">
        <v>6046</v>
      </c>
      <c r="Z132" s="74">
        <v>1204</v>
      </c>
      <c r="AA132" s="72">
        <f t="shared" si="91"/>
        <v>0.19913992722461132</v>
      </c>
      <c r="AB132" s="74">
        <v>4842</v>
      </c>
      <c r="AC132" s="72">
        <f t="shared" si="92"/>
        <v>0.80086007277538873</v>
      </c>
      <c r="AD132" s="94">
        <v>2678</v>
      </c>
      <c r="AE132" s="74">
        <v>341</v>
      </c>
      <c r="AF132" s="72">
        <f t="shared" si="93"/>
        <v>0.12733383121732636</v>
      </c>
      <c r="AG132" s="74">
        <v>2337</v>
      </c>
      <c r="AH132" s="72">
        <f t="shared" si="94"/>
        <v>0.87266616878267367</v>
      </c>
      <c r="AI132" s="94">
        <v>832</v>
      </c>
      <c r="AJ132" s="74">
        <v>55</v>
      </c>
      <c r="AK132" s="72">
        <f t="shared" si="95"/>
        <v>6.6105769230769232E-2</v>
      </c>
      <c r="AL132" s="74">
        <v>777</v>
      </c>
      <c r="AM132" s="72">
        <f t="shared" si="96"/>
        <v>0.93389423076923073</v>
      </c>
      <c r="AN132" s="94">
        <f t="shared" si="97"/>
        <v>31694</v>
      </c>
      <c r="AO132" s="74">
        <f t="shared" si="98"/>
        <v>8224</v>
      </c>
      <c r="AP132" s="72">
        <f t="shared" si="99"/>
        <v>0.25948128983403801</v>
      </c>
      <c r="AQ132" s="73">
        <f t="shared" si="82"/>
        <v>23470</v>
      </c>
      <c r="AR132" s="72">
        <f t="shared" si="100"/>
        <v>0.74051871016596205</v>
      </c>
      <c r="AS132" s="91"/>
      <c r="AT132" s="259">
        <v>43</v>
      </c>
      <c r="AU132" s="329" t="s">
        <v>8</v>
      </c>
      <c r="AV132" s="11" t="s">
        <v>125</v>
      </c>
      <c r="AW132" s="210">
        <v>29882</v>
      </c>
      <c r="AX132" s="38">
        <v>7140</v>
      </c>
      <c r="AY132" s="85">
        <v>0.2389398299979921</v>
      </c>
      <c r="AZ132" s="38">
        <v>22742</v>
      </c>
      <c r="BA132" s="85">
        <v>0.76106017000200787</v>
      </c>
      <c r="BB132" s="91"/>
      <c r="BD132" s="80"/>
      <c r="BE132" s="80"/>
      <c r="BF132" s="80"/>
      <c r="BG132" s="80"/>
      <c r="BH132" s="80"/>
      <c r="BI132" s="80"/>
      <c r="BJ132" s="80"/>
      <c r="BK132" s="80"/>
      <c r="BL132" s="80"/>
      <c r="BM132" s="80"/>
    </row>
    <row r="133" spans="2:65" s="12" customFormat="1" ht="13.5" customHeight="1">
      <c r="B133" s="260"/>
      <c r="C133" s="330"/>
      <c r="D133" s="65" t="s">
        <v>131</v>
      </c>
      <c r="E133" s="95">
        <v>3</v>
      </c>
      <c r="F133" s="64">
        <v>1</v>
      </c>
      <c r="G133" s="62">
        <f t="shared" si="83"/>
        <v>0.33333333333333331</v>
      </c>
      <c r="H133" s="64">
        <v>2</v>
      </c>
      <c r="I133" s="62">
        <f t="shared" si="84"/>
        <v>0.66666666666666663</v>
      </c>
      <c r="J133" s="95">
        <v>18</v>
      </c>
      <c r="K133" s="64">
        <v>2</v>
      </c>
      <c r="L133" s="62">
        <f t="shared" si="85"/>
        <v>0.1111111111111111</v>
      </c>
      <c r="M133" s="64">
        <v>16</v>
      </c>
      <c r="N133" s="62">
        <f t="shared" si="86"/>
        <v>0.88888888888888884</v>
      </c>
      <c r="O133" s="95">
        <v>2820</v>
      </c>
      <c r="P133" s="64">
        <v>537</v>
      </c>
      <c r="Q133" s="62">
        <f t="shared" si="87"/>
        <v>0.19042553191489361</v>
      </c>
      <c r="R133" s="64">
        <v>2283</v>
      </c>
      <c r="S133" s="62">
        <f t="shared" si="88"/>
        <v>0.80957446808510636</v>
      </c>
      <c r="T133" s="95">
        <v>1419</v>
      </c>
      <c r="U133" s="64">
        <v>312</v>
      </c>
      <c r="V133" s="62">
        <f t="shared" si="89"/>
        <v>0.21987315010570824</v>
      </c>
      <c r="W133" s="64">
        <v>1107</v>
      </c>
      <c r="X133" s="62">
        <f t="shared" si="90"/>
        <v>0.78012684989429171</v>
      </c>
      <c r="Y133" s="95">
        <v>685</v>
      </c>
      <c r="Z133" s="64">
        <v>91</v>
      </c>
      <c r="AA133" s="62">
        <f t="shared" si="91"/>
        <v>0.13284671532846715</v>
      </c>
      <c r="AB133" s="64">
        <v>594</v>
      </c>
      <c r="AC133" s="62">
        <f t="shared" si="92"/>
        <v>0.86715328467153285</v>
      </c>
      <c r="AD133" s="95">
        <v>339</v>
      </c>
      <c r="AE133" s="64">
        <v>27</v>
      </c>
      <c r="AF133" s="62">
        <f t="shared" si="93"/>
        <v>7.9646017699115043E-2</v>
      </c>
      <c r="AG133" s="64">
        <v>312</v>
      </c>
      <c r="AH133" s="62">
        <f t="shared" si="94"/>
        <v>0.92035398230088494</v>
      </c>
      <c r="AI133" s="95">
        <v>117</v>
      </c>
      <c r="AJ133" s="64">
        <v>4</v>
      </c>
      <c r="AK133" s="62">
        <f t="shared" si="95"/>
        <v>3.4188034188034191E-2</v>
      </c>
      <c r="AL133" s="64">
        <v>113</v>
      </c>
      <c r="AM133" s="62">
        <f t="shared" si="96"/>
        <v>0.96581196581196582</v>
      </c>
      <c r="AN133" s="95">
        <f t="shared" si="97"/>
        <v>5401</v>
      </c>
      <c r="AO133" s="64">
        <f t="shared" si="98"/>
        <v>974</v>
      </c>
      <c r="AP133" s="62">
        <f t="shared" si="99"/>
        <v>0.18033697463432696</v>
      </c>
      <c r="AQ133" s="63">
        <f t="shared" si="82"/>
        <v>4427</v>
      </c>
      <c r="AR133" s="62">
        <f t="shared" si="100"/>
        <v>0.81966302536567304</v>
      </c>
      <c r="AS133" s="91"/>
      <c r="AT133" s="260"/>
      <c r="AU133" s="330"/>
      <c r="AV133" s="11" t="s">
        <v>131</v>
      </c>
      <c r="AW133" s="210">
        <v>5363</v>
      </c>
      <c r="AX133" s="38">
        <v>932</v>
      </c>
      <c r="AY133" s="85">
        <v>0.17378333022561998</v>
      </c>
      <c r="AZ133" s="38">
        <v>4431</v>
      </c>
      <c r="BA133" s="85">
        <v>0.82621666977438002</v>
      </c>
      <c r="BB133" s="91"/>
      <c r="BD133" s="80"/>
      <c r="BE133" s="80"/>
      <c r="BF133" s="80"/>
      <c r="BG133" s="80"/>
      <c r="BH133" s="80"/>
      <c r="BI133" s="80"/>
      <c r="BJ133" s="80"/>
      <c r="BK133" s="80"/>
      <c r="BL133" s="80"/>
      <c r="BM133" s="80"/>
    </row>
    <row r="134" spans="2:65" s="12" customFormat="1" ht="13.5" customHeight="1">
      <c r="B134" s="261"/>
      <c r="C134" s="331"/>
      <c r="D134" s="71" t="s">
        <v>130</v>
      </c>
      <c r="E134" s="96">
        <v>22</v>
      </c>
      <c r="F134" s="70">
        <v>3</v>
      </c>
      <c r="G134" s="13">
        <f t="shared" si="83"/>
        <v>0.13636363636363635</v>
      </c>
      <c r="H134" s="70">
        <v>19</v>
      </c>
      <c r="I134" s="13">
        <f t="shared" si="84"/>
        <v>0.86363636363636365</v>
      </c>
      <c r="J134" s="96">
        <v>163</v>
      </c>
      <c r="K134" s="70">
        <v>24</v>
      </c>
      <c r="L134" s="13">
        <f t="shared" si="85"/>
        <v>0.14723926380368099</v>
      </c>
      <c r="M134" s="70">
        <v>139</v>
      </c>
      <c r="N134" s="13">
        <f t="shared" si="86"/>
        <v>0.85276073619631898</v>
      </c>
      <c r="O134" s="96">
        <v>14767</v>
      </c>
      <c r="P134" s="70">
        <v>4261</v>
      </c>
      <c r="Q134" s="13">
        <f t="shared" si="87"/>
        <v>0.28854879122367438</v>
      </c>
      <c r="R134" s="70">
        <v>10506</v>
      </c>
      <c r="S134" s="13">
        <f t="shared" si="88"/>
        <v>0.71145120877632562</v>
      </c>
      <c r="T134" s="96">
        <v>11446</v>
      </c>
      <c r="U134" s="70">
        <v>3188</v>
      </c>
      <c r="V134" s="13">
        <f t="shared" si="89"/>
        <v>0.27852524899528219</v>
      </c>
      <c r="W134" s="70">
        <v>8258</v>
      </c>
      <c r="X134" s="13">
        <f t="shared" si="90"/>
        <v>0.72147475100471781</v>
      </c>
      <c r="Y134" s="96">
        <v>6731</v>
      </c>
      <c r="Z134" s="70">
        <v>1295</v>
      </c>
      <c r="AA134" s="13">
        <f t="shared" si="91"/>
        <v>0.19239340365473184</v>
      </c>
      <c r="AB134" s="70">
        <v>5436</v>
      </c>
      <c r="AC134" s="13">
        <f t="shared" si="92"/>
        <v>0.80760659634526821</v>
      </c>
      <c r="AD134" s="96">
        <v>3017</v>
      </c>
      <c r="AE134" s="70">
        <v>368</v>
      </c>
      <c r="AF134" s="13">
        <f t="shared" si="93"/>
        <v>0.12197547232350017</v>
      </c>
      <c r="AG134" s="70">
        <v>2649</v>
      </c>
      <c r="AH134" s="13">
        <f t="shared" si="94"/>
        <v>0.87802452767649986</v>
      </c>
      <c r="AI134" s="96">
        <v>949</v>
      </c>
      <c r="AJ134" s="70">
        <v>59</v>
      </c>
      <c r="AK134" s="13">
        <f t="shared" si="95"/>
        <v>6.2170706006322442E-2</v>
      </c>
      <c r="AL134" s="70">
        <v>890</v>
      </c>
      <c r="AM134" s="13">
        <f t="shared" si="96"/>
        <v>0.93782929399367754</v>
      </c>
      <c r="AN134" s="96">
        <f t="shared" si="97"/>
        <v>37095</v>
      </c>
      <c r="AO134" s="70">
        <f t="shared" si="98"/>
        <v>9198</v>
      </c>
      <c r="AP134" s="13">
        <f t="shared" si="99"/>
        <v>0.24795794581479985</v>
      </c>
      <c r="AQ134" s="33">
        <f t="shared" si="82"/>
        <v>27897</v>
      </c>
      <c r="AR134" s="13">
        <f t="shared" si="100"/>
        <v>0.7520420541852002</v>
      </c>
      <c r="AS134" s="91"/>
      <c r="AT134" s="261"/>
      <c r="AU134" s="331"/>
      <c r="AV134" s="151" t="s">
        <v>67</v>
      </c>
      <c r="AW134" s="210">
        <v>35245</v>
      </c>
      <c r="AX134" s="38">
        <v>8072</v>
      </c>
      <c r="AY134" s="85">
        <v>0.2290253936728614</v>
      </c>
      <c r="AZ134" s="38">
        <v>27173</v>
      </c>
      <c r="BA134" s="85">
        <v>0.77097460632713866</v>
      </c>
      <c r="BB134" s="91"/>
      <c r="BD134" s="80"/>
      <c r="BE134" s="80"/>
      <c r="BF134" s="80"/>
      <c r="BG134" s="80"/>
      <c r="BH134" s="80"/>
      <c r="BI134" s="80"/>
      <c r="BJ134" s="80"/>
      <c r="BK134" s="80"/>
      <c r="BL134" s="80"/>
      <c r="BM134" s="80"/>
    </row>
    <row r="135" spans="2:65" s="12" customFormat="1" ht="13.5" customHeight="1">
      <c r="B135" s="259">
        <v>44</v>
      </c>
      <c r="C135" s="329" t="s">
        <v>18</v>
      </c>
      <c r="D135" s="75" t="s">
        <v>132</v>
      </c>
      <c r="E135" s="94">
        <v>12</v>
      </c>
      <c r="F135" s="74">
        <v>2</v>
      </c>
      <c r="G135" s="72">
        <f t="shared" si="83"/>
        <v>0.16666666666666666</v>
      </c>
      <c r="H135" s="74">
        <v>10</v>
      </c>
      <c r="I135" s="72">
        <f t="shared" si="84"/>
        <v>0.83333333333333337</v>
      </c>
      <c r="J135" s="94">
        <v>77</v>
      </c>
      <c r="K135" s="74">
        <v>11</v>
      </c>
      <c r="L135" s="72">
        <f t="shared" si="85"/>
        <v>0.14285714285714285</v>
      </c>
      <c r="M135" s="74">
        <v>66</v>
      </c>
      <c r="N135" s="72">
        <f t="shared" si="86"/>
        <v>0.8571428571428571</v>
      </c>
      <c r="O135" s="94">
        <v>12554</v>
      </c>
      <c r="P135" s="74">
        <v>3900</v>
      </c>
      <c r="Q135" s="72">
        <f t="shared" si="87"/>
        <v>0.31065795762306836</v>
      </c>
      <c r="R135" s="74">
        <v>8654</v>
      </c>
      <c r="S135" s="72">
        <f t="shared" si="88"/>
        <v>0.68934204237693164</v>
      </c>
      <c r="T135" s="94">
        <v>11480</v>
      </c>
      <c r="U135" s="74">
        <v>3270</v>
      </c>
      <c r="V135" s="72">
        <f t="shared" si="89"/>
        <v>0.28484320557491288</v>
      </c>
      <c r="W135" s="74">
        <v>8210</v>
      </c>
      <c r="X135" s="72">
        <f t="shared" si="90"/>
        <v>0.71515679442508706</v>
      </c>
      <c r="Y135" s="94">
        <v>7021</v>
      </c>
      <c r="Z135" s="74">
        <v>1505</v>
      </c>
      <c r="AA135" s="72">
        <f t="shared" si="91"/>
        <v>0.21435692921236291</v>
      </c>
      <c r="AB135" s="74">
        <v>5516</v>
      </c>
      <c r="AC135" s="72">
        <f t="shared" si="92"/>
        <v>0.78564307078763707</v>
      </c>
      <c r="AD135" s="94">
        <v>2852</v>
      </c>
      <c r="AE135" s="74">
        <v>391</v>
      </c>
      <c r="AF135" s="72">
        <f t="shared" si="93"/>
        <v>0.13709677419354838</v>
      </c>
      <c r="AG135" s="74">
        <v>2461</v>
      </c>
      <c r="AH135" s="72">
        <f t="shared" si="94"/>
        <v>0.86290322580645162</v>
      </c>
      <c r="AI135" s="94">
        <v>809</v>
      </c>
      <c r="AJ135" s="74">
        <v>90</v>
      </c>
      <c r="AK135" s="72">
        <f t="shared" si="95"/>
        <v>0.11124845488257108</v>
      </c>
      <c r="AL135" s="74">
        <v>719</v>
      </c>
      <c r="AM135" s="72">
        <f t="shared" si="96"/>
        <v>0.88875154511742893</v>
      </c>
      <c r="AN135" s="94">
        <f t="shared" si="97"/>
        <v>34805</v>
      </c>
      <c r="AO135" s="74">
        <f t="shared" si="98"/>
        <v>9169</v>
      </c>
      <c r="AP135" s="72">
        <f t="shared" si="99"/>
        <v>0.26343916104008047</v>
      </c>
      <c r="AQ135" s="73">
        <f t="shared" si="82"/>
        <v>25636</v>
      </c>
      <c r="AR135" s="72">
        <f t="shared" si="100"/>
        <v>0.73656083895991953</v>
      </c>
      <c r="AS135" s="91"/>
      <c r="AT135" s="259">
        <v>44</v>
      </c>
      <c r="AU135" s="329" t="s">
        <v>18</v>
      </c>
      <c r="AV135" s="11" t="s">
        <v>125</v>
      </c>
      <c r="AW135" s="210">
        <v>33554</v>
      </c>
      <c r="AX135" s="38">
        <v>8249</v>
      </c>
      <c r="AY135" s="85">
        <v>0.2458425225010431</v>
      </c>
      <c r="AZ135" s="38">
        <v>25305</v>
      </c>
      <c r="BA135" s="85">
        <v>0.7541574774989569</v>
      </c>
      <c r="BB135" s="91"/>
      <c r="BD135" s="80"/>
      <c r="BE135" s="80"/>
      <c r="BF135" s="80"/>
      <c r="BG135" s="80"/>
      <c r="BH135" s="80"/>
      <c r="BI135" s="80"/>
      <c r="BJ135" s="80"/>
      <c r="BK135" s="80"/>
      <c r="BL135" s="80"/>
      <c r="BM135" s="80"/>
    </row>
    <row r="136" spans="2:65" s="12" customFormat="1" ht="13.5" customHeight="1">
      <c r="B136" s="260"/>
      <c r="C136" s="330"/>
      <c r="D136" s="65" t="s">
        <v>131</v>
      </c>
      <c r="E136" s="95">
        <v>2</v>
      </c>
      <c r="F136" s="64">
        <v>1</v>
      </c>
      <c r="G136" s="62">
        <f t="shared" si="83"/>
        <v>0.5</v>
      </c>
      <c r="H136" s="64">
        <v>1</v>
      </c>
      <c r="I136" s="62">
        <f t="shared" si="84"/>
        <v>0.5</v>
      </c>
      <c r="J136" s="95">
        <v>3</v>
      </c>
      <c r="K136" s="64">
        <v>0</v>
      </c>
      <c r="L136" s="62">
        <f t="shared" si="85"/>
        <v>0</v>
      </c>
      <c r="M136" s="64">
        <v>3</v>
      </c>
      <c r="N136" s="62">
        <f t="shared" si="86"/>
        <v>1</v>
      </c>
      <c r="O136" s="95">
        <v>2805</v>
      </c>
      <c r="P136" s="64">
        <v>609</v>
      </c>
      <c r="Q136" s="62">
        <f t="shared" si="87"/>
        <v>0.21711229946524063</v>
      </c>
      <c r="R136" s="64">
        <v>2196</v>
      </c>
      <c r="S136" s="62">
        <f t="shared" si="88"/>
        <v>0.78288770053475931</v>
      </c>
      <c r="T136" s="95">
        <v>1517</v>
      </c>
      <c r="U136" s="64">
        <v>372</v>
      </c>
      <c r="V136" s="62">
        <f t="shared" si="89"/>
        <v>0.24522083058668426</v>
      </c>
      <c r="W136" s="64">
        <v>1145</v>
      </c>
      <c r="X136" s="62">
        <f t="shared" si="90"/>
        <v>0.7547791694133158</v>
      </c>
      <c r="Y136" s="95">
        <v>697</v>
      </c>
      <c r="Z136" s="64">
        <v>83</v>
      </c>
      <c r="AA136" s="62">
        <f t="shared" si="91"/>
        <v>0.11908177905308465</v>
      </c>
      <c r="AB136" s="64">
        <v>614</v>
      </c>
      <c r="AC136" s="62">
        <f t="shared" si="92"/>
        <v>0.8809182209469153</v>
      </c>
      <c r="AD136" s="95">
        <v>333</v>
      </c>
      <c r="AE136" s="64">
        <v>24</v>
      </c>
      <c r="AF136" s="62">
        <f t="shared" si="93"/>
        <v>7.2072072072072071E-2</v>
      </c>
      <c r="AG136" s="64">
        <v>309</v>
      </c>
      <c r="AH136" s="62">
        <f t="shared" si="94"/>
        <v>0.92792792792792789</v>
      </c>
      <c r="AI136" s="95">
        <v>132</v>
      </c>
      <c r="AJ136" s="64">
        <v>8</v>
      </c>
      <c r="AK136" s="62">
        <f t="shared" si="95"/>
        <v>6.0606060606060608E-2</v>
      </c>
      <c r="AL136" s="64">
        <v>124</v>
      </c>
      <c r="AM136" s="62">
        <f t="shared" si="96"/>
        <v>0.93939393939393945</v>
      </c>
      <c r="AN136" s="95">
        <f t="shared" si="97"/>
        <v>5489</v>
      </c>
      <c r="AO136" s="64">
        <f t="shared" si="98"/>
        <v>1097</v>
      </c>
      <c r="AP136" s="62">
        <f t="shared" si="99"/>
        <v>0.19985425396247039</v>
      </c>
      <c r="AQ136" s="63">
        <f t="shared" si="82"/>
        <v>4392</v>
      </c>
      <c r="AR136" s="62">
        <f t="shared" si="100"/>
        <v>0.80014574603752964</v>
      </c>
      <c r="AS136" s="91"/>
      <c r="AT136" s="260"/>
      <c r="AU136" s="330"/>
      <c r="AV136" s="11" t="s">
        <v>131</v>
      </c>
      <c r="AW136" s="210">
        <v>5347</v>
      </c>
      <c r="AX136" s="38">
        <v>966</v>
      </c>
      <c r="AY136" s="85">
        <v>0.18066205348793715</v>
      </c>
      <c r="AZ136" s="38">
        <v>4381</v>
      </c>
      <c r="BA136" s="85">
        <v>0.81933794651206282</v>
      </c>
      <c r="BB136" s="91"/>
      <c r="BD136" s="80"/>
      <c r="BE136" s="80"/>
      <c r="BF136" s="80"/>
      <c r="BG136" s="80"/>
      <c r="BH136" s="80"/>
      <c r="BI136" s="80"/>
      <c r="BJ136" s="80"/>
      <c r="BK136" s="80"/>
      <c r="BL136" s="80"/>
      <c r="BM136" s="80"/>
    </row>
    <row r="137" spans="2:65" s="12" customFormat="1" ht="13.5" customHeight="1">
      <c r="B137" s="261"/>
      <c r="C137" s="331"/>
      <c r="D137" s="71" t="s">
        <v>130</v>
      </c>
      <c r="E137" s="96">
        <v>14</v>
      </c>
      <c r="F137" s="70">
        <v>3</v>
      </c>
      <c r="G137" s="13">
        <f t="shared" si="83"/>
        <v>0.21428571428571427</v>
      </c>
      <c r="H137" s="70">
        <v>11</v>
      </c>
      <c r="I137" s="13">
        <f t="shared" si="84"/>
        <v>0.7857142857142857</v>
      </c>
      <c r="J137" s="96">
        <v>80</v>
      </c>
      <c r="K137" s="70">
        <v>11</v>
      </c>
      <c r="L137" s="13">
        <f t="shared" si="85"/>
        <v>0.13750000000000001</v>
      </c>
      <c r="M137" s="70">
        <v>69</v>
      </c>
      <c r="N137" s="13">
        <f t="shared" si="86"/>
        <v>0.86250000000000004</v>
      </c>
      <c r="O137" s="96">
        <v>15359</v>
      </c>
      <c r="P137" s="70">
        <v>4509</v>
      </c>
      <c r="Q137" s="13">
        <f t="shared" si="87"/>
        <v>0.29357380037762876</v>
      </c>
      <c r="R137" s="70">
        <v>10850</v>
      </c>
      <c r="S137" s="13">
        <f t="shared" si="88"/>
        <v>0.7064261996223713</v>
      </c>
      <c r="T137" s="96">
        <v>12997</v>
      </c>
      <c r="U137" s="70">
        <v>3642</v>
      </c>
      <c r="V137" s="13">
        <f t="shared" si="89"/>
        <v>0.28021851196429948</v>
      </c>
      <c r="W137" s="70">
        <v>9355</v>
      </c>
      <c r="X137" s="13">
        <f t="shared" si="90"/>
        <v>0.71978148803570052</v>
      </c>
      <c r="Y137" s="96">
        <v>7718</v>
      </c>
      <c r="Z137" s="70">
        <v>1588</v>
      </c>
      <c r="AA137" s="13">
        <f t="shared" si="91"/>
        <v>0.2057527856957761</v>
      </c>
      <c r="AB137" s="70">
        <v>6130</v>
      </c>
      <c r="AC137" s="13">
        <f t="shared" si="92"/>
        <v>0.79424721430422385</v>
      </c>
      <c r="AD137" s="96">
        <v>3185</v>
      </c>
      <c r="AE137" s="70">
        <v>415</v>
      </c>
      <c r="AF137" s="13">
        <f t="shared" si="93"/>
        <v>0.13029827315541601</v>
      </c>
      <c r="AG137" s="70">
        <v>2770</v>
      </c>
      <c r="AH137" s="13">
        <f t="shared" si="94"/>
        <v>0.86970172684458402</v>
      </c>
      <c r="AI137" s="96">
        <v>941</v>
      </c>
      <c r="AJ137" s="70">
        <v>98</v>
      </c>
      <c r="AK137" s="13">
        <f t="shared" si="95"/>
        <v>0.10414452709883103</v>
      </c>
      <c r="AL137" s="70">
        <v>843</v>
      </c>
      <c r="AM137" s="13">
        <f t="shared" si="96"/>
        <v>0.89585547290116896</v>
      </c>
      <c r="AN137" s="96">
        <f t="shared" si="97"/>
        <v>40294</v>
      </c>
      <c r="AO137" s="70">
        <f t="shared" si="98"/>
        <v>10266</v>
      </c>
      <c r="AP137" s="13">
        <f t="shared" si="99"/>
        <v>0.2547773862113466</v>
      </c>
      <c r="AQ137" s="33">
        <f t="shared" si="82"/>
        <v>30028</v>
      </c>
      <c r="AR137" s="13">
        <f t="shared" si="100"/>
        <v>0.7452226137886534</v>
      </c>
      <c r="AS137" s="91"/>
      <c r="AT137" s="261"/>
      <c r="AU137" s="331"/>
      <c r="AV137" s="151" t="s">
        <v>67</v>
      </c>
      <c r="AW137" s="210">
        <v>38901</v>
      </c>
      <c r="AX137" s="38">
        <v>9215</v>
      </c>
      <c r="AY137" s="85">
        <v>0.23688337060743939</v>
      </c>
      <c r="AZ137" s="38">
        <v>29686</v>
      </c>
      <c r="BA137" s="85">
        <v>0.76311662939256064</v>
      </c>
      <c r="BB137" s="91"/>
      <c r="BD137" s="80"/>
      <c r="BE137" s="80"/>
      <c r="BF137" s="80"/>
      <c r="BG137" s="80"/>
      <c r="BH137" s="80"/>
      <c r="BI137" s="80"/>
      <c r="BJ137" s="80"/>
      <c r="BK137" s="80"/>
      <c r="BL137" s="80"/>
      <c r="BM137" s="80"/>
    </row>
    <row r="138" spans="2:65" s="12" customFormat="1" ht="13.5" customHeight="1">
      <c r="B138" s="259">
        <v>45</v>
      </c>
      <c r="C138" s="329" t="s">
        <v>41</v>
      </c>
      <c r="D138" s="75" t="s">
        <v>132</v>
      </c>
      <c r="E138" s="94">
        <v>43</v>
      </c>
      <c r="F138" s="74">
        <v>8</v>
      </c>
      <c r="G138" s="72">
        <f t="shared" si="83"/>
        <v>0.18604651162790697</v>
      </c>
      <c r="H138" s="74">
        <v>35</v>
      </c>
      <c r="I138" s="72">
        <f t="shared" si="84"/>
        <v>0.81395348837209303</v>
      </c>
      <c r="J138" s="94">
        <v>116</v>
      </c>
      <c r="K138" s="74">
        <v>17</v>
      </c>
      <c r="L138" s="72">
        <f t="shared" si="85"/>
        <v>0.14655172413793102</v>
      </c>
      <c r="M138" s="74">
        <v>99</v>
      </c>
      <c r="N138" s="72">
        <f t="shared" si="86"/>
        <v>0.85344827586206895</v>
      </c>
      <c r="O138" s="94">
        <v>4405</v>
      </c>
      <c r="P138" s="74">
        <v>1145</v>
      </c>
      <c r="Q138" s="72">
        <f t="shared" si="87"/>
        <v>0.25993189557321228</v>
      </c>
      <c r="R138" s="74">
        <v>3260</v>
      </c>
      <c r="S138" s="72">
        <f t="shared" si="88"/>
        <v>0.74006810442678772</v>
      </c>
      <c r="T138" s="94">
        <v>3818</v>
      </c>
      <c r="U138" s="74">
        <v>808</v>
      </c>
      <c r="V138" s="72">
        <f t="shared" si="89"/>
        <v>0.21162912519643792</v>
      </c>
      <c r="W138" s="74">
        <v>3010</v>
      </c>
      <c r="X138" s="72">
        <f t="shared" si="90"/>
        <v>0.78837087480356205</v>
      </c>
      <c r="Y138" s="94">
        <v>2572</v>
      </c>
      <c r="Z138" s="74">
        <v>358</v>
      </c>
      <c r="AA138" s="72">
        <f t="shared" si="91"/>
        <v>0.13919129082426127</v>
      </c>
      <c r="AB138" s="74">
        <v>2214</v>
      </c>
      <c r="AC138" s="72">
        <f t="shared" si="92"/>
        <v>0.86080870917573871</v>
      </c>
      <c r="AD138" s="94">
        <v>1052</v>
      </c>
      <c r="AE138" s="74">
        <v>98</v>
      </c>
      <c r="AF138" s="72">
        <f t="shared" si="93"/>
        <v>9.3155893536121678E-2</v>
      </c>
      <c r="AG138" s="74">
        <v>954</v>
      </c>
      <c r="AH138" s="72">
        <f t="shared" si="94"/>
        <v>0.90684410646387836</v>
      </c>
      <c r="AI138" s="94">
        <v>261</v>
      </c>
      <c r="AJ138" s="74">
        <v>19</v>
      </c>
      <c r="AK138" s="72">
        <f t="shared" si="95"/>
        <v>7.2796934865900387E-2</v>
      </c>
      <c r="AL138" s="74">
        <v>242</v>
      </c>
      <c r="AM138" s="72">
        <f t="shared" si="96"/>
        <v>0.92720306513409967</v>
      </c>
      <c r="AN138" s="94">
        <f t="shared" si="97"/>
        <v>12267</v>
      </c>
      <c r="AO138" s="74">
        <f t="shared" si="98"/>
        <v>2453</v>
      </c>
      <c r="AP138" s="72">
        <f t="shared" si="99"/>
        <v>0.19996739219042961</v>
      </c>
      <c r="AQ138" s="73">
        <f t="shared" si="82"/>
        <v>9814</v>
      </c>
      <c r="AR138" s="72">
        <f t="shared" si="100"/>
        <v>0.80003260780957042</v>
      </c>
      <c r="AS138" s="91"/>
      <c r="AT138" s="259">
        <v>45</v>
      </c>
      <c r="AU138" s="329" t="s">
        <v>41</v>
      </c>
      <c r="AV138" s="11" t="s">
        <v>125</v>
      </c>
      <c r="AW138" s="210">
        <v>11827</v>
      </c>
      <c r="AX138" s="38">
        <v>2050</v>
      </c>
      <c r="AY138" s="85">
        <v>0.17333220596939206</v>
      </c>
      <c r="AZ138" s="38">
        <v>9777</v>
      </c>
      <c r="BA138" s="85">
        <v>0.82666779403060797</v>
      </c>
      <c r="BB138" s="91"/>
      <c r="BD138" s="80"/>
      <c r="BE138" s="80"/>
      <c r="BF138" s="80"/>
      <c r="BG138" s="80"/>
      <c r="BH138" s="80"/>
      <c r="BI138" s="80"/>
      <c r="BJ138" s="80"/>
      <c r="BK138" s="80"/>
      <c r="BL138" s="80"/>
      <c r="BM138" s="80"/>
    </row>
    <row r="139" spans="2:65" s="12" customFormat="1" ht="13.5" customHeight="1">
      <c r="B139" s="260"/>
      <c r="C139" s="330"/>
      <c r="D139" s="65" t="s">
        <v>131</v>
      </c>
      <c r="E139" s="95">
        <v>6</v>
      </c>
      <c r="F139" s="64">
        <v>2</v>
      </c>
      <c r="G139" s="62">
        <f t="shared" si="83"/>
        <v>0.33333333333333331</v>
      </c>
      <c r="H139" s="64">
        <v>4</v>
      </c>
      <c r="I139" s="62">
        <f t="shared" si="84"/>
        <v>0.66666666666666663</v>
      </c>
      <c r="J139" s="95">
        <v>11</v>
      </c>
      <c r="K139" s="64">
        <v>2</v>
      </c>
      <c r="L139" s="62">
        <f t="shared" si="85"/>
        <v>0.18181818181818182</v>
      </c>
      <c r="M139" s="64">
        <v>9</v>
      </c>
      <c r="N139" s="62">
        <f t="shared" si="86"/>
        <v>0.81818181818181823</v>
      </c>
      <c r="O139" s="95">
        <v>777</v>
      </c>
      <c r="P139" s="64">
        <v>114</v>
      </c>
      <c r="Q139" s="62">
        <f t="shared" si="87"/>
        <v>0.14671814671814673</v>
      </c>
      <c r="R139" s="64">
        <v>663</v>
      </c>
      <c r="S139" s="62">
        <f t="shared" si="88"/>
        <v>0.85328185328185324</v>
      </c>
      <c r="T139" s="95">
        <v>399</v>
      </c>
      <c r="U139" s="64">
        <v>64</v>
      </c>
      <c r="V139" s="62">
        <f t="shared" si="89"/>
        <v>0.16040100250626566</v>
      </c>
      <c r="W139" s="64">
        <v>335</v>
      </c>
      <c r="X139" s="62">
        <f t="shared" si="90"/>
        <v>0.83959899749373434</v>
      </c>
      <c r="Y139" s="95">
        <v>211</v>
      </c>
      <c r="Z139" s="64">
        <v>21</v>
      </c>
      <c r="AA139" s="62">
        <f t="shared" si="91"/>
        <v>9.9526066350710901E-2</v>
      </c>
      <c r="AB139" s="64">
        <v>190</v>
      </c>
      <c r="AC139" s="62">
        <f t="shared" si="92"/>
        <v>0.90047393364928907</v>
      </c>
      <c r="AD139" s="95">
        <v>103</v>
      </c>
      <c r="AE139" s="64">
        <v>6</v>
      </c>
      <c r="AF139" s="62">
        <f t="shared" si="93"/>
        <v>5.8252427184466021E-2</v>
      </c>
      <c r="AG139" s="64">
        <v>97</v>
      </c>
      <c r="AH139" s="62">
        <f t="shared" si="94"/>
        <v>0.94174757281553401</v>
      </c>
      <c r="AI139" s="95">
        <v>42</v>
      </c>
      <c r="AJ139" s="64">
        <v>0</v>
      </c>
      <c r="AK139" s="62">
        <f t="shared" si="95"/>
        <v>0</v>
      </c>
      <c r="AL139" s="64">
        <v>42</v>
      </c>
      <c r="AM139" s="62">
        <f t="shared" si="96"/>
        <v>1</v>
      </c>
      <c r="AN139" s="95">
        <f t="shared" si="97"/>
        <v>1549</v>
      </c>
      <c r="AO139" s="64">
        <f t="shared" si="98"/>
        <v>209</v>
      </c>
      <c r="AP139" s="62">
        <f t="shared" si="99"/>
        <v>0.13492575855390573</v>
      </c>
      <c r="AQ139" s="63">
        <f t="shared" si="82"/>
        <v>1340</v>
      </c>
      <c r="AR139" s="62">
        <f t="shared" si="100"/>
        <v>0.86507424144609424</v>
      </c>
      <c r="AS139" s="91"/>
      <c r="AT139" s="260"/>
      <c r="AU139" s="330"/>
      <c r="AV139" s="11" t="s">
        <v>131</v>
      </c>
      <c r="AW139" s="210">
        <v>1456</v>
      </c>
      <c r="AX139" s="38">
        <v>180</v>
      </c>
      <c r="AY139" s="85">
        <v>0.12362637362637363</v>
      </c>
      <c r="AZ139" s="38">
        <v>1276</v>
      </c>
      <c r="BA139" s="85">
        <v>0.87637362637362637</v>
      </c>
      <c r="BB139" s="91"/>
      <c r="BD139" s="80"/>
      <c r="BE139" s="80"/>
      <c r="BF139" s="80"/>
      <c r="BG139" s="80"/>
      <c r="BH139" s="80"/>
      <c r="BI139" s="80"/>
      <c r="BJ139" s="80"/>
      <c r="BK139" s="80"/>
      <c r="BL139" s="80"/>
      <c r="BM139" s="80"/>
    </row>
    <row r="140" spans="2:65" s="12" customFormat="1" ht="13.5" customHeight="1">
      <c r="B140" s="261"/>
      <c r="C140" s="331"/>
      <c r="D140" s="71" t="s">
        <v>130</v>
      </c>
      <c r="E140" s="96">
        <v>49</v>
      </c>
      <c r="F140" s="70">
        <v>10</v>
      </c>
      <c r="G140" s="13">
        <f t="shared" si="83"/>
        <v>0.20408163265306123</v>
      </c>
      <c r="H140" s="70">
        <v>39</v>
      </c>
      <c r="I140" s="13">
        <f t="shared" si="84"/>
        <v>0.79591836734693877</v>
      </c>
      <c r="J140" s="96">
        <v>127</v>
      </c>
      <c r="K140" s="70">
        <v>19</v>
      </c>
      <c r="L140" s="13">
        <f t="shared" si="85"/>
        <v>0.14960629921259844</v>
      </c>
      <c r="M140" s="70">
        <v>108</v>
      </c>
      <c r="N140" s="13">
        <f t="shared" si="86"/>
        <v>0.85039370078740162</v>
      </c>
      <c r="O140" s="96">
        <v>5182</v>
      </c>
      <c r="P140" s="70">
        <v>1259</v>
      </c>
      <c r="Q140" s="13">
        <f t="shared" si="87"/>
        <v>0.24295638749517562</v>
      </c>
      <c r="R140" s="70">
        <v>3923</v>
      </c>
      <c r="S140" s="13">
        <f t="shared" si="88"/>
        <v>0.75704361250482444</v>
      </c>
      <c r="T140" s="96">
        <v>4217</v>
      </c>
      <c r="U140" s="70">
        <v>872</v>
      </c>
      <c r="V140" s="13">
        <f t="shared" si="89"/>
        <v>0.20678207256343373</v>
      </c>
      <c r="W140" s="70">
        <v>3345</v>
      </c>
      <c r="X140" s="13">
        <f t="shared" si="90"/>
        <v>0.79321792743656627</v>
      </c>
      <c r="Y140" s="96">
        <v>2783</v>
      </c>
      <c r="Z140" s="70">
        <v>379</v>
      </c>
      <c r="AA140" s="13">
        <f t="shared" si="91"/>
        <v>0.13618397412863817</v>
      </c>
      <c r="AB140" s="70">
        <v>2404</v>
      </c>
      <c r="AC140" s="13">
        <f t="shared" si="92"/>
        <v>0.86381602587136186</v>
      </c>
      <c r="AD140" s="96">
        <v>1155</v>
      </c>
      <c r="AE140" s="70">
        <v>104</v>
      </c>
      <c r="AF140" s="13">
        <f t="shared" si="93"/>
        <v>9.004329004329005E-2</v>
      </c>
      <c r="AG140" s="70">
        <v>1051</v>
      </c>
      <c r="AH140" s="13">
        <f t="shared" si="94"/>
        <v>0.90995670995670996</v>
      </c>
      <c r="AI140" s="96">
        <v>303</v>
      </c>
      <c r="AJ140" s="70">
        <v>19</v>
      </c>
      <c r="AK140" s="13">
        <f t="shared" si="95"/>
        <v>6.2706270627062702E-2</v>
      </c>
      <c r="AL140" s="70">
        <v>284</v>
      </c>
      <c r="AM140" s="13">
        <f t="shared" si="96"/>
        <v>0.93729372937293731</v>
      </c>
      <c r="AN140" s="96">
        <f t="shared" si="97"/>
        <v>13816</v>
      </c>
      <c r="AO140" s="70">
        <f t="shared" si="98"/>
        <v>2662</v>
      </c>
      <c r="AP140" s="13">
        <f t="shared" si="99"/>
        <v>0.1926751592356688</v>
      </c>
      <c r="AQ140" s="33">
        <f t="shared" si="82"/>
        <v>11154</v>
      </c>
      <c r="AR140" s="13">
        <f t="shared" si="100"/>
        <v>0.8073248407643312</v>
      </c>
      <c r="AS140" s="91"/>
      <c r="AT140" s="261"/>
      <c r="AU140" s="331"/>
      <c r="AV140" s="151" t="s">
        <v>67</v>
      </c>
      <c r="AW140" s="210">
        <v>13283</v>
      </c>
      <c r="AX140" s="38">
        <v>2230</v>
      </c>
      <c r="AY140" s="85">
        <v>0.16788376119852444</v>
      </c>
      <c r="AZ140" s="38">
        <v>11053</v>
      </c>
      <c r="BA140" s="85">
        <v>0.83211623880147556</v>
      </c>
      <c r="BB140" s="91"/>
      <c r="BD140" s="80"/>
      <c r="BE140" s="80"/>
      <c r="BF140" s="80"/>
      <c r="BG140" s="80"/>
      <c r="BH140" s="80"/>
      <c r="BI140" s="80"/>
      <c r="BJ140" s="80"/>
      <c r="BK140" s="80"/>
      <c r="BL140" s="80"/>
      <c r="BM140" s="80"/>
    </row>
    <row r="141" spans="2:65" s="12" customFormat="1" ht="13.5" customHeight="1">
      <c r="B141" s="259">
        <v>46</v>
      </c>
      <c r="C141" s="329" t="s">
        <v>21</v>
      </c>
      <c r="D141" s="75" t="s">
        <v>132</v>
      </c>
      <c r="E141" s="94">
        <v>15</v>
      </c>
      <c r="F141" s="74">
        <v>4</v>
      </c>
      <c r="G141" s="72">
        <f t="shared" si="83"/>
        <v>0.26666666666666666</v>
      </c>
      <c r="H141" s="74">
        <v>11</v>
      </c>
      <c r="I141" s="72">
        <f t="shared" si="84"/>
        <v>0.73333333333333328</v>
      </c>
      <c r="J141" s="94">
        <v>100</v>
      </c>
      <c r="K141" s="74">
        <v>17</v>
      </c>
      <c r="L141" s="72">
        <f t="shared" si="85"/>
        <v>0.17</v>
      </c>
      <c r="M141" s="74">
        <v>83</v>
      </c>
      <c r="N141" s="72">
        <f t="shared" si="86"/>
        <v>0.83</v>
      </c>
      <c r="O141" s="94">
        <v>5577</v>
      </c>
      <c r="P141" s="74">
        <v>1994</v>
      </c>
      <c r="Q141" s="72">
        <f t="shared" si="87"/>
        <v>0.35753989600143449</v>
      </c>
      <c r="R141" s="74">
        <v>3583</v>
      </c>
      <c r="S141" s="72">
        <f t="shared" si="88"/>
        <v>0.64246010399856557</v>
      </c>
      <c r="T141" s="94">
        <v>4735</v>
      </c>
      <c r="U141" s="74">
        <v>1490</v>
      </c>
      <c r="V141" s="72">
        <f t="shared" si="89"/>
        <v>0.3146779303062302</v>
      </c>
      <c r="W141" s="74">
        <v>3245</v>
      </c>
      <c r="X141" s="72">
        <f t="shared" si="90"/>
        <v>0.68532206969376985</v>
      </c>
      <c r="Y141" s="94">
        <v>3065</v>
      </c>
      <c r="Z141" s="74">
        <v>779</v>
      </c>
      <c r="AA141" s="72">
        <f t="shared" si="91"/>
        <v>0.25415986949429037</v>
      </c>
      <c r="AB141" s="74">
        <v>2286</v>
      </c>
      <c r="AC141" s="72">
        <f t="shared" si="92"/>
        <v>0.74584013050570963</v>
      </c>
      <c r="AD141" s="94">
        <v>1317</v>
      </c>
      <c r="AE141" s="74">
        <v>228</v>
      </c>
      <c r="AF141" s="72">
        <f t="shared" si="93"/>
        <v>0.17312072892938496</v>
      </c>
      <c r="AG141" s="74">
        <v>1089</v>
      </c>
      <c r="AH141" s="72">
        <f t="shared" si="94"/>
        <v>0.82687927107061499</v>
      </c>
      <c r="AI141" s="94">
        <v>465</v>
      </c>
      <c r="AJ141" s="74">
        <v>47</v>
      </c>
      <c r="AK141" s="72">
        <f t="shared" si="95"/>
        <v>0.1010752688172043</v>
      </c>
      <c r="AL141" s="74">
        <v>418</v>
      </c>
      <c r="AM141" s="72">
        <f t="shared" si="96"/>
        <v>0.8989247311827957</v>
      </c>
      <c r="AN141" s="94">
        <f t="shared" si="97"/>
        <v>15274</v>
      </c>
      <c r="AO141" s="74">
        <f t="shared" si="98"/>
        <v>4559</v>
      </c>
      <c r="AP141" s="72">
        <f t="shared" si="99"/>
        <v>0.29848107895770593</v>
      </c>
      <c r="AQ141" s="73">
        <f t="shared" si="82"/>
        <v>10715</v>
      </c>
      <c r="AR141" s="72">
        <f t="shared" si="100"/>
        <v>0.70151892104229407</v>
      </c>
      <c r="AS141" s="91"/>
      <c r="AT141" s="259">
        <v>46</v>
      </c>
      <c r="AU141" s="329" t="s">
        <v>21</v>
      </c>
      <c r="AV141" s="11" t="s">
        <v>125</v>
      </c>
      <c r="AW141" s="210">
        <v>14608</v>
      </c>
      <c r="AX141" s="38">
        <v>4111</v>
      </c>
      <c r="AY141" s="85">
        <v>0.28142113910186201</v>
      </c>
      <c r="AZ141" s="38">
        <v>10497</v>
      </c>
      <c r="BA141" s="85">
        <v>0.71857886089813805</v>
      </c>
      <c r="BB141" s="91"/>
      <c r="BD141" s="80"/>
      <c r="BE141" s="80"/>
      <c r="BF141" s="80"/>
      <c r="BG141" s="80"/>
      <c r="BH141" s="80"/>
      <c r="BI141" s="80"/>
      <c r="BJ141" s="80"/>
      <c r="BK141" s="80"/>
      <c r="BL141" s="80"/>
      <c r="BM141" s="80"/>
    </row>
    <row r="142" spans="2:65" s="12" customFormat="1" ht="13.5" customHeight="1">
      <c r="B142" s="260"/>
      <c r="C142" s="330"/>
      <c r="D142" s="65" t="s">
        <v>131</v>
      </c>
      <c r="E142" s="95">
        <v>1</v>
      </c>
      <c r="F142" s="64">
        <v>0</v>
      </c>
      <c r="G142" s="62">
        <f t="shared" si="83"/>
        <v>0</v>
      </c>
      <c r="H142" s="64">
        <v>1</v>
      </c>
      <c r="I142" s="62">
        <f t="shared" si="84"/>
        <v>1</v>
      </c>
      <c r="J142" s="95">
        <v>12</v>
      </c>
      <c r="K142" s="64">
        <v>4</v>
      </c>
      <c r="L142" s="62">
        <f t="shared" si="85"/>
        <v>0.33333333333333331</v>
      </c>
      <c r="M142" s="64">
        <v>8</v>
      </c>
      <c r="N142" s="62">
        <f t="shared" si="86"/>
        <v>0.66666666666666663</v>
      </c>
      <c r="O142" s="95">
        <v>1267</v>
      </c>
      <c r="P142" s="64">
        <v>292</v>
      </c>
      <c r="Q142" s="62">
        <f t="shared" si="87"/>
        <v>0.23046566692975531</v>
      </c>
      <c r="R142" s="64">
        <v>975</v>
      </c>
      <c r="S142" s="62">
        <f t="shared" si="88"/>
        <v>0.76953433307024466</v>
      </c>
      <c r="T142" s="95">
        <v>668</v>
      </c>
      <c r="U142" s="64">
        <v>167</v>
      </c>
      <c r="V142" s="62">
        <f t="shared" si="89"/>
        <v>0.25</v>
      </c>
      <c r="W142" s="64">
        <v>501</v>
      </c>
      <c r="X142" s="62">
        <f t="shared" si="90"/>
        <v>0.75</v>
      </c>
      <c r="Y142" s="95">
        <v>335</v>
      </c>
      <c r="Z142" s="64">
        <v>66</v>
      </c>
      <c r="AA142" s="62">
        <f t="shared" si="91"/>
        <v>0.19701492537313434</v>
      </c>
      <c r="AB142" s="64">
        <v>269</v>
      </c>
      <c r="AC142" s="62">
        <f t="shared" si="92"/>
        <v>0.80298507462686564</v>
      </c>
      <c r="AD142" s="95">
        <v>174</v>
      </c>
      <c r="AE142" s="64">
        <v>23</v>
      </c>
      <c r="AF142" s="62">
        <f t="shared" si="93"/>
        <v>0.13218390804597702</v>
      </c>
      <c r="AG142" s="64">
        <v>151</v>
      </c>
      <c r="AH142" s="62">
        <f t="shared" si="94"/>
        <v>0.86781609195402298</v>
      </c>
      <c r="AI142" s="95">
        <v>79</v>
      </c>
      <c r="AJ142" s="64">
        <v>2</v>
      </c>
      <c r="AK142" s="62">
        <f t="shared" si="95"/>
        <v>2.5316455696202531E-2</v>
      </c>
      <c r="AL142" s="64">
        <v>77</v>
      </c>
      <c r="AM142" s="62">
        <f t="shared" si="96"/>
        <v>0.97468354430379744</v>
      </c>
      <c r="AN142" s="95">
        <f t="shared" si="97"/>
        <v>2536</v>
      </c>
      <c r="AO142" s="64">
        <f t="shared" si="98"/>
        <v>554</v>
      </c>
      <c r="AP142" s="62">
        <f t="shared" si="99"/>
        <v>0.21845425867507887</v>
      </c>
      <c r="AQ142" s="63">
        <f t="shared" si="82"/>
        <v>1982</v>
      </c>
      <c r="AR142" s="62">
        <f t="shared" si="100"/>
        <v>0.78154574132492116</v>
      </c>
      <c r="AS142" s="91"/>
      <c r="AT142" s="260"/>
      <c r="AU142" s="330"/>
      <c r="AV142" s="11" t="s">
        <v>131</v>
      </c>
      <c r="AW142" s="210">
        <v>2398</v>
      </c>
      <c r="AX142" s="38">
        <v>484</v>
      </c>
      <c r="AY142" s="85">
        <v>0.20183486238532111</v>
      </c>
      <c r="AZ142" s="38">
        <v>1914</v>
      </c>
      <c r="BA142" s="85">
        <v>0.79816513761467889</v>
      </c>
      <c r="BB142" s="91"/>
      <c r="BD142" s="80"/>
      <c r="BE142" s="80"/>
      <c r="BF142" s="80"/>
      <c r="BG142" s="80"/>
      <c r="BH142" s="80"/>
      <c r="BI142" s="80"/>
      <c r="BJ142" s="80"/>
      <c r="BK142" s="80"/>
      <c r="BL142" s="80"/>
      <c r="BM142" s="80"/>
    </row>
    <row r="143" spans="2:65" s="12" customFormat="1" ht="13.5" customHeight="1">
      <c r="B143" s="261"/>
      <c r="C143" s="331"/>
      <c r="D143" s="71" t="s">
        <v>130</v>
      </c>
      <c r="E143" s="96">
        <v>16</v>
      </c>
      <c r="F143" s="70">
        <v>4</v>
      </c>
      <c r="G143" s="13">
        <f t="shared" si="83"/>
        <v>0.25</v>
      </c>
      <c r="H143" s="70">
        <v>12</v>
      </c>
      <c r="I143" s="13">
        <f t="shared" si="84"/>
        <v>0.75</v>
      </c>
      <c r="J143" s="96">
        <v>112</v>
      </c>
      <c r="K143" s="70">
        <v>21</v>
      </c>
      <c r="L143" s="13">
        <f t="shared" si="85"/>
        <v>0.1875</v>
      </c>
      <c r="M143" s="70">
        <v>91</v>
      </c>
      <c r="N143" s="13">
        <f t="shared" si="86"/>
        <v>0.8125</v>
      </c>
      <c r="O143" s="96">
        <v>6844</v>
      </c>
      <c r="P143" s="70">
        <v>2286</v>
      </c>
      <c r="Q143" s="13">
        <f t="shared" si="87"/>
        <v>0.33401519579193456</v>
      </c>
      <c r="R143" s="70">
        <v>4558</v>
      </c>
      <c r="S143" s="13">
        <f t="shared" si="88"/>
        <v>0.6659848042080655</v>
      </c>
      <c r="T143" s="96">
        <v>5403</v>
      </c>
      <c r="U143" s="70">
        <v>1657</v>
      </c>
      <c r="V143" s="13">
        <f t="shared" si="89"/>
        <v>0.30668147325559875</v>
      </c>
      <c r="W143" s="70">
        <v>3746</v>
      </c>
      <c r="X143" s="13">
        <f t="shared" si="90"/>
        <v>0.69331852674440131</v>
      </c>
      <c r="Y143" s="96">
        <v>3400</v>
      </c>
      <c r="Z143" s="70">
        <v>845</v>
      </c>
      <c r="AA143" s="13">
        <f t="shared" si="91"/>
        <v>0.24852941176470589</v>
      </c>
      <c r="AB143" s="70">
        <v>2555</v>
      </c>
      <c r="AC143" s="13">
        <f t="shared" si="92"/>
        <v>0.75147058823529411</v>
      </c>
      <c r="AD143" s="96">
        <v>1491</v>
      </c>
      <c r="AE143" s="70">
        <v>251</v>
      </c>
      <c r="AF143" s="13">
        <f t="shared" si="93"/>
        <v>0.16834339369550638</v>
      </c>
      <c r="AG143" s="70">
        <v>1240</v>
      </c>
      <c r="AH143" s="13">
        <f t="shared" si="94"/>
        <v>0.83165660630449367</v>
      </c>
      <c r="AI143" s="96">
        <v>544</v>
      </c>
      <c r="AJ143" s="70">
        <v>49</v>
      </c>
      <c r="AK143" s="13">
        <f t="shared" si="95"/>
        <v>9.0073529411764705E-2</v>
      </c>
      <c r="AL143" s="70">
        <v>495</v>
      </c>
      <c r="AM143" s="13">
        <f t="shared" si="96"/>
        <v>0.90992647058823528</v>
      </c>
      <c r="AN143" s="96">
        <f t="shared" si="97"/>
        <v>17810</v>
      </c>
      <c r="AO143" s="70">
        <f t="shared" si="98"/>
        <v>5113</v>
      </c>
      <c r="AP143" s="13">
        <f t="shared" si="99"/>
        <v>0.28708590679393597</v>
      </c>
      <c r="AQ143" s="33">
        <f t="shared" si="82"/>
        <v>12697</v>
      </c>
      <c r="AR143" s="13">
        <f t="shared" si="100"/>
        <v>0.71291409320606403</v>
      </c>
      <c r="AS143" s="91"/>
      <c r="AT143" s="261"/>
      <c r="AU143" s="331"/>
      <c r="AV143" s="151" t="s">
        <v>67</v>
      </c>
      <c r="AW143" s="210">
        <v>17006</v>
      </c>
      <c r="AX143" s="38">
        <v>4595</v>
      </c>
      <c r="AY143" s="85">
        <v>0.27019875338115962</v>
      </c>
      <c r="AZ143" s="38">
        <v>12411</v>
      </c>
      <c r="BA143" s="85">
        <v>0.72980124661884038</v>
      </c>
      <c r="BB143" s="91"/>
      <c r="BD143" s="80"/>
      <c r="BE143" s="80"/>
      <c r="BF143" s="80"/>
      <c r="BG143" s="80"/>
      <c r="BH143" s="80"/>
      <c r="BI143" s="80"/>
      <c r="BJ143" s="80"/>
      <c r="BK143" s="80"/>
      <c r="BL143" s="80"/>
      <c r="BM143" s="80"/>
    </row>
    <row r="144" spans="2:65" s="12" customFormat="1" ht="13.5" customHeight="1">
      <c r="B144" s="259">
        <v>47</v>
      </c>
      <c r="C144" s="329" t="s">
        <v>13</v>
      </c>
      <c r="D144" s="75" t="s">
        <v>132</v>
      </c>
      <c r="E144" s="94">
        <v>15</v>
      </c>
      <c r="F144" s="74">
        <v>5</v>
      </c>
      <c r="G144" s="72">
        <f t="shared" si="83"/>
        <v>0.33333333333333331</v>
      </c>
      <c r="H144" s="74">
        <v>10</v>
      </c>
      <c r="I144" s="72">
        <f t="shared" si="84"/>
        <v>0.66666666666666663</v>
      </c>
      <c r="J144" s="94">
        <v>137</v>
      </c>
      <c r="K144" s="74">
        <v>39</v>
      </c>
      <c r="L144" s="72">
        <f t="shared" si="85"/>
        <v>0.28467153284671531</v>
      </c>
      <c r="M144" s="74">
        <v>98</v>
      </c>
      <c r="N144" s="72">
        <f t="shared" si="86"/>
        <v>0.71532846715328469</v>
      </c>
      <c r="O144" s="94">
        <v>11789</v>
      </c>
      <c r="P144" s="74">
        <v>3846</v>
      </c>
      <c r="Q144" s="72">
        <f t="shared" si="87"/>
        <v>0.32623632199508018</v>
      </c>
      <c r="R144" s="74">
        <v>7943</v>
      </c>
      <c r="S144" s="72">
        <f t="shared" si="88"/>
        <v>0.67376367800491987</v>
      </c>
      <c r="T144" s="94">
        <v>10481</v>
      </c>
      <c r="U144" s="74">
        <v>3045</v>
      </c>
      <c r="V144" s="72">
        <f t="shared" si="89"/>
        <v>0.29052571319530579</v>
      </c>
      <c r="W144" s="74">
        <v>7436</v>
      </c>
      <c r="X144" s="72">
        <f t="shared" si="90"/>
        <v>0.70947428680469415</v>
      </c>
      <c r="Y144" s="94">
        <v>5980</v>
      </c>
      <c r="Z144" s="74">
        <v>1410</v>
      </c>
      <c r="AA144" s="72">
        <f t="shared" si="91"/>
        <v>0.23578595317725753</v>
      </c>
      <c r="AB144" s="74">
        <v>4570</v>
      </c>
      <c r="AC144" s="72">
        <f t="shared" si="92"/>
        <v>0.76421404682274252</v>
      </c>
      <c r="AD144" s="94">
        <v>2314</v>
      </c>
      <c r="AE144" s="74">
        <v>397</v>
      </c>
      <c r="AF144" s="72">
        <f t="shared" si="93"/>
        <v>0.17156439066551427</v>
      </c>
      <c r="AG144" s="74">
        <v>1917</v>
      </c>
      <c r="AH144" s="72">
        <f t="shared" si="94"/>
        <v>0.82843560933448579</v>
      </c>
      <c r="AI144" s="94">
        <v>636</v>
      </c>
      <c r="AJ144" s="74">
        <v>66</v>
      </c>
      <c r="AK144" s="72">
        <f t="shared" si="95"/>
        <v>0.10377358490566038</v>
      </c>
      <c r="AL144" s="74">
        <v>570</v>
      </c>
      <c r="AM144" s="72">
        <f t="shared" si="96"/>
        <v>0.89622641509433965</v>
      </c>
      <c r="AN144" s="94">
        <f t="shared" si="97"/>
        <v>31352</v>
      </c>
      <c r="AO144" s="74">
        <f t="shared" si="98"/>
        <v>8808</v>
      </c>
      <c r="AP144" s="72">
        <f t="shared" si="99"/>
        <v>0.28093901505486091</v>
      </c>
      <c r="AQ144" s="74">
        <f t="shared" si="82"/>
        <v>22544</v>
      </c>
      <c r="AR144" s="72">
        <f t="shared" si="100"/>
        <v>0.71906098494513904</v>
      </c>
      <c r="AS144" s="91"/>
      <c r="AT144" s="259">
        <v>47</v>
      </c>
      <c r="AU144" s="329" t="s">
        <v>13</v>
      </c>
      <c r="AV144" s="11" t="s">
        <v>125</v>
      </c>
      <c r="AW144" s="210">
        <v>29891</v>
      </c>
      <c r="AX144" s="38">
        <v>7861</v>
      </c>
      <c r="AY144" s="85">
        <v>0.26298885952293333</v>
      </c>
      <c r="AZ144" s="38">
        <v>22030</v>
      </c>
      <c r="BA144" s="85">
        <v>0.73701114047706673</v>
      </c>
      <c r="BB144" s="91"/>
      <c r="BD144" s="80"/>
      <c r="BE144" s="80"/>
      <c r="BF144" s="80"/>
      <c r="BG144" s="80"/>
      <c r="BH144" s="80"/>
      <c r="BI144" s="80"/>
      <c r="BJ144" s="80"/>
      <c r="BK144" s="80"/>
      <c r="BL144" s="80"/>
      <c r="BM144" s="80"/>
    </row>
    <row r="145" spans="1:65" s="12" customFormat="1" ht="13.5" customHeight="1">
      <c r="A145" s="76"/>
      <c r="B145" s="260"/>
      <c r="C145" s="330"/>
      <c r="D145" s="65" t="s">
        <v>131</v>
      </c>
      <c r="E145" s="95">
        <v>2</v>
      </c>
      <c r="F145" s="64">
        <v>0</v>
      </c>
      <c r="G145" s="62">
        <f t="shared" si="83"/>
        <v>0</v>
      </c>
      <c r="H145" s="64">
        <v>2</v>
      </c>
      <c r="I145" s="62">
        <f t="shared" si="84"/>
        <v>1</v>
      </c>
      <c r="J145" s="95">
        <v>14</v>
      </c>
      <c r="K145" s="64">
        <v>3</v>
      </c>
      <c r="L145" s="62">
        <f t="shared" si="85"/>
        <v>0.21428571428571427</v>
      </c>
      <c r="M145" s="64">
        <v>11</v>
      </c>
      <c r="N145" s="62">
        <f t="shared" si="86"/>
        <v>0.7857142857142857</v>
      </c>
      <c r="O145" s="95">
        <v>2813</v>
      </c>
      <c r="P145" s="64">
        <v>659</v>
      </c>
      <c r="Q145" s="62">
        <f t="shared" si="87"/>
        <v>0.23426946320654107</v>
      </c>
      <c r="R145" s="64">
        <v>2154</v>
      </c>
      <c r="S145" s="62">
        <f t="shared" si="88"/>
        <v>0.76573053679345893</v>
      </c>
      <c r="T145" s="95">
        <v>1497</v>
      </c>
      <c r="U145" s="64">
        <v>370</v>
      </c>
      <c r="V145" s="62">
        <f t="shared" si="89"/>
        <v>0.24716098864395458</v>
      </c>
      <c r="W145" s="64">
        <v>1127</v>
      </c>
      <c r="X145" s="62">
        <f t="shared" si="90"/>
        <v>0.75283901135604547</v>
      </c>
      <c r="Y145" s="95">
        <v>668</v>
      </c>
      <c r="Z145" s="64">
        <v>145</v>
      </c>
      <c r="AA145" s="62">
        <f t="shared" si="91"/>
        <v>0.21706586826347304</v>
      </c>
      <c r="AB145" s="64">
        <v>523</v>
      </c>
      <c r="AC145" s="62">
        <f t="shared" si="92"/>
        <v>0.78293413173652693</v>
      </c>
      <c r="AD145" s="95">
        <v>268</v>
      </c>
      <c r="AE145" s="64">
        <v>21</v>
      </c>
      <c r="AF145" s="62">
        <f t="shared" si="93"/>
        <v>7.8358208955223885E-2</v>
      </c>
      <c r="AG145" s="64">
        <v>247</v>
      </c>
      <c r="AH145" s="62">
        <f t="shared" si="94"/>
        <v>0.92164179104477617</v>
      </c>
      <c r="AI145" s="95">
        <v>77</v>
      </c>
      <c r="AJ145" s="64">
        <v>5</v>
      </c>
      <c r="AK145" s="62">
        <f t="shared" si="95"/>
        <v>6.4935064935064929E-2</v>
      </c>
      <c r="AL145" s="64">
        <v>72</v>
      </c>
      <c r="AM145" s="62">
        <f t="shared" si="96"/>
        <v>0.93506493506493504</v>
      </c>
      <c r="AN145" s="95">
        <f t="shared" si="97"/>
        <v>5339</v>
      </c>
      <c r="AO145" s="64">
        <f t="shared" si="98"/>
        <v>1203</v>
      </c>
      <c r="AP145" s="62">
        <f t="shared" si="99"/>
        <v>0.22532309421239932</v>
      </c>
      <c r="AQ145" s="63">
        <f t="shared" si="82"/>
        <v>4136</v>
      </c>
      <c r="AR145" s="62">
        <f t="shared" si="100"/>
        <v>0.77467690578760062</v>
      </c>
      <c r="AS145" s="91"/>
      <c r="AT145" s="260"/>
      <c r="AU145" s="330"/>
      <c r="AV145" s="11" t="s">
        <v>131</v>
      </c>
      <c r="AW145" s="210">
        <v>5333</v>
      </c>
      <c r="AX145" s="38">
        <v>1120</v>
      </c>
      <c r="AY145" s="85">
        <v>0.21001312582036377</v>
      </c>
      <c r="AZ145" s="38">
        <v>4213</v>
      </c>
      <c r="BA145" s="85">
        <v>0.7899868741796362</v>
      </c>
      <c r="BB145" s="91"/>
      <c r="BD145" s="80"/>
      <c r="BE145" s="80"/>
      <c r="BF145" s="80"/>
      <c r="BG145" s="80"/>
      <c r="BH145" s="80"/>
      <c r="BI145" s="80"/>
      <c r="BJ145" s="80"/>
      <c r="BK145" s="80"/>
      <c r="BL145" s="80"/>
      <c r="BM145" s="80"/>
    </row>
    <row r="146" spans="1:65" s="12" customFormat="1" ht="13.5" customHeight="1">
      <c r="A146" s="76"/>
      <c r="B146" s="261"/>
      <c r="C146" s="331"/>
      <c r="D146" s="71" t="s">
        <v>130</v>
      </c>
      <c r="E146" s="96">
        <v>17</v>
      </c>
      <c r="F146" s="70">
        <v>5</v>
      </c>
      <c r="G146" s="13">
        <f t="shared" si="83"/>
        <v>0.29411764705882354</v>
      </c>
      <c r="H146" s="70">
        <v>12</v>
      </c>
      <c r="I146" s="13">
        <f t="shared" si="84"/>
        <v>0.70588235294117652</v>
      </c>
      <c r="J146" s="96">
        <v>151</v>
      </c>
      <c r="K146" s="70">
        <v>42</v>
      </c>
      <c r="L146" s="13">
        <f t="shared" si="85"/>
        <v>0.27814569536423839</v>
      </c>
      <c r="M146" s="70">
        <v>109</v>
      </c>
      <c r="N146" s="13">
        <f t="shared" si="86"/>
        <v>0.72185430463576161</v>
      </c>
      <c r="O146" s="96">
        <v>14602</v>
      </c>
      <c r="P146" s="70">
        <v>4505</v>
      </c>
      <c r="Q146" s="13">
        <f t="shared" si="87"/>
        <v>0.30851938090672509</v>
      </c>
      <c r="R146" s="70">
        <v>10097</v>
      </c>
      <c r="S146" s="13">
        <f t="shared" si="88"/>
        <v>0.69148061909327485</v>
      </c>
      <c r="T146" s="96">
        <v>11978</v>
      </c>
      <c r="U146" s="70">
        <v>3415</v>
      </c>
      <c r="V146" s="13">
        <f t="shared" si="89"/>
        <v>0.28510602771748206</v>
      </c>
      <c r="W146" s="70">
        <v>8563</v>
      </c>
      <c r="X146" s="13">
        <f t="shared" si="90"/>
        <v>0.71489397228251794</v>
      </c>
      <c r="Y146" s="96">
        <v>6648</v>
      </c>
      <c r="Z146" s="70">
        <v>1555</v>
      </c>
      <c r="AA146" s="13">
        <f t="shared" si="91"/>
        <v>0.23390493381468111</v>
      </c>
      <c r="AB146" s="70">
        <v>5093</v>
      </c>
      <c r="AC146" s="13">
        <f t="shared" si="92"/>
        <v>0.76609506618531886</v>
      </c>
      <c r="AD146" s="96">
        <v>2582</v>
      </c>
      <c r="AE146" s="70">
        <v>418</v>
      </c>
      <c r="AF146" s="13">
        <f t="shared" si="93"/>
        <v>0.16189000774593337</v>
      </c>
      <c r="AG146" s="70">
        <v>2164</v>
      </c>
      <c r="AH146" s="13">
        <f t="shared" si="94"/>
        <v>0.83810999225406657</v>
      </c>
      <c r="AI146" s="96">
        <v>713</v>
      </c>
      <c r="AJ146" s="70">
        <v>71</v>
      </c>
      <c r="AK146" s="13">
        <f t="shared" si="95"/>
        <v>9.957924263674614E-2</v>
      </c>
      <c r="AL146" s="70">
        <v>642</v>
      </c>
      <c r="AM146" s="13">
        <f t="shared" si="96"/>
        <v>0.90042075736325389</v>
      </c>
      <c r="AN146" s="96">
        <f t="shared" si="97"/>
        <v>36691</v>
      </c>
      <c r="AO146" s="70">
        <f t="shared" si="98"/>
        <v>10011</v>
      </c>
      <c r="AP146" s="13">
        <f t="shared" si="99"/>
        <v>0.27284620206590171</v>
      </c>
      <c r="AQ146" s="33">
        <f t="shared" si="82"/>
        <v>26680</v>
      </c>
      <c r="AR146" s="13">
        <f t="shared" si="100"/>
        <v>0.72715379793409829</v>
      </c>
      <c r="AS146" s="91"/>
      <c r="AT146" s="261"/>
      <c r="AU146" s="331"/>
      <c r="AV146" s="151" t="s">
        <v>67</v>
      </c>
      <c r="AW146" s="210">
        <v>35224</v>
      </c>
      <c r="AX146" s="38">
        <v>8981</v>
      </c>
      <c r="AY146" s="85">
        <v>0.25496820349761529</v>
      </c>
      <c r="AZ146" s="38">
        <v>26243</v>
      </c>
      <c r="BA146" s="85">
        <v>0.74503179650238471</v>
      </c>
      <c r="BB146" s="91"/>
      <c r="BD146" s="2"/>
      <c r="BE146" s="81"/>
      <c r="BF146" s="81"/>
      <c r="BG146" s="81"/>
      <c r="BH146" s="81"/>
      <c r="BI146" s="81"/>
      <c r="BJ146" s="81"/>
      <c r="BK146" s="81"/>
      <c r="BL146" s="81"/>
      <c r="BM146" s="80"/>
    </row>
    <row r="147" spans="1:65" s="12" customFormat="1" ht="13.5" customHeight="1">
      <c r="A147" s="76"/>
      <c r="B147" s="259">
        <v>48</v>
      </c>
      <c r="C147" s="329" t="s">
        <v>22</v>
      </c>
      <c r="D147" s="75" t="s">
        <v>132</v>
      </c>
      <c r="E147" s="94">
        <v>9</v>
      </c>
      <c r="F147" s="74">
        <v>4</v>
      </c>
      <c r="G147" s="72">
        <f t="shared" si="83"/>
        <v>0.44444444444444442</v>
      </c>
      <c r="H147" s="74">
        <v>5</v>
      </c>
      <c r="I147" s="72">
        <f t="shared" si="84"/>
        <v>0.55555555555555558</v>
      </c>
      <c r="J147" s="94">
        <v>55</v>
      </c>
      <c r="K147" s="74">
        <v>8</v>
      </c>
      <c r="L147" s="72">
        <f t="shared" si="85"/>
        <v>0.14545454545454545</v>
      </c>
      <c r="M147" s="74">
        <v>47</v>
      </c>
      <c r="N147" s="72">
        <f t="shared" si="86"/>
        <v>0.8545454545454545</v>
      </c>
      <c r="O147" s="94">
        <v>6237</v>
      </c>
      <c r="P147" s="74">
        <v>2325</v>
      </c>
      <c r="Q147" s="72">
        <f t="shared" si="87"/>
        <v>0.37277537277537276</v>
      </c>
      <c r="R147" s="74">
        <v>3912</v>
      </c>
      <c r="S147" s="72">
        <f t="shared" si="88"/>
        <v>0.62722462722462724</v>
      </c>
      <c r="T147" s="94">
        <v>5305</v>
      </c>
      <c r="U147" s="74">
        <v>1842</v>
      </c>
      <c r="V147" s="72">
        <f t="shared" si="89"/>
        <v>0.34721960414703112</v>
      </c>
      <c r="W147" s="74">
        <v>3463</v>
      </c>
      <c r="X147" s="72">
        <f t="shared" si="90"/>
        <v>0.65278039585296888</v>
      </c>
      <c r="Y147" s="94">
        <v>3299</v>
      </c>
      <c r="Z147" s="74">
        <v>800</v>
      </c>
      <c r="AA147" s="72">
        <f t="shared" si="91"/>
        <v>0.24249772658381327</v>
      </c>
      <c r="AB147" s="74">
        <v>2499</v>
      </c>
      <c r="AC147" s="72">
        <f t="shared" si="92"/>
        <v>0.7575022734161867</v>
      </c>
      <c r="AD147" s="94">
        <v>1476</v>
      </c>
      <c r="AE147" s="74">
        <v>218</v>
      </c>
      <c r="AF147" s="72">
        <f t="shared" si="93"/>
        <v>0.14769647696476965</v>
      </c>
      <c r="AG147" s="74">
        <v>1258</v>
      </c>
      <c r="AH147" s="72">
        <f t="shared" si="94"/>
        <v>0.85230352303523038</v>
      </c>
      <c r="AI147" s="94">
        <v>504</v>
      </c>
      <c r="AJ147" s="74">
        <v>39</v>
      </c>
      <c r="AK147" s="72">
        <f t="shared" si="95"/>
        <v>7.7380952380952384E-2</v>
      </c>
      <c r="AL147" s="74">
        <v>465</v>
      </c>
      <c r="AM147" s="72">
        <f t="shared" si="96"/>
        <v>0.92261904761904767</v>
      </c>
      <c r="AN147" s="94">
        <f t="shared" si="97"/>
        <v>16885</v>
      </c>
      <c r="AO147" s="74">
        <f t="shared" si="98"/>
        <v>5236</v>
      </c>
      <c r="AP147" s="72">
        <f t="shared" si="99"/>
        <v>0.31009771986970686</v>
      </c>
      <c r="AQ147" s="73">
        <f t="shared" si="82"/>
        <v>11649</v>
      </c>
      <c r="AR147" s="72">
        <f t="shared" si="100"/>
        <v>0.6899022801302932</v>
      </c>
      <c r="AS147" s="91"/>
      <c r="AT147" s="259">
        <v>48</v>
      </c>
      <c r="AU147" s="329" t="s">
        <v>22</v>
      </c>
      <c r="AV147" s="11" t="s">
        <v>125</v>
      </c>
      <c r="AW147" s="210">
        <v>16110</v>
      </c>
      <c r="AX147" s="38">
        <v>4403</v>
      </c>
      <c r="AY147" s="85">
        <v>0.27330850403476104</v>
      </c>
      <c r="AZ147" s="38">
        <v>11707</v>
      </c>
      <c r="BA147" s="85">
        <v>0.72669149596523896</v>
      </c>
      <c r="BB147" s="91"/>
      <c r="BD147" s="82"/>
      <c r="BE147" s="81"/>
      <c r="BF147" s="81"/>
      <c r="BG147" s="81"/>
      <c r="BH147" s="81"/>
      <c r="BI147" s="81"/>
      <c r="BJ147" s="81"/>
      <c r="BK147" s="81"/>
      <c r="BL147" s="81"/>
      <c r="BM147" s="80"/>
    </row>
    <row r="148" spans="1:65" s="12" customFormat="1" ht="13.5" customHeight="1">
      <c r="A148" s="76"/>
      <c r="B148" s="260"/>
      <c r="C148" s="330"/>
      <c r="D148" s="65" t="s">
        <v>131</v>
      </c>
      <c r="E148" s="95">
        <v>1</v>
      </c>
      <c r="F148" s="64">
        <v>0</v>
      </c>
      <c r="G148" s="62">
        <f t="shared" si="83"/>
        <v>0</v>
      </c>
      <c r="H148" s="64">
        <v>1</v>
      </c>
      <c r="I148" s="62">
        <f t="shared" si="84"/>
        <v>1</v>
      </c>
      <c r="J148" s="95">
        <v>6</v>
      </c>
      <c r="K148" s="64">
        <v>1</v>
      </c>
      <c r="L148" s="62">
        <f t="shared" si="85"/>
        <v>0.16666666666666666</v>
      </c>
      <c r="M148" s="64">
        <v>5</v>
      </c>
      <c r="N148" s="62">
        <f t="shared" si="86"/>
        <v>0.83333333333333337</v>
      </c>
      <c r="O148" s="95">
        <v>1553</v>
      </c>
      <c r="P148" s="64">
        <v>343</v>
      </c>
      <c r="Q148" s="62">
        <f t="shared" si="87"/>
        <v>0.22086284610431423</v>
      </c>
      <c r="R148" s="64">
        <v>1210</v>
      </c>
      <c r="S148" s="62">
        <f t="shared" si="88"/>
        <v>0.77913715389568572</v>
      </c>
      <c r="T148" s="95">
        <v>754</v>
      </c>
      <c r="U148" s="64">
        <v>218</v>
      </c>
      <c r="V148" s="62">
        <f t="shared" si="89"/>
        <v>0.28912466843501328</v>
      </c>
      <c r="W148" s="64">
        <v>536</v>
      </c>
      <c r="X148" s="62">
        <f t="shared" si="90"/>
        <v>0.71087533156498672</v>
      </c>
      <c r="Y148" s="95">
        <v>375</v>
      </c>
      <c r="Z148" s="64">
        <v>73</v>
      </c>
      <c r="AA148" s="62">
        <f t="shared" si="91"/>
        <v>0.19466666666666665</v>
      </c>
      <c r="AB148" s="64">
        <v>302</v>
      </c>
      <c r="AC148" s="62">
        <f t="shared" si="92"/>
        <v>0.80533333333333335</v>
      </c>
      <c r="AD148" s="95">
        <v>162</v>
      </c>
      <c r="AE148" s="64">
        <v>10</v>
      </c>
      <c r="AF148" s="62">
        <f t="shared" si="93"/>
        <v>6.1728395061728392E-2</v>
      </c>
      <c r="AG148" s="64">
        <v>152</v>
      </c>
      <c r="AH148" s="62">
        <f t="shared" si="94"/>
        <v>0.93827160493827155</v>
      </c>
      <c r="AI148" s="95">
        <v>74</v>
      </c>
      <c r="AJ148" s="64">
        <v>3</v>
      </c>
      <c r="AK148" s="62">
        <f t="shared" si="95"/>
        <v>4.0540540540540543E-2</v>
      </c>
      <c r="AL148" s="64">
        <v>71</v>
      </c>
      <c r="AM148" s="62">
        <f t="shared" si="96"/>
        <v>0.95945945945945943</v>
      </c>
      <c r="AN148" s="95">
        <f t="shared" si="97"/>
        <v>2925</v>
      </c>
      <c r="AO148" s="64">
        <f t="shared" si="98"/>
        <v>648</v>
      </c>
      <c r="AP148" s="62">
        <f t="shared" si="99"/>
        <v>0.22153846153846155</v>
      </c>
      <c r="AQ148" s="63">
        <f t="shared" si="82"/>
        <v>2277</v>
      </c>
      <c r="AR148" s="62">
        <f t="shared" si="100"/>
        <v>0.77846153846153843</v>
      </c>
      <c r="AS148" s="91"/>
      <c r="AT148" s="260"/>
      <c r="AU148" s="330"/>
      <c r="AV148" s="11" t="s">
        <v>131</v>
      </c>
      <c r="AW148" s="210">
        <v>2739</v>
      </c>
      <c r="AX148" s="38">
        <v>612</v>
      </c>
      <c r="AY148" s="85">
        <v>0.22343921139101863</v>
      </c>
      <c r="AZ148" s="38">
        <v>2127</v>
      </c>
      <c r="BA148" s="85">
        <v>0.77656078860898137</v>
      </c>
      <c r="BB148" s="91"/>
      <c r="BD148" s="82"/>
      <c r="BE148" s="81"/>
      <c r="BF148" s="81"/>
      <c r="BG148" s="81"/>
      <c r="BH148" s="81"/>
      <c r="BI148" s="81"/>
      <c r="BJ148" s="81"/>
      <c r="BK148" s="81"/>
      <c r="BL148" s="81"/>
      <c r="BM148" s="80"/>
    </row>
    <row r="149" spans="1:65" s="12" customFormat="1" ht="13.5" customHeight="1">
      <c r="A149" s="76"/>
      <c r="B149" s="261"/>
      <c r="C149" s="331"/>
      <c r="D149" s="71" t="s">
        <v>130</v>
      </c>
      <c r="E149" s="96">
        <v>10</v>
      </c>
      <c r="F149" s="70">
        <v>4</v>
      </c>
      <c r="G149" s="13">
        <f t="shared" si="83"/>
        <v>0.4</v>
      </c>
      <c r="H149" s="70">
        <v>6</v>
      </c>
      <c r="I149" s="13">
        <f t="shared" si="84"/>
        <v>0.6</v>
      </c>
      <c r="J149" s="96">
        <v>61</v>
      </c>
      <c r="K149" s="70">
        <v>9</v>
      </c>
      <c r="L149" s="13">
        <f t="shared" si="85"/>
        <v>0.14754098360655737</v>
      </c>
      <c r="M149" s="70">
        <v>52</v>
      </c>
      <c r="N149" s="13">
        <f t="shared" si="86"/>
        <v>0.85245901639344257</v>
      </c>
      <c r="O149" s="96">
        <v>7790</v>
      </c>
      <c r="P149" s="70">
        <v>2668</v>
      </c>
      <c r="Q149" s="13">
        <f t="shared" si="87"/>
        <v>0.34249037227214379</v>
      </c>
      <c r="R149" s="70">
        <v>5122</v>
      </c>
      <c r="S149" s="13">
        <f t="shared" si="88"/>
        <v>0.65750962772785626</v>
      </c>
      <c r="T149" s="96">
        <v>6059</v>
      </c>
      <c r="U149" s="70">
        <v>2060</v>
      </c>
      <c r="V149" s="13">
        <f t="shared" si="89"/>
        <v>0.3399900973758046</v>
      </c>
      <c r="W149" s="70">
        <v>3999</v>
      </c>
      <c r="X149" s="13">
        <f t="shared" si="90"/>
        <v>0.66000990262419545</v>
      </c>
      <c r="Y149" s="96">
        <v>3674</v>
      </c>
      <c r="Z149" s="70">
        <v>873</v>
      </c>
      <c r="AA149" s="13">
        <f t="shared" si="91"/>
        <v>0.23761567773543821</v>
      </c>
      <c r="AB149" s="70">
        <v>2801</v>
      </c>
      <c r="AC149" s="13">
        <f t="shared" si="92"/>
        <v>0.76238432226456176</v>
      </c>
      <c r="AD149" s="96">
        <v>1638</v>
      </c>
      <c r="AE149" s="70">
        <v>228</v>
      </c>
      <c r="AF149" s="13">
        <f t="shared" si="93"/>
        <v>0.1391941391941392</v>
      </c>
      <c r="AG149" s="70">
        <v>1410</v>
      </c>
      <c r="AH149" s="13">
        <f t="shared" si="94"/>
        <v>0.86080586080586086</v>
      </c>
      <c r="AI149" s="96">
        <v>578</v>
      </c>
      <c r="AJ149" s="70">
        <v>42</v>
      </c>
      <c r="AK149" s="13">
        <f t="shared" si="95"/>
        <v>7.2664359861591699E-2</v>
      </c>
      <c r="AL149" s="70">
        <v>536</v>
      </c>
      <c r="AM149" s="13">
        <f t="shared" si="96"/>
        <v>0.9273356401384083</v>
      </c>
      <c r="AN149" s="96">
        <f t="shared" si="97"/>
        <v>19810</v>
      </c>
      <c r="AO149" s="70">
        <f t="shared" si="98"/>
        <v>5884</v>
      </c>
      <c r="AP149" s="13">
        <f t="shared" si="99"/>
        <v>0.29702170620898538</v>
      </c>
      <c r="AQ149" s="33">
        <f t="shared" si="82"/>
        <v>13926</v>
      </c>
      <c r="AR149" s="13">
        <f t="shared" si="100"/>
        <v>0.70297829379101462</v>
      </c>
      <c r="AS149" s="91"/>
      <c r="AT149" s="261"/>
      <c r="AU149" s="331"/>
      <c r="AV149" s="151" t="s">
        <v>67</v>
      </c>
      <c r="AW149" s="210">
        <v>18849</v>
      </c>
      <c r="AX149" s="38">
        <v>5015</v>
      </c>
      <c r="AY149" s="85">
        <v>0.26606186004562576</v>
      </c>
      <c r="AZ149" s="38">
        <v>13834</v>
      </c>
      <c r="BA149" s="85">
        <v>0.73393813995437429</v>
      </c>
      <c r="BB149" s="91"/>
      <c r="BD149" s="82"/>
      <c r="BE149" s="81"/>
      <c r="BF149" s="81"/>
      <c r="BG149" s="81"/>
      <c r="BH149" s="81"/>
      <c r="BI149" s="81"/>
      <c r="BJ149" s="81"/>
      <c r="BK149" s="81"/>
      <c r="BL149" s="81"/>
      <c r="BM149" s="80"/>
    </row>
    <row r="150" spans="1:65" s="12" customFormat="1" ht="13.5" customHeight="1">
      <c r="B150" s="259">
        <v>49</v>
      </c>
      <c r="C150" s="329" t="s">
        <v>23</v>
      </c>
      <c r="D150" s="75" t="s">
        <v>132</v>
      </c>
      <c r="E150" s="94">
        <v>7</v>
      </c>
      <c r="F150" s="74">
        <v>1</v>
      </c>
      <c r="G150" s="72">
        <f t="shared" si="83"/>
        <v>0.14285714285714285</v>
      </c>
      <c r="H150" s="74">
        <v>6</v>
      </c>
      <c r="I150" s="72">
        <f t="shared" si="84"/>
        <v>0.8571428571428571</v>
      </c>
      <c r="J150" s="94">
        <v>27</v>
      </c>
      <c r="K150" s="74">
        <v>4</v>
      </c>
      <c r="L150" s="72">
        <f t="shared" si="85"/>
        <v>0.14814814814814814</v>
      </c>
      <c r="M150" s="74">
        <v>23</v>
      </c>
      <c r="N150" s="72">
        <f t="shared" si="86"/>
        <v>0.85185185185185186</v>
      </c>
      <c r="O150" s="94">
        <v>6237</v>
      </c>
      <c r="P150" s="74">
        <v>1530</v>
      </c>
      <c r="Q150" s="72">
        <f t="shared" si="87"/>
        <v>0.24531024531024531</v>
      </c>
      <c r="R150" s="74">
        <v>4707</v>
      </c>
      <c r="S150" s="72">
        <f t="shared" si="88"/>
        <v>0.75468975468975474</v>
      </c>
      <c r="T150" s="94">
        <v>5862</v>
      </c>
      <c r="U150" s="74">
        <v>1033</v>
      </c>
      <c r="V150" s="72">
        <f t="shared" si="89"/>
        <v>0.17621972023200272</v>
      </c>
      <c r="W150" s="74">
        <v>4829</v>
      </c>
      <c r="X150" s="72">
        <f t="shared" si="90"/>
        <v>0.82378027976799728</v>
      </c>
      <c r="Y150" s="94">
        <v>3419</v>
      </c>
      <c r="Z150" s="74">
        <v>422</v>
      </c>
      <c r="AA150" s="72">
        <f t="shared" si="91"/>
        <v>0.1234279028955835</v>
      </c>
      <c r="AB150" s="74">
        <v>2997</v>
      </c>
      <c r="AC150" s="72">
        <f t="shared" si="92"/>
        <v>0.87657209710441653</v>
      </c>
      <c r="AD150" s="94">
        <v>1305</v>
      </c>
      <c r="AE150" s="74">
        <v>119</v>
      </c>
      <c r="AF150" s="72">
        <f t="shared" si="93"/>
        <v>9.1187739463601536E-2</v>
      </c>
      <c r="AG150" s="74">
        <v>1186</v>
      </c>
      <c r="AH150" s="72">
        <f t="shared" si="94"/>
        <v>0.90881226053639852</v>
      </c>
      <c r="AI150" s="94">
        <v>374</v>
      </c>
      <c r="AJ150" s="74">
        <v>14</v>
      </c>
      <c r="AK150" s="72">
        <f t="shared" si="95"/>
        <v>3.7433155080213901E-2</v>
      </c>
      <c r="AL150" s="74">
        <v>360</v>
      </c>
      <c r="AM150" s="72">
        <f t="shared" si="96"/>
        <v>0.96256684491978606</v>
      </c>
      <c r="AN150" s="94">
        <f t="shared" si="97"/>
        <v>17231</v>
      </c>
      <c r="AO150" s="74">
        <f t="shared" si="98"/>
        <v>3123</v>
      </c>
      <c r="AP150" s="72">
        <f t="shared" si="99"/>
        <v>0.18124310835122745</v>
      </c>
      <c r="AQ150" s="73">
        <f t="shared" ref="AQ150:AQ197" si="101">SUM(H150,M150,R150,W150,AB150,AG150,AL150)</f>
        <v>14108</v>
      </c>
      <c r="AR150" s="72">
        <f t="shared" si="100"/>
        <v>0.81875689164877252</v>
      </c>
      <c r="AS150" s="91"/>
      <c r="AT150" s="259">
        <v>49</v>
      </c>
      <c r="AU150" s="329" t="s">
        <v>23</v>
      </c>
      <c r="AV150" s="11" t="s">
        <v>125</v>
      </c>
      <c r="AW150" s="210">
        <v>16522</v>
      </c>
      <c r="AX150" s="38">
        <v>2590</v>
      </c>
      <c r="AY150" s="85">
        <v>0.15676068272606222</v>
      </c>
      <c r="AZ150" s="38">
        <v>13932</v>
      </c>
      <c r="BA150" s="85">
        <v>0.84323931727393775</v>
      </c>
      <c r="BB150" s="91"/>
      <c r="BD150" s="82"/>
      <c r="BE150" s="81"/>
      <c r="BF150" s="81"/>
      <c r="BG150" s="81"/>
      <c r="BH150" s="81"/>
      <c r="BI150" s="81"/>
      <c r="BJ150" s="81"/>
      <c r="BK150" s="81"/>
      <c r="BL150" s="81"/>
      <c r="BM150" s="80"/>
    </row>
    <row r="151" spans="1:65" s="12" customFormat="1" ht="13.5" customHeight="1">
      <c r="B151" s="260"/>
      <c r="C151" s="330"/>
      <c r="D151" s="65" t="s">
        <v>131</v>
      </c>
      <c r="E151" s="95">
        <v>1</v>
      </c>
      <c r="F151" s="64">
        <v>0</v>
      </c>
      <c r="G151" s="62">
        <f t="shared" ref="G151:G198" si="102">IFERROR(F151/E151,"-")</f>
        <v>0</v>
      </c>
      <c r="H151" s="64">
        <v>1</v>
      </c>
      <c r="I151" s="62">
        <f t="shared" ref="I151:I198" si="103">IFERROR(H151/E151,"-")</f>
        <v>1</v>
      </c>
      <c r="J151" s="95">
        <v>3</v>
      </c>
      <c r="K151" s="64">
        <v>1</v>
      </c>
      <c r="L151" s="62">
        <f t="shared" ref="L151:L198" si="104">IFERROR(K151/J151,"-")</f>
        <v>0.33333333333333331</v>
      </c>
      <c r="M151" s="64">
        <v>2</v>
      </c>
      <c r="N151" s="62">
        <f t="shared" ref="N151:N198" si="105">IFERROR(M151/J151,"-")</f>
        <v>0.66666666666666663</v>
      </c>
      <c r="O151" s="95">
        <v>1282</v>
      </c>
      <c r="P151" s="64">
        <v>238</v>
      </c>
      <c r="Q151" s="62">
        <f t="shared" ref="Q151:Q198" si="106">IFERROR(P151/O151,"-")</f>
        <v>0.18564742589703589</v>
      </c>
      <c r="R151" s="64">
        <v>1044</v>
      </c>
      <c r="S151" s="62">
        <f t="shared" ref="S151:S198" si="107">IFERROR(R151/O151,"-")</f>
        <v>0.81435257410296413</v>
      </c>
      <c r="T151" s="95">
        <v>717</v>
      </c>
      <c r="U151" s="64">
        <v>106</v>
      </c>
      <c r="V151" s="62">
        <f t="shared" ref="V151:V198" si="108">IFERROR(U151/T151,"-")</f>
        <v>0.14783821478382148</v>
      </c>
      <c r="W151" s="64">
        <v>611</v>
      </c>
      <c r="X151" s="62">
        <f t="shared" ref="X151:X198" si="109">IFERROR(W151/T151,"-")</f>
        <v>0.85216178521617847</v>
      </c>
      <c r="Y151" s="95">
        <v>347</v>
      </c>
      <c r="Z151" s="64">
        <v>37</v>
      </c>
      <c r="AA151" s="62">
        <f t="shared" ref="AA151:AA198" si="110">IFERROR(Z151/Y151,"-")</f>
        <v>0.10662824207492795</v>
      </c>
      <c r="AB151" s="64">
        <v>310</v>
      </c>
      <c r="AC151" s="62">
        <f t="shared" ref="AC151:AC198" si="111">IFERROR(AB151/Y151,"-")</f>
        <v>0.89337175792507206</v>
      </c>
      <c r="AD151" s="95">
        <v>163</v>
      </c>
      <c r="AE151" s="64">
        <v>5</v>
      </c>
      <c r="AF151" s="62">
        <f t="shared" ref="AF151:AF198" si="112">IFERROR(AE151/AD151,"-")</f>
        <v>3.0674846625766871E-2</v>
      </c>
      <c r="AG151" s="64">
        <v>158</v>
      </c>
      <c r="AH151" s="62">
        <f t="shared" ref="AH151:AH198" si="113">IFERROR(AG151/AD151,"-")</f>
        <v>0.96932515337423308</v>
      </c>
      <c r="AI151" s="95">
        <v>64</v>
      </c>
      <c r="AJ151" s="64">
        <v>1</v>
      </c>
      <c r="AK151" s="62">
        <f t="shared" ref="AK151:AK198" si="114">IFERROR(AJ151/AI151,"-")</f>
        <v>1.5625E-2</v>
      </c>
      <c r="AL151" s="64">
        <v>63</v>
      </c>
      <c r="AM151" s="62">
        <f t="shared" ref="AM151:AM198" si="115">IFERROR(AL151/AI151,"-")</f>
        <v>0.984375</v>
      </c>
      <c r="AN151" s="95">
        <f t="shared" ref="AN151:AN198" si="116">SUM(E151,J151,O151,T151,Y151,AD151,AI151)</f>
        <v>2577</v>
      </c>
      <c r="AO151" s="64">
        <f t="shared" ref="AO151:AO198" si="117">SUM(F151,K151,P151,U151,Z151,AE151,AJ151)</f>
        <v>388</v>
      </c>
      <c r="AP151" s="62">
        <f t="shared" ref="AP151:AP198" si="118">IFERROR(AO151/AN151,"-")</f>
        <v>0.15056266977105162</v>
      </c>
      <c r="AQ151" s="63">
        <f t="shared" si="101"/>
        <v>2189</v>
      </c>
      <c r="AR151" s="62">
        <f t="shared" ref="AR151:AR198" si="119">IFERROR(AQ151/AN151,"-")</f>
        <v>0.84943733022894841</v>
      </c>
      <c r="AS151" s="91"/>
      <c r="AT151" s="260"/>
      <c r="AU151" s="330"/>
      <c r="AV151" s="11" t="s">
        <v>131</v>
      </c>
      <c r="AW151" s="210">
        <v>2559</v>
      </c>
      <c r="AX151" s="38">
        <v>346</v>
      </c>
      <c r="AY151" s="85">
        <v>0.13520906604142244</v>
      </c>
      <c r="AZ151" s="38">
        <v>2213</v>
      </c>
      <c r="BA151" s="85">
        <v>0.86479093395857753</v>
      </c>
      <c r="BB151" s="91"/>
      <c r="BD151" s="82"/>
      <c r="BE151" s="81"/>
      <c r="BF151" s="81"/>
      <c r="BG151" s="81"/>
      <c r="BH151" s="81"/>
      <c r="BI151" s="81"/>
      <c r="BJ151" s="81"/>
      <c r="BK151" s="81"/>
      <c r="BL151" s="81"/>
      <c r="BM151" s="80"/>
    </row>
    <row r="152" spans="1:65" s="12" customFormat="1" ht="13.5" customHeight="1">
      <c r="B152" s="261"/>
      <c r="C152" s="331"/>
      <c r="D152" s="71" t="s">
        <v>130</v>
      </c>
      <c r="E152" s="96">
        <v>8</v>
      </c>
      <c r="F152" s="70">
        <v>1</v>
      </c>
      <c r="G152" s="13">
        <f t="shared" si="102"/>
        <v>0.125</v>
      </c>
      <c r="H152" s="70">
        <v>7</v>
      </c>
      <c r="I152" s="13">
        <f t="shared" si="103"/>
        <v>0.875</v>
      </c>
      <c r="J152" s="96">
        <v>30</v>
      </c>
      <c r="K152" s="70">
        <v>5</v>
      </c>
      <c r="L152" s="13">
        <f t="shared" si="104"/>
        <v>0.16666666666666666</v>
      </c>
      <c r="M152" s="70">
        <v>25</v>
      </c>
      <c r="N152" s="13">
        <f t="shared" si="105"/>
        <v>0.83333333333333337</v>
      </c>
      <c r="O152" s="96">
        <v>7519</v>
      </c>
      <c r="P152" s="70">
        <v>1768</v>
      </c>
      <c r="Q152" s="13">
        <f t="shared" si="106"/>
        <v>0.23513765128341535</v>
      </c>
      <c r="R152" s="70">
        <v>5751</v>
      </c>
      <c r="S152" s="13">
        <f t="shared" si="107"/>
        <v>0.76486234871658465</v>
      </c>
      <c r="T152" s="96">
        <v>6579</v>
      </c>
      <c r="U152" s="70">
        <v>1139</v>
      </c>
      <c r="V152" s="13">
        <f t="shared" si="108"/>
        <v>0.1731266149870801</v>
      </c>
      <c r="W152" s="70">
        <v>5440</v>
      </c>
      <c r="X152" s="13">
        <f t="shared" si="109"/>
        <v>0.82687338501291985</v>
      </c>
      <c r="Y152" s="96">
        <v>3766</v>
      </c>
      <c r="Z152" s="70">
        <v>459</v>
      </c>
      <c r="AA152" s="13">
        <f t="shared" si="110"/>
        <v>0.12187997875730218</v>
      </c>
      <c r="AB152" s="70">
        <v>3307</v>
      </c>
      <c r="AC152" s="13">
        <f t="shared" si="111"/>
        <v>0.87812002124269783</v>
      </c>
      <c r="AD152" s="96">
        <v>1468</v>
      </c>
      <c r="AE152" s="70">
        <v>124</v>
      </c>
      <c r="AF152" s="13">
        <f t="shared" si="112"/>
        <v>8.4468664850136238E-2</v>
      </c>
      <c r="AG152" s="70">
        <v>1344</v>
      </c>
      <c r="AH152" s="13">
        <f t="shared" si="113"/>
        <v>0.91553133514986373</v>
      </c>
      <c r="AI152" s="96">
        <v>438</v>
      </c>
      <c r="AJ152" s="70">
        <v>15</v>
      </c>
      <c r="AK152" s="13">
        <f t="shared" si="114"/>
        <v>3.4246575342465752E-2</v>
      </c>
      <c r="AL152" s="70">
        <v>423</v>
      </c>
      <c r="AM152" s="13">
        <f t="shared" si="115"/>
        <v>0.96575342465753422</v>
      </c>
      <c r="AN152" s="96">
        <f t="shared" si="116"/>
        <v>19808</v>
      </c>
      <c r="AO152" s="70">
        <f t="shared" si="117"/>
        <v>3511</v>
      </c>
      <c r="AP152" s="13">
        <f t="shared" si="118"/>
        <v>0.1772516155088853</v>
      </c>
      <c r="AQ152" s="33">
        <f t="shared" si="101"/>
        <v>16297</v>
      </c>
      <c r="AR152" s="13">
        <f t="shared" si="119"/>
        <v>0.82274838449111465</v>
      </c>
      <c r="AS152" s="91"/>
      <c r="AT152" s="261"/>
      <c r="AU152" s="331"/>
      <c r="AV152" s="151" t="s">
        <v>67</v>
      </c>
      <c r="AW152" s="210">
        <v>19081</v>
      </c>
      <c r="AX152" s="38">
        <v>2936</v>
      </c>
      <c r="AY152" s="85">
        <v>0.15387034222525026</v>
      </c>
      <c r="AZ152" s="38">
        <v>16145</v>
      </c>
      <c r="BA152" s="85">
        <v>0.8461296577747498</v>
      </c>
      <c r="BB152" s="91"/>
      <c r="BD152" s="80"/>
      <c r="BE152" s="80"/>
      <c r="BF152" s="80"/>
      <c r="BG152" s="80"/>
      <c r="BH152" s="80"/>
      <c r="BI152" s="80"/>
      <c r="BJ152" s="80"/>
      <c r="BK152" s="80"/>
      <c r="BL152" s="80"/>
      <c r="BM152" s="80"/>
    </row>
    <row r="153" spans="1:65" s="12" customFormat="1" ht="13.5" customHeight="1">
      <c r="B153" s="259">
        <v>50</v>
      </c>
      <c r="C153" s="329" t="s">
        <v>14</v>
      </c>
      <c r="D153" s="75" t="s">
        <v>132</v>
      </c>
      <c r="E153" s="94">
        <v>11</v>
      </c>
      <c r="F153" s="74">
        <v>1</v>
      </c>
      <c r="G153" s="72">
        <f t="shared" si="102"/>
        <v>9.0909090909090912E-2</v>
      </c>
      <c r="H153" s="74">
        <v>10</v>
      </c>
      <c r="I153" s="72">
        <f t="shared" si="103"/>
        <v>0.90909090909090906</v>
      </c>
      <c r="J153" s="94">
        <v>87</v>
      </c>
      <c r="K153" s="74">
        <v>12</v>
      </c>
      <c r="L153" s="72">
        <f t="shared" si="104"/>
        <v>0.13793103448275862</v>
      </c>
      <c r="M153" s="74">
        <v>75</v>
      </c>
      <c r="N153" s="72">
        <f t="shared" si="105"/>
        <v>0.86206896551724133</v>
      </c>
      <c r="O153" s="94">
        <v>5824</v>
      </c>
      <c r="P153" s="74">
        <v>1571</v>
      </c>
      <c r="Q153" s="72">
        <f t="shared" si="106"/>
        <v>0.26974587912087911</v>
      </c>
      <c r="R153" s="74">
        <v>4253</v>
      </c>
      <c r="S153" s="72">
        <f t="shared" si="107"/>
        <v>0.73025412087912089</v>
      </c>
      <c r="T153" s="94">
        <v>5173</v>
      </c>
      <c r="U153" s="74">
        <v>1233</v>
      </c>
      <c r="V153" s="72">
        <f t="shared" si="108"/>
        <v>0.2383529866615117</v>
      </c>
      <c r="W153" s="74">
        <v>3940</v>
      </c>
      <c r="X153" s="72">
        <f t="shared" si="109"/>
        <v>0.76164701333848828</v>
      </c>
      <c r="Y153" s="94">
        <v>2900</v>
      </c>
      <c r="Z153" s="74">
        <v>598</v>
      </c>
      <c r="AA153" s="72">
        <f t="shared" si="110"/>
        <v>0.20620689655172414</v>
      </c>
      <c r="AB153" s="74">
        <v>2302</v>
      </c>
      <c r="AC153" s="72">
        <f t="shared" si="111"/>
        <v>0.79379310344827592</v>
      </c>
      <c r="AD153" s="94">
        <v>1052</v>
      </c>
      <c r="AE153" s="74">
        <v>137</v>
      </c>
      <c r="AF153" s="72">
        <f t="shared" si="112"/>
        <v>0.13022813688212928</v>
      </c>
      <c r="AG153" s="74">
        <v>915</v>
      </c>
      <c r="AH153" s="72">
        <f t="shared" si="113"/>
        <v>0.86977186311787069</v>
      </c>
      <c r="AI153" s="94">
        <v>296</v>
      </c>
      <c r="AJ153" s="74">
        <v>29</v>
      </c>
      <c r="AK153" s="72">
        <f t="shared" si="114"/>
        <v>9.7972972972972971E-2</v>
      </c>
      <c r="AL153" s="74">
        <v>267</v>
      </c>
      <c r="AM153" s="72">
        <f t="shared" si="115"/>
        <v>0.90202702702702697</v>
      </c>
      <c r="AN153" s="94">
        <f t="shared" si="116"/>
        <v>15343</v>
      </c>
      <c r="AO153" s="74">
        <f t="shared" si="117"/>
        <v>3581</v>
      </c>
      <c r="AP153" s="72">
        <f t="shared" si="118"/>
        <v>0.23339633709183341</v>
      </c>
      <c r="AQ153" s="73">
        <f t="shared" si="101"/>
        <v>11762</v>
      </c>
      <c r="AR153" s="72">
        <f t="shared" si="119"/>
        <v>0.76660366290816662</v>
      </c>
      <c r="AS153" s="91"/>
      <c r="AT153" s="259">
        <v>50</v>
      </c>
      <c r="AU153" s="329" t="s">
        <v>14</v>
      </c>
      <c r="AV153" s="11" t="s">
        <v>125</v>
      </c>
      <c r="AW153" s="210">
        <v>14657</v>
      </c>
      <c r="AX153" s="38">
        <v>3161</v>
      </c>
      <c r="AY153" s="85">
        <v>0.21566487002797299</v>
      </c>
      <c r="AZ153" s="38">
        <v>11496</v>
      </c>
      <c r="BA153" s="85">
        <v>0.78433512997202703</v>
      </c>
      <c r="BB153" s="91"/>
      <c r="BD153" s="80"/>
      <c r="BE153" s="80"/>
      <c r="BF153" s="80"/>
      <c r="BG153" s="80"/>
      <c r="BH153" s="80"/>
      <c r="BI153" s="80"/>
      <c r="BJ153" s="80"/>
      <c r="BK153" s="80"/>
      <c r="BL153" s="80"/>
      <c r="BM153" s="80"/>
    </row>
    <row r="154" spans="1:65" s="12" customFormat="1" ht="13.5" customHeight="1">
      <c r="B154" s="260"/>
      <c r="C154" s="330"/>
      <c r="D154" s="65" t="s">
        <v>131</v>
      </c>
      <c r="E154" s="95">
        <v>0</v>
      </c>
      <c r="F154" s="64">
        <v>0</v>
      </c>
      <c r="G154" s="62" t="str">
        <f t="shared" si="102"/>
        <v>-</v>
      </c>
      <c r="H154" s="64">
        <v>0</v>
      </c>
      <c r="I154" s="62" t="str">
        <f t="shared" si="103"/>
        <v>-</v>
      </c>
      <c r="J154" s="95">
        <v>15</v>
      </c>
      <c r="K154" s="64">
        <v>3</v>
      </c>
      <c r="L154" s="62">
        <f t="shared" si="104"/>
        <v>0.2</v>
      </c>
      <c r="M154" s="64">
        <v>12</v>
      </c>
      <c r="N154" s="62">
        <f t="shared" si="105"/>
        <v>0.8</v>
      </c>
      <c r="O154" s="95">
        <v>1276</v>
      </c>
      <c r="P154" s="64">
        <v>251</v>
      </c>
      <c r="Q154" s="62">
        <f t="shared" si="106"/>
        <v>0.19670846394984326</v>
      </c>
      <c r="R154" s="64">
        <v>1025</v>
      </c>
      <c r="S154" s="62">
        <f t="shared" si="107"/>
        <v>0.80329153605015668</v>
      </c>
      <c r="T154" s="95">
        <v>675</v>
      </c>
      <c r="U154" s="64">
        <v>139</v>
      </c>
      <c r="V154" s="62">
        <f t="shared" si="108"/>
        <v>0.20592592592592593</v>
      </c>
      <c r="W154" s="64">
        <v>536</v>
      </c>
      <c r="X154" s="62">
        <f t="shared" si="109"/>
        <v>0.79407407407407404</v>
      </c>
      <c r="Y154" s="95">
        <v>317</v>
      </c>
      <c r="Z154" s="64">
        <v>37</v>
      </c>
      <c r="AA154" s="62">
        <f t="shared" si="110"/>
        <v>0.1167192429022082</v>
      </c>
      <c r="AB154" s="64">
        <v>280</v>
      </c>
      <c r="AC154" s="62">
        <f t="shared" si="111"/>
        <v>0.88328075709779175</v>
      </c>
      <c r="AD154" s="95">
        <v>120</v>
      </c>
      <c r="AE154" s="64">
        <v>6</v>
      </c>
      <c r="AF154" s="62">
        <f t="shared" si="112"/>
        <v>0.05</v>
      </c>
      <c r="AG154" s="64">
        <v>114</v>
      </c>
      <c r="AH154" s="62">
        <f t="shared" si="113"/>
        <v>0.95</v>
      </c>
      <c r="AI154" s="95">
        <v>61</v>
      </c>
      <c r="AJ154" s="64">
        <v>2</v>
      </c>
      <c r="AK154" s="62">
        <f t="shared" si="114"/>
        <v>3.2786885245901641E-2</v>
      </c>
      <c r="AL154" s="64">
        <v>59</v>
      </c>
      <c r="AM154" s="62">
        <f t="shared" si="115"/>
        <v>0.96721311475409832</v>
      </c>
      <c r="AN154" s="95">
        <f t="shared" si="116"/>
        <v>2464</v>
      </c>
      <c r="AO154" s="64">
        <f t="shared" si="117"/>
        <v>438</v>
      </c>
      <c r="AP154" s="62">
        <f t="shared" si="118"/>
        <v>0.17775974025974026</v>
      </c>
      <c r="AQ154" s="63">
        <f t="shared" si="101"/>
        <v>2026</v>
      </c>
      <c r="AR154" s="62">
        <f t="shared" si="119"/>
        <v>0.82224025974025972</v>
      </c>
      <c r="AS154" s="91"/>
      <c r="AT154" s="260"/>
      <c r="AU154" s="330"/>
      <c r="AV154" s="11" t="s">
        <v>131</v>
      </c>
      <c r="AW154" s="210">
        <v>2375</v>
      </c>
      <c r="AX154" s="38">
        <v>392</v>
      </c>
      <c r="AY154" s="85">
        <v>0.16505263157894737</v>
      </c>
      <c r="AZ154" s="38">
        <v>1983</v>
      </c>
      <c r="BA154" s="85">
        <v>0.83494736842105266</v>
      </c>
      <c r="BB154" s="91"/>
      <c r="BD154" s="80"/>
      <c r="BE154" s="80"/>
      <c r="BF154" s="80"/>
      <c r="BG154" s="80"/>
      <c r="BH154" s="80"/>
      <c r="BI154" s="80"/>
      <c r="BJ154" s="80"/>
      <c r="BK154" s="80"/>
      <c r="BL154" s="80"/>
      <c r="BM154" s="80"/>
    </row>
    <row r="155" spans="1:65" s="12" customFormat="1" ht="13.5" customHeight="1">
      <c r="B155" s="261"/>
      <c r="C155" s="331"/>
      <c r="D155" s="71" t="s">
        <v>130</v>
      </c>
      <c r="E155" s="96">
        <v>11</v>
      </c>
      <c r="F155" s="70">
        <v>1</v>
      </c>
      <c r="G155" s="13">
        <f t="shared" si="102"/>
        <v>9.0909090909090912E-2</v>
      </c>
      <c r="H155" s="70">
        <v>10</v>
      </c>
      <c r="I155" s="13">
        <f t="shared" si="103"/>
        <v>0.90909090909090906</v>
      </c>
      <c r="J155" s="96">
        <v>102</v>
      </c>
      <c r="K155" s="70">
        <v>15</v>
      </c>
      <c r="L155" s="13">
        <f t="shared" si="104"/>
        <v>0.14705882352941177</v>
      </c>
      <c r="M155" s="70">
        <v>87</v>
      </c>
      <c r="N155" s="13">
        <f t="shared" si="105"/>
        <v>0.8529411764705882</v>
      </c>
      <c r="O155" s="96">
        <v>7100</v>
      </c>
      <c r="P155" s="70">
        <v>1822</v>
      </c>
      <c r="Q155" s="13">
        <f t="shared" si="106"/>
        <v>0.25661971830985914</v>
      </c>
      <c r="R155" s="70">
        <v>5278</v>
      </c>
      <c r="S155" s="13">
        <f t="shared" si="107"/>
        <v>0.74338028169014081</v>
      </c>
      <c r="T155" s="96">
        <v>5848</v>
      </c>
      <c r="U155" s="70">
        <v>1372</v>
      </c>
      <c r="V155" s="13">
        <f t="shared" si="108"/>
        <v>0.23461012311901505</v>
      </c>
      <c r="W155" s="70">
        <v>4476</v>
      </c>
      <c r="X155" s="13">
        <f t="shared" si="109"/>
        <v>0.76538987688098492</v>
      </c>
      <c r="Y155" s="96">
        <v>3217</v>
      </c>
      <c r="Z155" s="70">
        <v>635</v>
      </c>
      <c r="AA155" s="13">
        <f t="shared" si="110"/>
        <v>0.19738887161952129</v>
      </c>
      <c r="AB155" s="70">
        <v>2582</v>
      </c>
      <c r="AC155" s="13">
        <f t="shared" si="111"/>
        <v>0.80261112838047866</v>
      </c>
      <c r="AD155" s="96">
        <v>1172</v>
      </c>
      <c r="AE155" s="70">
        <v>143</v>
      </c>
      <c r="AF155" s="13">
        <f t="shared" si="112"/>
        <v>0.1220136518771331</v>
      </c>
      <c r="AG155" s="70">
        <v>1029</v>
      </c>
      <c r="AH155" s="13">
        <f t="shared" si="113"/>
        <v>0.87798634812286691</v>
      </c>
      <c r="AI155" s="96">
        <v>357</v>
      </c>
      <c r="AJ155" s="70">
        <v>31</v>
      </c>
      <c r="AK155" s="13">
        <f t="shared" si="114"/>
        <v>8.683473389355742E-2</v>
      </c>
      <c r="AL155" s="70">
        <v>326</v>
      </c>
      <c r="AM155" s="13">
        <f t="shared" si="115"/>
        <v>0.91316526610644255</v>
      </c>
      <c r="AN155" s="96">
        <f t="shared" si="116"/>
        <v>17807</v>
      </c>
      <c r="AO155" s="70">
        <f t="shared" si="117"/>
        <v>4019</v>
      </c>
      <c r="AP155" s="13">
        <f t="shared" si="118"/>
        <v>0.22569775930813724</v>
      </c>
      <c r="AQ155" s="33">
        <f t="shared" si="101"/>
        <v>13788</v>
      </c>
      <c r="AR155" s="13">
        <f t="shared" si="119"/>
        <v>0.77430224069186271</v>
      </c>
      <c r="AS155" s="91"/>
      <c r="AT155" s="261"/>
      <c r="AU155" s="331"/>
      <c r="AV155" s="151" t="s">
        <v>67</v>
      </c>
      <c r="AW155" s="210">
        <v>17032</v>
      </c>
      <c r="AX155" s="38">
        <v>3553</v>
      </c>
      <c r="AY155" s="85">
        <v>0.20860732738374824</v>
      </c>
      <c r="AZ155" s="38">
        <v>13479</v>
      </c>
      <c r="BA155" s="85">
        <v>0.79139267261625179</v>
      </c>
      <c r="BB155" s="91"/>
      <c r="BD155" s="80"/>
      <c r="BE155" s="80"/>
      <c r="BF155" s="80"/>
      <c r="BG155" s="80"/>
      <c r="BH155" s="80"/>
      <c r="BI155" s="80"/>
      <c r="BJ155" s="80"/>
      <c r="BK155" s="80"/>
      <c r="BL155" s="80"/>
      <c r="BM155" s="80"/>
    </row>
    <row r="156" spans="1:65" s="12" customFormat="1" ht="13.5" customHeight="1">
      <c r="B156" s="259">
        <v>51</v>
      </c>
      <c r="C156" s="329" t="s">
        <v>42</v>
      </c>
      <c r="D156" s="75" t="s">
        <v>132</v>
      </c>
      <c r="E156" s="94">
        <v>34</v>
      </c>
      <c r="F156" s="74">
        <v>10</v>
      </c>
      <c r="G156" s="72">
        <f t="shared" si="102"/>
        <v>0.29411764705882354</v>
      </c>
      <c r="H156" s="74">
        <v>24</v>
      </c>
      <c r="I156" s="72">
        <f t="shared" si="103"/>
        <v>0.70588235294117652</v>
      </c>
      <c r="J156" s="94">
        <v>108</v>
      </c>
      <c r="K156" s="74">
        <v>25</v>
      </c>
      <c r="L156" s="72">
        <f t="shared" si="104"/>
        <v>0.23148148148148148</v>
      </c>
      <c r="M156" s="74">
        <v>83</v>
      </c>
      <c r="N156" s="72">
        <f t="shared" si="105"/>
        <v>0.76851851851851849</v>
      </c>
      <c r="O156" s="94">
        <v>8023</v>
      </c>
      <c r="P156" s="74">
        <v>2994</v>
      </c>
      <c r="Q156" s="72">
        <f t="shared" si="106"/>
        <v>0.37317711579209772</v>
      </c>
      <c r="R156" s="74">
        <v>5029</v>
      </c>
      <c r="S156" s="72">
        <f t="shared" si="107"/>
        <v>0.62682288420790233</v>
      </c>
      <c r="T156" s="94">
        <v>6365</v>
      </c>
      <c r="U156" s="74">
        <v>2346</v>
      </c>
      <c r="V156" s="72">
        <f t="shared" si="108"/>
        <v>0.36857816182246661</v>
      </c>
      <c r="W156" s="74">
        <v>4019</v>
      </c>
      <c r="X156" s="72">
        <f t="shared" si="109"/>
        <v>0.63142183817753339</v>
      </c>
      <c r="Y156" s="94">
        <v>3859</v>
      </c>
      <c r="Z156" s="74">
        <v>1159</v>
      </c>
      <c r="AA156" s="72">
        <f t="shared" si="110"/>
        <v>0.30033687483804095</v>
      </c>
      <c r="AB156" s="74">
        <v>2700</v>
      </c>
      <c r="AC156" s="72">
        <f t="shared" si="111"/>
        <v>0.69966312516195905</v>
      </c>
      <c r="AD156" s="94">
        <v>1665</v>
      </c>
      <c r="AE156" s="74">
        <v>358</v>
      </c>
      <c r="AF156" s="72">
        <f t="shared" si="112"/>
        <v>0.21501501501501502</v>
      </c>
      <c r="AG156" s="74">
        <v>1307</v>
      </c>
      <c r="AH156" s="72">
        <f t="shared" si="113"/>
        <v>0.78498498498498503</v>
      </c>
      <c r="AI156" s="94">
        <v>514</v>
      </c>
      <c r="AJ156" s="74">
        <v>77</v>
      </c>
      <c r="AK156" s="72">
        <f t="shared" si="114"/>
        <v>0.14980544747081712</v>
      </c>
      <c r="AL156" s="74">
        <v>437</v>
      </c>
      <c r="AM156" s="72">
        <f t="shared" si="115"/>
        <v>0.85019455252918286</v>
      </c>
      <c r="AN156" s="94">
        <f t="shared" si="116"/>
        <v>20568</v>
      </c>
      <c r="AO156" s="74">
        <f t="shared" si="117"/>
        <v>6969</v>
      </c>
      <c r="AP156" s="72">
        <f t="shared" si="118"/>
        <v>0.33882730455075843</v>
      </c>
      <c r="AQ156" s="73">
        <f t="shared" si="101"/>
        <v>13599</v>
      </c>
      <c r="AR156" s="72">
        <f t="shared" si="119"/>
        <v>0.66117269544924151</v>
      </c>
      <c r="AS156" s="91"/>
      <c r="AT156" s="259">
        <v>51</v>
      </c>
      <c r="AU156" s="329" t="s">
        <v>42</v>
      </c>
      <c r="AV156" s="11" t="s">
        <v>125</v>
      </c>
      <c r="AW156" s="210">
        <v>19316</v>
      </c>
      <c r="AX156" s="38">
        <v>5955</v>
      </c>
      <c r="AY156" s="85">
        <v>0.3082936425761027</v>
      </c>
      <c r="AZ156" s="38">
        <v>13361</v>
      </c>
      <c r="BA156" s="85">
        <v>0.6917063574238973</v>
      </c>
      <c r="BB156" s="91"/>
      <c r="BD156" s="80"/>
      <c r="BE156" s="80"/>
      <c r="BF156" s="80"/>
      <c r="BG156" s="80"/>
      <c r="BH156" s="80"/>
      <c r="BI156" s="80"/>
      <c r="BJ156" s="80"/>
      <c r="BK156" s="80"/>
      <c r="BL156" s="80"/>
      <c r="BM156" s="80"/>
    </row>
    <row r="157" spans="1:65" s="12" customFormat="1" ht="13.5" customHeight="1">
      <c r="B157" s="260"/>
      <c r="C157" s="330"/>
      <c r="D157" s="65" t="s">
        <v>131</v>
      </c>
      <c r="E157" s="95">
        <v>8</v>
      </c>
      <c r="F157" s="64">
        <v>1</v>
      </c>
      <c r="G157" s="62">
        <f t="shared" si="102"/>
        <v>0.125</v>
      </c>
      <c r="H157" s="64">
        <v>7</v>
      </c>
      <c r="I157" s="62">
        <f t="shared" si="103"/>
        <v>0.875</v>
      </c>
      <c r="J157" s="95">
        <v>16</v>
      </c>
      <c r="K157" s="64">
        <v>1</v>
      </c>
      <c r="L157" s="62">
        <f t="shared" si="104"/>
        <v>6.25E-2</v>
      </c>
      <c r="M157" s="64">
        <v>15</v>
      </c>
      <c r="N157" s="62">
        <f t="shared" si="105"/>
        <v>0.9375</v>
      </c>
      <c r="O157" s="95">
        <v>1851</v>
      </c>
      <c r="P157" s="64">
        <v>409</v>
      </c>
      <c r="Q157" s="62">
        <f t="shared" si="106"/>
        <v>0.22096164235548352</v>
      </c>
      <c r="R157" s="64">
        <v>1442</v>
      </c>
      <c r="S157" s="62">
        <f t="shared" si="107"/>
        <v>0.77903835764451645</v>
      </c>
      <c r="T157" s="95">
        <v>862</v>
      </c>
      <c r="U157" s="64">
        <v>219</v>
      </c>
      <c r="V157" s="62">
        <f t="shared" si="108"/>
        <v>0.25406032482598606</v>
      </c>
      <c r="W157" s="64">
        <v>643</v>
      </c>
      <c r="X157" s="62">
        <f t="shared" si="109"/>
        <v>0.74593967517401394</v>
      </c>
      <c r="Y157" s="95">
        <v>446</v>
      </c>
      <c r="Z157" s="64">
        <v>83</v>
      </c>
      <c r="AA157" s="62">
        <f t="shared" si="110"/>
        <v>0.18609865470852019</v>
      </c>
      <c r="AB157" s="64">
        <v>363</v>
      </c>
      <c r="AC157" s="62">
        <f t="shared" si="111"/>
        <v>0.81390134529147984</v>
      </c>
      <c r="AD157" s="95">
        <v>218</v>
      </c>
      <c r="AE157" s="64">
        <v>27</v>
      </c>
      <c r="AF157" s="62">
        <f t="shared" si="112"/>
        <v>0.12385321100917432</v>
      </c>
      <c r="AG157" s="64">
        <v>191</v>
      </c>
      <c r="AH157" s="62">
        <f t="shared" si="113"/>
        <v>0.87614678899082565</v>
      </c>
      <c r="AI157" s="95">
        <v>103</v>
      </c>
      <c r="AJ157" s="64">
        <v>6</v>
      </c>
      <c r="AK157" s="62">
        <f t="shared" si="114"/>
        <v>5.8252427184466021E-2</v>
      </c>
      <c r="AL157" s="64">
        <v>97</v>
      </c>
      <c r="AM157" s="62">
        <f t="shared" si="115"/>
        <v>0.94174757281553401</v>
      </c>
      <c r="AN157" s="95">
        <f t="shared" si="116"/>
        <v>3504</v>
      </c>
      <c r="AO157" s="64">
        <f t="shared" si="117"/>
        <v>746</v>
      </c>
      <c r="AP157" s="62">
        <f t="shared" si="118"/>
        <v>0.21289954337899544</v>
      </c>
      <c r="AQ157" s="63">
        <f t="shared" si="101"/>
        <v>2758</v>
      </c>
      <c r="AR157" s="62">
        <f t="shared" si="119"/>
        <v>0.78710045662100458</v>
      </c>
      <c r="AS157" s="91"/>
      <c r="AT157" s="260"/>
      <c r="AU157" s="330"/>
      <c r="AV157" s="11" t="s">
        <v>131</v>
      </c>
      <c r="AW157" s="210">
        <v>3329</v>
      </c>
      <c r="AX157" s="38">
        <v>660</v>
      </c>
      <c r="AY157" s="85">
        <v>0.19825773505557223</v>
      </c>
      <c r="AZ157" s="38">
        <v>2669</v>
      </c>
      <c r="BA157" s="85">
        <v>0.8017422649444278</v>
      </c>
      <c r="BB157" s="91"/>
      <c r="BD157" s="80"/>
      <c r="BE157" s="80"/>
      <c r="BF157" s="80"/>
      <c r="BG157" s="80"/>
      <c r="BH157" s="80"/>
      <c r="BI157" s="80"/>
      <c r="BJ157" s="80"/>
      <c r="BK157" s="80"/>
      <c r="BL157" s="80"/>
      <c r="BM157" s="80"/>
    </row>
    <row r="158" spans="1:65" s="12" customFormat="1" ht="13.5" customHeight="1">
      <c r="B158" s="261"/>
      <c r="C158" s="331"/>
      <c r="D158" s="71" t="s">
        <v>130</v>
      </c>
      <c r="E158" s="96">
        <v>42</v>
      </c>
      <c r="F158" s="70">
        <v>11</v>
      </c>
      <c r="G158" s="13">
        <f t="shared" si="102"/>
        <v>0.26190476190476192</v>
      </c>
      <c r="H158" s="70">
        <v>31</v>
      </c>
      <c r="I158" s="13">
        <f t="shared" si="103"/>
        <v>0.73809523809523814</v>
      </c>
      <c r="J158" s="96">
        <v>124</v>
      </c>
      <c r="K158" s="70">
        <v>26</v>
      </c>
      <c r="L158" s="13">
        <f t="shared" si="104"/>
        <v>0.20967741935483872</v>
      </c>
      <c r="M158" s="70">
        <v>98</v>
      </c>
      <c r="N158" s="13">
        <f t="shared" si="105"/>
        <v>0.79032258064516125</v>
      </c>
      <c r="O158" s="96">
        <v>9874</v>
      </c>
      <c r="P158" s="70">
        <v>3403</v>
      </c>
      <c r="Q158" s="13">
        <f t="shared" si="106"/>
        <v>0.34464249544257647</v>
      </c>
      <c r="R158" s="70">
        <v>6471</v>
      </c>
      <c r="S158" s="13">
        <f t="shared" si="107"/>
        <v>0.65535750455742359</v>
      </c>
      <c r="T158" s="96">
        <v>7227</v>
      </c>
      <c r="U158" s="70">
        <v>2565</v>
      </c>
      <c r="V158" s="13">
        <f t="shared" si="108"/>
        <v>0.35491905354919051</v>
      </c>
      <c r="W158" s="70">
        <v>4662</v>
      </c>
      <c r="X158" s="13">
        <f t="shared" si="109"/>
        <v>0.64508094645080949</v>
      </c>
      <c r="Y158" s="96">
        <v>4305</v>
      </c>
      <c r="Z158" s="70">
        <v>1242</v>
      </c>
      <c r="AA158" s="13">
        <f t="shared" si="110"/>
        <v>0.28850174216027874</v>
      </c>
      <c r="AB158" s="70">
        <v>3063</v>
      </c>
      <c r="AC158" s="13">
        <f t="shared" si="111"/>
        <v>0.7114982578397212</v>
      </c>
      <c r="AD158" s="96">
        <v>1883</v>
      </c>
      <c r="AE158" s="70">
        <v>385</v>
      </c>
      <c r="AF158" s="13">
        <f t="shared" si="112"/>
        <v>0.20446096654275092</v>
      </c>
      <c r="AG158" s="70">
        <v>1498</v>
      </c>
      <c r="AH158" s="13">
        <f t="shared" si="113"/>
        <v>0.79553903345724908</v>
      </c>
      <c r="AI158" s="96">
        <v>617</v>
      </c>
      <c r="AJ158" s="70">
        <v>83</v>
      </c>
      <c r="AK158" s="13">
        <f t="shared" si="114"/>
        <v>0.13452188006482982</v>
      </c>
      <c r="AL158" s="70">
        <v>534</v>
      </c>
      <c r="AM158" s="13">
        <f t="shared" si="115"/>
        <v>0.86547811993517021</v>
      </c>
      <c r="AN158" s="96">
        <f t="shared" si="116"/>
        <v>24072</v>
      </c>
      <c r="AO158" s="70">
        <f t="shared" si="117"/>
        <v>7715</v>
      </c>
      <c r="AP158" s="13">
        <f t="shared" si="118"/>
        <v>0.32049684280491858</v>
      </c>
      <c r="AQ158" s="33">
        <f t="shared" si="101"/>
        <v>16357</v>
      </c>
      <c r="AR158" s="13">
        <f t="shared" si="119"/>
        <v>0.67950315719508148</v>
      </c>
      <c r="AS158" s="91"/>
      <c r="AT158" s="261"/>
      <c r="AU158" s="331"/>
      <c r="AV158" s="151" t="s">
        <v>67</v>
      </c>
      <c r="AW158" s="210">
        <v>22645</v>
      </c>
      <c r="AX158" s="38">
        <v>6615</v>
      </c>
      <c r="AY158" s="85">
        <v>0.29211746522411131</v>
      </c>
      <c r="AZ158" s="38">
        <v>16030</v>
      </c>
      <c r="BA158" s="85">
        <v>0.70788253477588869</v>
      </c>
      <c r="BB158" s="91"/>
      <c r="BD158" s="80"/>
      <c r="BE158" s="80"/>
      <c r="BF158" s="80"/>
      <c r="BG158" s="80"/>
      <c r="BH158" s="80"/>
      <c r="BI158" s="80"/>
      <c r="BJ158" s="80"/>
      <c r="BK158" s="80"/>
      <c r="BL158" s="80"/>
      <c r="BM158" s="80"/>
    </row>
    <row r="159" spans="1:65" s="12" customFormat="1" ht="13.5" customHeight="1">
      <c r="B159" s="259">
        <v>52</v>
      </c>
      <c r="C159" s="329" t="s">
        <v>4</v>
      </c>
      <c r="D159" s="75" t="s">
        <v>132</v>
      </c>
      <c r="E159" s="94">
        <v>7</v>
      </c>
      <c r="F159" s="74">
        <v>2</v>
      </c>
      <c r="G159" s="72">
        <f t="shared" si="102"/>
        <v>0.2857142857142857</v>
      </c>
      <c r="H159" s="74">
        <v>5</v>
      </c>
      <c r="I159" s="72">
        <f t="shared" si="103"/>
        <v>0.7142857142857143</v>
      </c>
      <c r="J159" s="94">
        <v>14</v>
      </c>
      <c r="K159" s="74">
        <v>3</v>
      </c>
      <c r="L159" s="72">
        <f t="shared" si="104"/>
        <v>0.21428571428571427</v>
      </c>
      <c r="M159" s="74">
        <v>11</v>
      </c>
      <c r="N159" s="72">
        <f t="shared" si="105"/>
        <v>0.7857142857142857</v>
      </c>
      <c r="O159" s="94">
        <v>6099</v>
      </c>
      <c r="P159" s="74">
        <v>2117</v>
      </c>
      <c r="Q159" s="72">
        <f t="shared" si="106"/>
        <v>0.34710608296442041</v>
      </c>
      <c r="R159" s="74">
        <v>3982</v>
      </c>
      <c r="S159" s="72">
        <f t="shared" si="107"/>
        <v>0.65289391703557964</v>
      </c>
      <c r="T159" s="94">
        <v>5199</v>
      </c>
      <c r="U159" s="74">
        <v>1696</v>
      </c>
      <c r="V159" s="72">
        <f t="shared" si="108"/>
        <v>0.32621658011155991</v>
      </c>
      <c r="W159" s="74">
        <v>3503</v>
      </c>
      <c r="X159" s="72">
        <f t="shared" si="109"/>
        <v>0.67378341988844004</v>
      </c>
      <c r="Y159" s="94">
        <v>3203</v>
      </c>
      <c r="Z159" s="74">
        <v>731</v>
      </c>
      <c r="AA159" s="72">
        <f t="shared" si="110"/>
        <v>0.22822354043084608</v>
      </c>
      <c r="AB159" s="74">
        <v>2472</v>
      </c>
      <c r="AC159" s="72">
        <f t="shared" si="111"/>
        <v>0.77177645956915397</v>
      </c>
      <c r="AD159" s="94">
        <v>1548</v>
      </c>
      <c r="AE159" s="74">
        <v>230</v>
      </c>
      <c r="AF159" s="72">
        <f t="shared" si="112"/>
        <v>0.14857881136950904</v>
      </c>
      <c r="AG159" s="74">
        <v>1318</v>
      </c>
      <c r="AH159" s="72">
        <f t="shared" si="113"/>
        <v>0.85142118863049099</v>
      </c>
      <c r="AI159" s="94">
        <v>540</v>
      </c>
      <c r="AJ159" s="74">
        <v>46</v>
      </c>
      <c r="AK159" s="72">
        <f t="shared" si="114"/>
        <v>8.5185185185185183E-2</v>
      </c>
      <c r="AL159" s="74">
        <v>494</v>
      </c>
      <c r="AM159" s="72">
        <f t="shared" si="115"/>
        <v>0.91481481481481486</v>
      </c>
      <c r="AN159" s="94">
        <f t="shared" si="116"/>
        <v>16610</v>
      </c>
      <c r="AO159" s="74">
        <f t="shared" si="117"/>
        <v>4825</v>
      </c>
      <c r="AP159" s="72">
        <f t="shared" si="118"/>
        <v>0.2904876580373269</v>
      </c>
      <c r="AQ159" s="73">
        <f t="shared" si="101"/>
        <v>11785</v>
      </c>
      <c r="AR159" s="72">
        <f t="shared" si="119"/>
        <v>0.7095123419626731</v>
      </c>
      <c r="AS159" s="91"/>
      <c r="AT159" s="259">
        <v>52</v>
      </c>
      <c r="AU159" s="329" t="s">
        <v>4</v>
      </c>
      <c r="AV159" s="11" t="s">
        <v>125</v>
      </c>
      <c r="AW159" s="210">
        <v>15792</v>
      </c>
      <c r="AX159" s="38">
        <v>4271</v>
      </c>
      <c r="AY159" s="85">
        <v>0.27045339412360692</v>
      </c>
      <c r="AZ159" s="38">
        <v>11521</v>
      </c>
      <c r="BA159" s="85">
        <v>0.72954660587639308</v>
      </c>
      <c r="BB159" s="91"/>
      <c r="BD159" s="80"/>
      <c r="BE159" s="80"/>
      <c r="BF159" s="80"/>
      <c r="BG159" s="80"/>
      <c r="BH159" s="80"/>
      <c r="BI159" s="80"/>
      <c r="BJ159" s="80"/>
      <c r="BK159" s="80"/>
      <c r="BL159" s="80"/>
      <c r="BM159" s="80"/>
    </row>
    <row r="160" spans="1:65" s="12" customFormat="1" ht="13.5" customHeight="1">
      <c r="B160" s="260"/>
      <c r="C160" s="330"/>
      <c r="D160" s="65" t="s">
        <v>131</v>
      </c>
      <c r="E160" s="95">
        <v>0</v>
      </c>
      <c r="F160" s="64">
        <v>0</v>
      </c>
      <c r="G160" s="62" t="str">
        <f t="shared" si="102"/>
        <v>-</v>
      </c>
      <c r="H160" s="64">
        <v>0</v>
      </c>
      <c r="I160" s="62" t="str">
        <f t="shared" si="103"/>
        <v>-</v>
      </c>
      <c r="J160" s="95">
        <v>0</v>
      </c>
      <c r="K160" s="64">
        <v>0</v>
      </c>
      <c r="L160" s="62" t="str">
        <f t="shared" si="104"/>
        <v>-</v>
      </c>
      <c r="M160" s="64">
        <v>0</v>
      </c>
      <c r="N160" s="62" t="str">
        <f t="shared" si="105"/>
        <v>-</v>
      </c>
      <c r="O160" s="95">
        <v>1517</v>
      </c>
      <c r="P160" s="64">
        <v>355</v>
      </c>
      <c r="Q160" s="62">
        <f t="shared" si="106"/>
        <v>0.23401450230718523</v>
      </c>
      <c r="R160" s="64">
        <v>1162</v>
      </c>
      <c r="S160" s="62">
        <f t="shared" si="107"/>
        <v>0.76598549769281477</v>
      </c>
      <c r="T160" s="95">
        <v>756</v>
      </c>
      <c r="U160" s="64">
        <v>178</v>
      </c>
      <c r="V160" s="62">
        <f t="shared" si="108"/>
        <v>0.23544973544973544</v>
      </c>
      <c r="W160" s="64">
        <v>578</v>
      </c>
      <c r="X160" s="62">
        <f t="shared" si="109"/>
        <v>0.76455026455026454</v>
      </c>
      <c r="Y160" s="95">
        <v>347</v>
      </c>
      <c r="Z160" s="64">
        <v>54</v>
      </c>
      <c r="AA160" s="62">
        <f t="shared" si="110"/>
        <v>0.15561959654178675</v>
      </c>
      <c r="AB160" s="64">
        <v>293</v>
      </c>
      <c r="AC160" s="62">
        <f t="shared" si="111"/>
        <v>0.8443804034582133</v>
      </c>
      <c r="AD160" s="95">
        <v>147</v>
      </c>
      <c r="AE160" s="64">
        <v>8</v>
      </c>
      <c r="AF160" s="62">
        <f t="shared" si="112"/>
        <v>5.4421768707482991E-2</v>
      </c>
      <c r="AG160" s="64">
        <v>139</v>
      </c>
      <c r="AH160" s="62">
        <f t="shared" si="113"/>
        <v>0.94557823129251706</v>
      </c>
      <c r="AI160" s="95">
        <v>73</v>
      </c>
      <c r="AJ160" s="64">
        <v>1</v>
      </c>
      <c r="AK160" s="62">
        <f t="shared" si="114"/>
        <v>1.3698630136986301E-2</v>
      </c>
      <c r="AL160" s="64">
        <v>72</v>
      </c>
      <c r="AM160" s="62">
        <f t="shared" si="115"/>
        <v>0.98630136986301364</v>
      </c>
      <c r="AN160" s="95">
        <f t="shared" si="116"/>
        <v>2840</v>
      </c>
      <c r="AO160" s="64">
        <f t="shared" si="117"/>
        <v>596</v>
      </c>
      <c r="AP160" s="62">
        <f t="shared" si="118"/>
        <v>0.20985915492957746</v>
      </c>
      <c r="AQ160" s="63">
        <f t="shared" si="101"/>
        <v>2244</v>
      </c>
      <c r="AR160" s="62">
        <f t="shared" si="119"/>
        <v>0.79014084507042248</v>
      </c>
      <c r="AS160" s="91"/>
      <c r="AT160" s="260"/>
      <c r="AU160" s="330"/>
      <c r="AV160" s="11" t="s">
        <v>131</v>
      </c>
      <c r="AW160" s="210">
        <v>2795</v>
      </c>
      <c r="AX160" s="38">
        <v>549</v>
      </c>
      <c r="AY160" s="85">
        <v>0.19642218246869408</v>
      </c>
      <c r="AZ160" s="38">
        <v>2246</v>
      </c>
      <c r="BA160" s="85">
        <v>0.80357781753130586</v>
      </c>
      <c r="BB160" s="91"/>
      <c r="BD160" s="80"/>
      <c r="BE160" s="80"/>
      <c r="BF160" s="80"/>
      <c r="BG160" s="80"/>
      <c r="BH160" s="80"/>
      <c r="BI160" s="80"/>
      <c r="BJ160" s="80"/>
      <c r="BK160" s="80"/>
      <c r="BL160" s="80"/>
      <c r="BM160" s="80"/>
    </row>
    <row r="161" spans="1:65" s="12" customFormat="1" ht="13.5" customHeight="1">
      <c r="B161" s="261"/>
      <c r="C161" s="331"/>
      <c r="D161" s="71" t="s">
        <v>130</v>
      </c>
      <c r="E161" s="96">
        <v>7</v>
      </c>
      <c r="F161" s="70">
        <v>2</v>
      </c>
      <c r="G161" s="13">
        <f t="shared" si="102"/>
        <v>0.2857142857142857</v>
      </c>
      <c r="H161" s="70">
        <v>5</v>
      </c>
      <c r="I161" s="13">
        <f t="shared" si="103"/>
        <v>0.7142857142857143</v>
      </c>
      <c r="J161" s="96">
        <v>14</v>
      </c>
      <c r="K161" s="70">
        <v>3</v>
      </c>
      <c r="L161" s="13">
        <f t="shared" si="104"/>
        <v>0.21428571428571427</v>
      </c>
      <c r="M161" s="70">
        <v>11</v>
      </c>
      <c r="N161" s="13">
        <f t="shared" si="105"/>
        <v>0.7857142857142857</v>
      </c>
      <c r="O161" s="96">
        <v>7616</v>
      </c>
      <c r="P161" s="70">
        <v>2472</v>
      </c>
      <c r="Q161" s="13">
        <f t="shared" si="106"/>
        <v>0.32457983193277312</v>
      </c>
      <c r="R161" s="70">
        <v>5144</v>
      </c>
      <c r="S161" s="13">
        <f t="shared" si="107"/>
        <v>0.67542016806722693</v>
      </c>
      <c r="T161" s="96">
        <v>5955</v>
      </c>
      <c r="U161" s="70">
        <v>1874</v>
      </c>
      <c r="V161" s="13">
        <f t="shared" si="108"/>
        <v>0.31469353484466833</v>
      </c>
      <c r="W161" s="70">
        <v>4081</v>
      </c>
      <c r="X161" s="13">
        <f t="shared" si="109"/>
        <v>0.68530646515533167</v>
      </c>
      <c r="Y161" s="96">
        <v>3550</v>
      </c>
      <c r="Z161" s="70">
        <v>785</v>
      </c>
      <c r="AA161" s="13">
        <f t="shared" si="110"/>
        <v>0.22112676056338029</v>
      </c>
      <c r="AB161" s="70">
        <v>2765</v>
      </c>
      <c r="AC161" s="13">
        <f t="shared" si="111"/>
        <v>0.77887323943661968</v>
      </c>
      <c r="AD161" s="96">
        <v>1695</v>
      </c>
      <c r="AE161" s="70">
        <v>238</v>
      </c>
      <c r="AF161" s="13">
        <f t="shared" si="112"/>
        <v>0.14041297935103245</v>
      </c>
      <c r="AG161" s="70">
        <v>1457</v>
      </c>
      <c r="AH161" s="13">
        <f t="shared" si="113"/>
        <v>0.85958702064896753</v>
      </c>
      <c r="AI161" s="96">
        <v>613</v>
      </c>
      <c r="AJ161" s="70">
        <v>47</v>
      </c>
      <c r="AK161" s="13">
        <f t="shared" si="114"/>
        <v>7.6672104404567704E-2</v>
      </c>
      <c r="AL161" s="70">
        <v>566</v>
      </c>
      <c r="AM161" s="13">
        <f t="shared" si="115"/>
        <v>0.92332789559543227</v>
      </c>
      <c r="AN161" s="96">
        <f t="shared" si="116"/>
        <v>19450</v>
      </c>
      <c r="AO161" s="70">
        <f t="shared" si="117"/>
        <v>5421</v>
      </c>
      <c r="AP161" s="13">
        <f t="shared" si="118"/>
        <v>0.27871465295629821</v>
      </c>
      <c r="AQ161" s="33">
        <f t="shared" si="101"/>
        <v>14029</v>
      </c>
      <c r="AR161" s="13">
        <f t="shared" si="119"/>
        <v>0.72128534704370184</v>
      </c>
      <c r="AS161" s="91"/>
      <c r="AT161" s="261"/>
      <c r="AU161" s="331"/>
      <c r="AV161" s="151" t="s">
        <v>67</v>
      </c>
      <c r="AW161" s="210">
        <v>18587</v>
      </c>
      <c r="AX161" s="38">
        <v>4820</v>
      </c>
      <c r="AY161" s="85">
        <v>0.25932103082799807</v>
      </c>
      <c r="AZ161" s="38">
        <v>13767</v>
      </c>
      <c r="BA161" s="85">
        <v>0.74067896917200193</v>
      </c>
      <c r="BB161" s="91"/>
      <c r="BD161" s="80"/>
      <c r="BE161" s="80"/>
      <c r="BF161" s="80"/>
      <c r="BG161" s="80"/>
      <c r="BH161" s="80"/>
      <c r="BI161" s="80"/>
      <c r="BJ161" s="80"/>
      <c r="BK161" s="80"/>
      <c r="BL161" s="80"/>
      <c r="BM161" s="80"/>
    </row>
    <row r="162" spans="1:65" s="12" customFormat="1" ht="13.5" customHeight="1">
      <c r="B162" s="259">
        <v>53</v>
      </c>
      <c r="C162" s="329" t="s">
        <v>19</v>
      </c>
      <c r="D162" s="75" t="s">
        <v>132</v>
      </c>
      <c r="E162" s="94">
        <v>20</v>
      </c>
      <c r="F162" s="74">
        <v>4</v>
      </c>
      <c r="G162" s="72">
        <f t="shared" si="102"/>
        <v>0.2</v>
      </c>
      <c r="H162" s="74">
        <v>16</v>
      </c>
      <c r="I162" s="72">
        <f t="shared" si="103"/>
        <v>0.8</v>
      </c>
      <c r="J162" s="94">
        <v>62</v>
      </c>
      <c r="K162" s="74">
        <v>11</v>
      </c>
      <c r="L162" s="72">
        <f t="shared" si="104"/>
        <v>0.17741935483870969</v>
      </c>
      <c r="M162" s="74">
        <v>51</v>
      </c>
      <c r="N162" s="72">
        <f t="shared" si="105"/>
        <v>0.82258064516129037</v>
      </c>
      <c r="O162" s="94">
        <v>3488</v>
      </c>
      <c r="P162" s="74">
        <v>1026</v>
      </c>
      <c r="Q162" s="72">
        <f t="shared" si="106"/>
        <v>0.29415137614678899</v>
      </c>
      <c r="R162" s="74">
        <v>2462</v>
      </c>
      <c r="S162" s="72">
        <f t="shared" si="107"/>
        <v>0.70584862385321101</v>
      </c>
      <c r="T162" s="94">
        <v>3107</v>
      </c>
      <c r="U162" s="74">
        <v>831</v>
      </c>
      <c r="V162" s="72">
        <f t="shared" si="108"/>
        <v>0.26746057289990344</v>
      </c>
      <c r="W162" s="74">
        <v>2276</v>
      </c>
      <c r="X162" s="72">
        <f t="shared" si="109"/>
        <v>0.73253942710009656</v>
      </c>
      <c r="Y162" s="94">
        <v>1848</v>
      </c>
      <c r="Z162" s="74">
        <v>364</v>
      </c>
      <c r="AA162" s="72">
        <f t="shared" si="110"/>
        <v>0.19696969696969696</v>
      </c>
      <c r="AB162" s="74">
        <v>1484</v>
      </c>
      <c r="AC162" s="72">
        <f t="shared" si="111"/>
        <v>0.80303030303030298</v>
      </c>
      <c r="AD162" s="94">
        <v>729</v>
      </c>
      <c r="AE162" s="74">
        <v>101</v>
      </c>
      <c r="AF162" s="72">
        <f t="shared" si="112"/>
        <v>0.13854595336076816</v>
      </c>
      <c r="AG162" s="74">
        <v>628</v>
      </c>
      <c r="AH162" s="72">
        <f t="shared" si="113"/>
        <v>0.86145404663923186</v>
      </c>
      <c r="AI162" s="94">
        <v>222</v>
      </c>
      <c r="AJ162" s="74">
        <v>22</v>
      </c>
      <c r="AK162" s="72">
        <f t="shared" si="114"/>
        <v>9.90990990990991E-2</v>
      </c>
      <c r="AL162" s="74">
        <v>200</v>
      </c>
      <c r="AM162" s="72">
        <f t="shared" si="115"/>
        <v>0.90090090090090091</v>
      </c>
      <c r="AN162" s="94">
        <f t="shared" si="116"/>
        <v>9476</v>
      </c>
      <c r="AO162" s="74">
        <f t="shared" si="117"/>
        <v>2359</v>
      </c>
      <c r="AP162" s="72">
        <f t="shared" si="118"/>
        <v>0.24894470240607852</v>
      </c>
      <c r="AQ162" s="73">
        <f t="shared" si="101"/>
        <v>7117</v>
      </c>
      <c r="AR162" s="72">
        <f t="shared" si="119"/>
        <v>0.75105529759392153</v>
      </c>
      <c r="AS162" s="91"/>
      <c r="AT162" s="259">
        <v>53</v>
      </c>
      <c r="AU162" s="329" t="s">
        <v>19</v>
      </c>
      <c r="AV162" s="11" t="s">
        <v>125</v>
      </c>
      <c r="AW162" s="210">
        <v>9069</v>
      </c>
      <c r="AX162" s="38">
        <v>1893</v>
      </c>
      <c r="AY162" s="85">
        <v>0.20873304664240822</v>
      </c>
      <c r="AZ162" s="38">
        <v>7176</v>
      </c>
      <c r="BA162" s="85">
        <v>0.79126695335759178</v>
      </c>
      <c r="BB162" s="91"/>
      <c r="BD162" s="80"/>
      <c r="BE162" s="80"/>
      <c r="BF162" s="80"/>
      <c r="BG162" s="80"/>
      <c r="BH162" s="80"/>
      <c r="BI162" s="80"/>
      <c r="BJ162" s="80"/>
      <c r="BK162" s="80"/>
      <c r="BL162" s="80"/>
      <c r="BM162" s="80"/>
    </row>
    <row r="163" spans="1:65" s="12" customFormat="1" ht="13.5" customHeight="1">
      <c r="B163" s="260"/>
      <c r="C163" s="330"/>
      <c r="D163" s="65" t="s">
        <v>131</v>
      </c>
      <c r="E163" s="95">
        <v>1</v>
      </c>
      <c r="F163" s="64">
        <v>0</v>
      </c>
      <c r="G163" s="62">
        <f t="shared" si="102"/>
        <v>0</v>
      </c>
      <c r="H163" s="64">
        <v>1</v>
      </c>
      <c r="I163" s="62">
        <f t="shared" si="103"/>
        <v>1</v>
      </c>
      <c r="J163" s="95">
        <v>8</v>
      </c>
      <c r="K163" s="64">
        <v>0</v>
      </c>
      <c r="L163" s="62">
        <f t="shared" si="104"/>
        <v>0</v>
      </c>
      <c r="M163" s="64">
        <v>8</v>
      </c>
      <c r="N163" s="62">
        <f t="shared" si="105"/>
        <v>1</v>
      </c>
      <c r="O163" s="95">
        <v>727</v>
      </c>
      <c r="P163" s="64">
        <v>133</v>
      </c>
      <c r="Q163" s="62">
        <f t="shared" si="106"/>
        <v>0.18294360385144429</v>
      </c>
      <c r="R163" s="64">
        <v>594</v>
      </c>
      <c r="S163" s="62">
        <f t="shared" si="107"/>
        <v>0.81705639614855574</v>
      </c>
      <c r="T163" s="95">
        <v>322</v>
      </c>
      <c r="U163" s="64">
        <v>67</v>
      </c>
      <c r="V163" s="62">
        <f t="shared" si="108"/>
        <v>0.20807453416149069</v>
      </c>
      <c r="W163" s="64">
        <v>255</v>
      </c>
      <c r="X163" s="62">
        <f t="shared" si="109"/>
        <v>0.79192546583850931</v>
      </c>
      <c r="Y163" s="95">
        <v>190</v>
      </c>
      <c r="Z163" s="64">
        <v>26</v>
      </c>
      <c r="AA163" s="62">
        <f t="shared" si="110"/>
        <v>0.1368421052631579</v>
      </c>
      <c r="AB163" s="64">
        <v>164</v>
      </c>
      <c r="AC163" s="62">
        <f t="shared" si="111"/>
        <v>0.86315789473684212</v>
      </c>
      <c r="AD163" s="95">
        <v>96</v>
      </c>
      <c r="AE163" s="64">
        <v>9</v>
      </c>
      <c r="AF163" s="62">
        <f t="shared" si="112"/>
        <v>9.375E-2</v>
      </c>
      <c r="AG163" s="64">
        <v>87</v>
      </c>
      <c r="AH163" s="62">
        <f t="shared" si="113"/>
        <v>0.90625</v>
      </c>
      <c r="AI163" s="95">
        <v>42</v>
      </c>
      <c r="AJ163" s="64">
        <v>1</v>
      </c>
      <c r="AK163" s="62">
        <f t="shared" si="114"/>
        <v>2.3809523809523808E-2</v>
      </c>
      <c r="AL163" s="64">
        <v>41</v>
      </c>
      <c r="AM163" s="62">
        <f t="shared" si="115"/>
        <v>0.97619047619047616</v>
      </c>
      <c r="AN163" s="95">
        <f t="shared" si="116"/>
        <v>1386</v>
      </c>
      <c r="AO163" s="64">
        <f t="shared" si="117"/>
        <v>236</v>
      </c>
      <c r="AP163" s="62">
        <f t="shared" si="118"/>
        <v>0.17027417027417027</v>
      </c>
      <c r="AQ163" s="63">
        <f t="shared" si="101"/>
        <v>1150</v>
      </c>
      <c r="AR163" s="62">
        <f t="shared" si="119"/>
        <v>0.82972582972582976</v>
      </c>
      <c r="AS163" s="91"/>
      <c r="AT163" s="260"/>
      <c r="AU163" s="330"/>
      <c r="AV163" s="11" t="s">
        <v>131</v>
      </c>
      <c r="AW163" s="210">
        <v>1267</v>
      </c>
      <c r="AX163" s="38">
        <v>210</v>
      </c>
      <c r="AY163" s="85">
        <v>0.16574585635359115</v>
      </c>
      <c r="AZ163" s="38">
        <v>1057</v>
      </c>
      <c r="BA163" s="85">
        <v>0.83425414364640882</v>
      </c>
      <c r="BB163" s="91"/>
      <c r="BD163" s="80"/>
      <c r="BE163" s="80"/>
      <c r="BF163" s="80"/>
      <c r="BG163" s="80"/>
      <c r="BH163" s="80"/>
      <c r="BI163" s="80"/>
      <c r="BJ163" s="80"/>
      <c r="BK163" s="80"/>
      <c r="BL163" s="80"/>
      <c r="BM163" s="80"/>
    </row>
    <row r="164" spans="1:65" s="12" customFormat="1" ht="13.5" customHeight="1">
      <c r="B164" s="261"/>
      <c r="C164" s="331"/>
      <c r="D164" s="71" t="s">
        <v>130</v>
      </c>
      <c r="E164" s="96">
        <v>21</v>
      </c>
      <c r="F164" s="70">
        <v>4</v>
      </c>
      <c r="G164" s="13">
        <f t="shared" si="102"/>
        <v>0.19047619047619047</v>
      </c>
      <c r="H164" s="70">
        <v>17</v>
      </c>
      <c r="I164" s="13">
        <f t="shared" si="103"/>
        <v>0.80952380952380953</v>
      </c>
      <c r="J164" s="96">
        <v>70</v>
      </c>
      <c r="K164" s="70">
        <v>11</v>
      </c>
      <c r="L164" s="13">
        <f t="shared" si="104"/>
        <v>0.15714285714285714</v>
      </c>
      <c r="M164" s="70">
        <v>59</v>
      </c>
      <c r="N164" s="13">
        <f t="shared" si="105"/>
        <v>0.84285714285714286</v>
      </c>
      <c r="O164" s="96">
        <v>4215</v>
      </c>
      <c r="P164" s="70">
        <v>1159</v>
      </c>
      <c r="Q164" s="13">
        <f t="shared" si="106"/>
        <v>0.27497034400948994</v>
      </c>
      <c r="R164" s="70">
        <v>3056</v>
      </c>
      <c r="S164" s="13">
        <f t="shared" si="107"/>
        <v>0.72502965599051006</v>
      </c>
      <c r="T164" s="96">
        <v>3429</v>
      </c>
      <c r="U164" s="70">
        <v>898</v>
      </c>
      <c r="V164" s="13">
        <f t="shared" si="108"/>
        <v>0.26188393117526976</v>
      </c>
      <c r="W164" s="70">
        <v>2531</v>
      </c>
      <c r="X164" s="13">
        <f t="shared" si="109"/>
        <v>0.73811606882473024</v>
      </c>
      <c r="Y164" s="96">
        <v>2038</v>
      </c>
      <c r="Z164" s="70">
        <v>390</v>
      </c>
      <c r="AA164" s="13">
        <f t="shared" si="110"/>
        <v>0.19136408243375858</v>
      </c>
      <c r="AB164" s="70">
        <v>1648</v>
      </c>
      <c r="AC164" s="13">
        <f t="shared" si="111"/>
        <v>0.80863591756624142</v>
      </c>
      <c r="AD164" s="96">
        <v>825</v>
      </c>
      <c r="AE164" s="70">
        <v>110</v>
      </c>
      <c r="AF164" s="13">
        <f t="shared" si="112"/>
        <v>0.13333333333333333</v>
      </c>
      <c r="AG164" s="70">
        <v>715</v>
      </c>
      <c r="AH164" s="13">
        <f t="shared" si="113"/>
        <v>0.8666666666666667</v>
      </c>
      <c r="AI164" s="96">
        <v>264</v>
      </c>
      <c r="AJ164" s="70">
        <v>23</v>
      </c>
      <c r="AK164" s="13">
        <f t="shared" si="114"/>
        <v>8.7121212121212127E-2</v>
      </c>
      <c r="AL164" s="70">
        <v>241</v>
      </c>
      <c r="AM164" s="13">
        <f t="shared" si="115"/>
        <v>0.91287878787878785</v>
      </c>
      <c r="AN164" s="96">
        <f t="shared" si="116"/>
        <v>10862</v>
      </c>
      <c r="AO164" s="70">
        <f t="shared" si="117"/>
        <v>2595</v>
      </c>
      <c r="AP164" s="13">
        <f t="shared" si="118"/>
        <v>0.23890627877002393</v>
      </c>
      <c r="AQ164" s="33">
        <f t="shared" si="101"/>
        <v>8267</v>
      </c>
      <c r="AR164" s="13">
        <f t="shared" si="119"/>
        <v>0.76109372122997609</v>
      </c>
      <c r="AS164" s="91"/>
      <c r="AT164" s="261"/>
      <c r="AU164" s="331"/>
      <c r="AV164" s="151" t="s">
        <v>67</v>
      </c>
      <c r="AW164" s="210">
        <v>10336</v>
      </c>
      <c r="AX164" s="38">
        <v>2103</v>
      </c>
      <c r="AY164" s="85">
        <v>0.20346362229102166</v>
      </c>
      <c r="AZ164" s="38">
        <v>8233</v>
      </c>
      <c r="BA164" s="85">
        <v>0.79653637770897834</v>
      </c>
      <c r="BB164" s="91"/>
      <c r="BD164" s="80"/>
      <c r="BE164" s="80"/>
      <c r="BF164" s="80"/>
      <c r="BG164" s="80"/>
      <c r="BH164" s="80"/>
      <c r="BI164" s="80"/>
      <c r="BJ164" s="80"/>
      <c r="BK164" s="80"/>
      <c r="BL164" s="80"/>
      <c r="BM164" s="80"/>
    </row>
    <row r="165" spans="1:65" s="12" customFormat="1" ht="13.5" customHeight="1">
      <c r="B165" s="259">
        <v>54</v>
      </c>
      <c r="C165" s="329" t="s">
        <v>24</v>
      </c>
      <c r="D165" s="75" t="s">
        <v>132</v>
      </c>
      <c r="E165" s="94">
        <v>29</v>
      </c>
      <c r="F165" s="74">
        <v>4</v>
      </c>
      <c r="G165" s="72">
        <f t="shared" si="102"/>
        <v>0.13793103448275862</v>
      </c>
      <c r="H165" s="74">
        <v>25</v>
      </c>
      <c r="I165" s="72">
        <f t="shared" si="103"/>
        <v>0.86206896551724133</v>
      </c>
      <c r="J165" s="94">
        <v>87</v>
      </c>
      <c r="K165" s="74">
        <v>3</v>
      </c>
      <c r="L165" s="72">
        <f t="shared" si="104"/>
        <v>3.4482758620689655E-2</v>
      </c>
      <c r="M165" s="74">
        <v>84</v>
      </c>
      <c r="N165" s="72">
        <f t="shared" si="105"/>
        <v>0.96551724137931039</v>
      </c>
      <c r="O165" s="94">
        <v>5607</v>
      </c>
      <c r="P165" s="74">
        <v>2085</v>
      </c>
      <c r="Q165" s="72">
        <f t="shared" si="106"/>
        <v>0.37185660781166396</v>
      </c>
      <c r="R165" s="74">
        <v>3522</v>
      </c>
      <c r="S165" s="72">
        <f t="shared" si="107"/>
        <v>0.62814339218833604</v>
      </c>
      <c r="T165" s="94">
        <v>4937</v>
      </c>
      <c r="U165" s="74">
        <v>1713</v>
      </c>
      <c r="V165" s="72">
        <f t="shared" si="108"/>
        <v>0.3469718452501519</v>
      </c>
      <c r="W165" s="74">
        <v>3224</v>
      </c>
      <c r="X165" s="72">
        <f t="shared" si="109"/>
        <v>0.6530281547498481</v>
      </c>
      <c r="Y165" s="94">
        <v>2965</v>
      </c>
      <c r="Z165" s="74">
        <v>765</v>
      </c>
      <c r="AA165" s="72">
        <f t="shared" si="110"/>
        <v>0.25801011804384488</v>
      </c>
      <c r="AB165" s="74">
        <v>2200</v>
      </c>
      <c r="AC165" s="72">
        <f t="shared" si="111"/>
        <v>0.74198988195615512</v>
      </c>
      <c r="AD165" s="94">
        <v>1280</v>
      </c>
      <c r="AE165" s="74">
        <v>220</v>
      </c>
      <c r="AF165" s="72">
        <f t="shared" si="112"/>
        <v>0.171875</v>
      </c>
      <c r="AG165" s="74">
        <v>1060</v>
      </c>
      <c r="AH165" s="72">
        <f t="shared" si="113"/>
        <v>0.828125</v>
      </c>
      <c r="AI165" s="94">
        <v>374</v>
      </c>
      <c r="AJ165" s="74">
        <v>54</v>
      </c>
      <c r="AK165" s="72">
        <f t="shared" si="114"/>
        <v>0.14438502673796791</v>
      </c>
      <c r="AL165" s="74">
        <v>320</v>
      </c>
      <c r="AM165" s="72">
        <f t="shared" si="115"/>
        <v>0.85561497326203206</v>
      </c>
      <c r="AN165" s="94">
        <f t="shared" si="116"/>
        <v>15279</v>
      </c>
      <c r="AO165" s="74">
        <f t="shared" si="117"/>
        <v>4844</v>
      </c>
      <c r="AP165" s="72">
        <f t="shared" si="118"/>
        <v>0.31703645526539698</v>
      </c>
      <c r="AQ165" s="73">
        <f t="shared" si="101"/>
        <v>10435</v>
      </c>
      <c r="AR165" s="72">
        <f t="shared" si="119"/>
        <v>0.68296354473460308</v>
      </c>
      <c r="AS165" s="91"/>
      <c r="AT165" s="259">
        <v>54</v>
      </c>
      <c r="AU165" s="329" t="s">
        <v>24</v>
      </c>
      <c r="AV165" s="11" t="s">
        <v>125</v>
      </c>
      <c r="AW165" s="210">
        <v>14734</v>
      </c>
      <c r="AX165" s="38">
        <v>4332</v>
      </c>
      <c r="AY165" s="85">
        <v>0.29401384552735171</v>
      </c>
      <c r="AZ165" s="38">
        <v>10402</v>
      </c>
      <c r="BA165" s="85">
        <v>0.70598615447264834</v>
      </c>
      <c r="BB165" s="91"/>
      <c r="BD165" s="80"/>
      <c r="BE165" s="80"/>
      <c r="BF165" s="80"/>
      <c r="BG165" s="80"/>
      <c r="BH165" s="80"/>
      <c r="BI165" s="80"/>
      <c r="BJ165" s="80"/>
      <c r="BK165" s="80"/>
      <c r="BL165" s="80"/>
      <c r="BM165" s="80"/>
    </row>
    <row r="166" spans="1:65" s="12" customFormat="1" ht="13.5" customHeight="1">
      <c r="A166" s="76"/>
      <c r="B166" s="260"/>
      <c r="C166" s="330"/>
      <c r="D166" s="65" t="s">
        <v>131</v>
      </c>
      <c r="E166" s="95">
        <v>6</v>
      </c>
      <c r="F166" s="64">
        <v>1</v>
      </c>
      <c r="G166" s="62">
        <f t="shared" si="102"/>
        <v>0.16666666666666666</v>
      </c>
      <c r="H166" s="64">
        <v>5</v>
      </c>
      <c r="I166" s="62">
        <f t="shared" si="103"/>
        <v>0.83333333333333337</v>
      </c>
      <c r="J166" s="95">
        <v>9</v>
      </c>
      <c r="K166" s="64">
        <v>2</v>
      </c>
      <c r="L166" s="62">
        <f t="shared" si="104"/>
        <v>0.22222222222222221</v>
      </c>
      <c r="M166" s="64">
        <v>7</v>
      </c>
      <c r="N166" s="62">
        <f t="shared" si="105"/>
        <v>0.77777777777777779</v>
      </c>
      <c r="O166" s="95">
        <v>1298</v>
      </c>
      <c r="P166" s="64">
        <v>320</v>
      </c>
      <c r="Q166" s="62">
        <f t="shared" si="106"/>
        <v>0.24653312788906009</v>
      </c>
      <c r="R166" s="64">
        <v>978</v>
      </c>
      <c r="S166" s="62">
        <f t="shared" si="107"/>
        <v>0.75346687211093988</v>
      </c>
      <c r="T166" s="95">
        <v>701</v>
      </c>
      <c r="U166" s="64">
        <v>189</v>
      </c>
      <c r="V166" s="62">
        <f t="shared" si="108"/>
        <v>0.26961483594864477</v>
      </c>
      <c r="W166" s="64">
        <v>512</v>
      </c>
      <c r="X166" s="62">
        <f t="shared" si="109"/>
        <v>0.73038516405135523</v>
      </c>
      <c r="Y166" s="95">
        <v>338</v>
      </c>
      <c r="Z166" s="64">
        <v>52</v>
      </c>
      <c r="AA166" s="62">
        <f t="shared" si="110"/>
        <v>0.15384615384615385</v>
      </c>
      <c r="AB166" s="64">
        <v>286</v>
      </c>
      <c r="AC166" s="62">
        <f t="shared" si="111"/>
        <v>0.84615384615384615</v>
      </c>
      <c r="AD166" s="95">
        <v>161</v>
      </c>
      <c r="AE166" s="64">
        <v>16</v>
      </c>
      <c r="AF166" s="62">
        <f t="shared" si="112"/>
        <v>9.9378881987577633E-2</v>
      </c>
      <c r="AG166" s="64">
        <v>145</v>
      </c>
      <c r="AH166" s="62">
        <f t="shared" si="113"/>
        <v>0.90062111801242239</v>
      </c>
      <c r="AI166" s="95">
        <v>66</v>
      </c>
      <c r="AJ166" s="64">
        <v>2</v>
      </c>
      <c r="AK166" s="62">
        <f t="shared" si="114"/>
        <v>3.0303030303030304E-2</v>
      </c>
      <c r="AL166" s="64">
        <v>64</v>
      </c>
      <c r="AM166" s="62">
        <f t="shared" si="115"/>
        <v>0.96969696969696972</v>
      </c>
      <c r="AN166" s="95">
        <f t="shared" si="116"/>
        <v>2579</v>
      </c>
      <c r="AO166" s="64">
        <f t="shared" si="117"/>
        <v>582</v>
      </c>
      <c r="AP166" s="62">
        <f t="shared" si="118"/>
        <v>0.22566886390073673</v>
      </c>
      <c r="AQ166" s="63">
        <f t="shared" si="101"/>
        <v>1997</v>
      </c>
      <c r="AR166" s="62">
        <f t="shared" si="119"/>
        <v>0.7743311360992633</v>
      </c>
      <c r="AS166" s="91"/>
      <c r="AT166" s="260"/>
      <c r="AU166" s="330"/>
      <c r="AV166" s="11" t="s">
        <v>131</v>
      </c>
      <c r="AW166" s="210">
        <v>2444</v>
      </c>
      <c r="AX166" s="38">
        <v>521</v>
      </c>
      <c r="AY166" s="85">
        <v>0.21317512274959083</v>
      </c>
      <c r="AZ166" s="38">
        <v>1923</v>
      </c>
      <c r="BA166" s="85">
        <v>0.78682487725040917</v>
      </c>
      <c r="BB166" s="91"/>
      <c r="BD166" s="80"/>
      <c r="BE166" s="80"/>
      <c r="BF166" s="80"/>
      <c r="BG166" s="80"/>
      <c r="BH166" s="80"/>
      <c r="BI166" s="80"/>
      <c r="BJ166" s="80"/>
      <c r="BK166" s="80"/>
      <c r="BL166" s="80"/>
      <c r="BM166" s="80"/>
    </row>
    <row r="167" spans="1:65" s="12" customFormat="1" ht="13.5" customHeight="1">
      <c r="A167" s="76"/>
      <c r="B167" s="261"/>
      <c r="C167" s="331"/>
      <c r="D167" s="71" t="s">
        <v>130</v>
      </c>
      <c r="E167" s="96">
        <v>35</v>
      </c>
      <c r="F167" s="70">
        <v>5</v>
      </c>
      <c r="G167" s="13">
        <f t="shared" si="102"/>
        <v>0.14285714285714285</v>
      </c>
      <c r="H167" s="70">
        <v>30</v>
      </c>
      <c r="I167" s="13">
        <f t="shared" si="103"/>
        <v>0.8571428571428571</v>
      </c>
      <c r="J167" s="96">
        <v>96</v>
      </c>
      <c r="K167" s="70">
        <v>5</v>
      </c>
      <c r="L167" s="13">
        <f t="shared" si="104"/>
        <v>5.2083333333333336E-2</v>
      </c>
      <c r="M167" s="70">
        <v>91</v>
      </c>
      <c r="N167" s="13">
        <f t="shared" si="105"/>
        <v>0.94791666666666663</v>
      </c>
      <c r="O167" s="96">
        <v>6905</v>
      </c>
      <c r="P167" s="70">
        <v>2405</v>
      </c>
      <c r="Q167" s="13">
        <f t="shared" si="106"/>
        <v>0.34829833454018827</v>
      </c>
      <c r="R167" s="70">
        <v>4500</v>
      </c>
      <c r="S167" s="13">
        <f t="shared" si="107"/>
        <v>0.65170166545981179</v>
      </c>
      <c r="T167" s="96">
        <v>5638</v>
      </c>
      <c r="U167" s="70">
        <v>1902</v>
      </c>
      <c r="V167" s="13">
        <f t="shared" si="108"/>
        <v>0.33735367151472151</v>
      </c>
      <c r="W167" s="70">
        <v>3736</v>
      </c>
      <c r="X167" s="13">
        <f t="shared" si="109"/>
        <v>0.66264632848527849</v>
      </c>
      <c r="Y167" s="96">
        <v>3303</v>
      </c>
      <c r="Z167" s="70">
        <v>817</v>
      </c>
      <c r="AA167" s="13">
        <f t="shared" si="110"/>
        <v>0.24735089312745989</v>
      </c>
      <c r="AB167" s="70">
        <v>2486</v>
      </c>
      <c r="AC167" s="13">
        <f t="shared" si="111"/>
        <v>0.75264910687254016</v>
      </c>
      <c r="AD167" s="96">
        <v>1441</v>
      </c>
      <c r="AE167" s="70">
        <v>236</v>
      </c>
      <c r="AF167" s="13">
        <f t="shared" si="112"/>
        <v>0.16377515614156835</v>
      </c>
      <c r="AG167" s="70">
        <v>1205</v>
      </c>
      <c r="AH167" s="13">
        <f t="shared" si="113"/>
        <v>0.83622484385843165</v>
      </c>
      <c r="AI167" s="96">
        <v>440</v>
      </c>
      <c r="AJ167" s="70">
        <v>56</v>
      </c>
      <c r="AK167" s="13">
        <f t="shared" si="114"/>
        <v>0.12727272727272726</v>
      </c>
      <c r="AL167" s="70">
        <v>384</v>
      </c>
      <c r="AM167" s="13">
        <f t="shared" si="115"/>
        <v>0.87272727272727268</v>
      </c>
      <c r="AN167" s="96">
        <f t="shared" si="116"/>
        <v>17858</v>
      </c>
      <c r="AO167" s="70">
        <f t="shared" si="117"/>
        <v>5426</v>
      </c>
      <c r="AP167" s="13">
        <f t="shared" si="118"/>
        <v>0.30384141561205064</v>
      </c>
      <c r="AQ167" s="33">
        <f t="shared" si="101"/>
        <v>12432</v>
      </c>
      <c r="AR167" s="13">
        <f t="shared" si="119"/>
        <v>0.69615858438794942</v>
      </c>
      <c r="AS167" s="91"/>
      <c r="AT167" s="261"/>
      <c r="AU167" s="331"/>
      <c r="AV167" s="151" t="s">
        <v>67</v>
      </c>
      <c r="AW167" s="210">
        <v>17178</v>
      </c>
      <c r="AX167" s="38">
        <v>4853</v>
      </c>
      <c r="AY167" s="85">
        <v>0.28251251600884852</v>
      </c>
      <c r="AZ167" s="38">
        <v>12325</v>
      </c>
      <c r="BA167" s="85">
        <v>0.71748748399115148</v>
      </c>
      <c r="BB167" s="91"/>
      <c r="BD167" s="2"/>
      <c r="BE167" s="81"/>
      <c r="BF167" s="81"/>
      <c r="BG167" s="81"/>
      <c r="BH167" s="81"/>
      <c r="BI167" s="81"/>
      <c r="BJ167" s="81"/>
      <c r="BK167" s="81"/>
      <c r="BL167" s="81"/>
      <c r="BM167" s="80"/>
    </row>
    <row r="168" spans="1:65" s="12" customFormat="1" ht="13.5" customHeight="1">
      <c r="A168" s="76"/>
      <c r="B168" s="259">
        <v>55</v>
      </c>
      <c r="C168" s="329" t="s">
        <v>15</v>
      </c>
      <c r="D168" s="75" t="s">
        <v>132</v>
      </c>
      <c r="E168" s="94">
        <v>21</v>
      </c>
      <c r="F168" s="74">
        <v>3</v>
      </c>
      <c r="G168" s="72">
        <f t="shared" si="102"/>
        <v>0.14285714285714285</v>
      </c>
      <c r="H168" s="74">
        <v>18</v>
      </c>
      <c r="I168" s="72">
        <f t="shared" si="103"/>
        <v>0.8571428571428571</v>
      </c>
      <c r="J168" s="94">
        <v>69</v>
      </c>
      <c r="K168" s="74">
        <v>10</v>
      </c>
      <c r="L168" s="72">
        <f t="shared" si="104"/>
        <v>0.14492753623188406</v>
      </c>
      <c r="M168" s="74">
        <v>59</v>
      </c>
      <c r="N168" s="72">
        <f t="shared" si="105"/>
        <v>0.85507246376811596</v>
      </c>
      <c r="O168" s="94">
        <v>5837</v>
      </c>
      <c r="P168" s="74">
        <v>1812</v>
      </c>
      <c r="Q168" s="72">
        <f t="shared" si="106"/>
        <v>0.31043344183655985</v>
      </c>
      <c r="R168" s="74">
        <v>4025</v>
      </c>
      <c r="S168" s="72">
        <f t="shared" si="107"/>
        <v>0.68956655816344015</v>
      </c>
      <c r="T168" s="94">
        <v>5609</v>
      </c>
      <c r="U168" s="74">
        <v>1736</v>
      </c>
      <c r="V168" s="72">
        <f t="shared" si="108"/>
        <v>0.3095025851310394</v>
      </c>
      <c r="W168" s="74">
        <v>3873</v>
      </c>
      <c r="X168" s="72">
        <f t="shared" si="109"/>
        <v>0.69049741486896055</v>
      </c>
      <c r="Y168" s="94">
        <v>3260</v>
      </c>
      <c r="Z168" s="74">
        <v>756</v>
      </c>
      <c r="AA168" s="72">
        <f t="shared" si="110"/>
        <v>0.23190184049079754</v>
      </c>
      <c r="AB168" s="74">
        <v>2504</v>
      </c>
      <c r="AC168" s="72">
        <f t="shared" si="111"/>
        <v>0.76809815950920246</v>
      </c>
      <c r="AD168" s="94">
        <v>1110</v>
      </c>
      <c r="AE168" s="74">
        <v>155</v>
      </c>
      <c r="AF168" s="72">
        <f t="shared" si="112"/>
        <v>0.13963963963963963</v>
      </c>
      <c r="AG168" s="74">
        <v>955</v>
      </c>
      <c r="AH168" s="72">
        <f t="shared" si="113"/>
        <v>0.86036036036036034</v>
      </c>
      <c r="AI168" s="94">
        <v>267</v>
      </c>
      <c r="AJ168" s="74">
        <v>31</v>
      </c>
      <c r="AK168" s="72">
        <f t="shared" si="114"/>
        <v>0.11610486891385768</v>
      </c>
      <c r="AL168" s="74">
        <v>236</v>
      </c>
      <c r="AM168" s="72">
        <f t="shared" si="115"/>
        <v>0.88389513108614237</v>
      </c>
      <c r="AN168" s="94">
        <f t="shared" si="116"/>
        <v>16173</v>
      </c>
      <c r="AO168" s="74">
        <f t="shared" si="117"/>
        <v>4503</v>
      </c>
      <c r="AP168" s="72">
        <f t="shared" si="118"/>
        <v>0.27842700797625675</v>
      </c>
      <c r="AQ168" s="73">
        <f t="shared" si="101"/>
        <v>11670</v>
      </c>
      <c r="AR168" s="72">
        <f t="shared" si="119"/>
        <v>0.72157299202374325</v>
      </c>
      <c r="AS168" s="91"/>
      <c r="AT168" s="259">
        <v>55</v>
      </c>
      <c r="AU168" s="329" t="s">
        <v>15</v>
      </c>
      <c r="AV168" s="11" t="s">
        <v>125</v>
      </c>
      <c r="AW168" s="210">
        <v>15581</v>
      </c>
      <c r="AX168" s="38">
        <v>3888</v>
      </c>
      <c r="AY168" s="85">
        <v>0.24953468968615622</v>
      </c>
      <c r="AZ168" s="38">
        <v>11693</v>
      </c>
      <c r="BA168" s="85">
        <v>0.75046531031384378</v>
      </c>
      <c r="BB168" s="91"/>
      <c r="BD168" s="82"/>
      <c r="BE168" s="81"/>
      <c r="BF168" s="81"/>
      <c r="BG168" s="81"/>
      <c r="BH168" s="81"/>
      <c r="BI168" s="81"/>
      <c r="BJ168" s="81"/>
      <c r="BK168" s="81"/>
      <c r="BL168" s="81"/>
      <c r="BM168" s="80"/>
    </row>
    <row r="169" spans="1:65" s="12" customFormat="1" ht="13.5" customHeight="1">
      <c r="A169" s="76"/>
      <c r="B169" s="260"/>
      <c r="C169" s="330"/>
      <c r="D169" s="65" t="s">
        <v>131</v>
      </c>
      <c r="E169" s="95">
        <v>1</v>
      </c>
      <c r="F169" s="64">
        <v>0</v>
      </c>
      <c r="G169" s="62">
        <f t="shared" si="102"/>
        <v>0</v>
      </c>
      <c r="H169" s="64">
        <v>1</v>
      </c>
      <c r="I169" s="62">
        <f t="shared" si="103"/>
        <v>1</v>
      </c>
      <c r="J169" s="95">
        <v>3</v>
      </c>
      <c r="K169" s="64">
        <v>0</v>
      </c>
      <c r="L169" s="62">
        <f t="shared" si="104"/>
        <v>0</v>
      </c>
      <c r="M169" s="64">
        <v>3</v>
      </c>
      <c r="N169" s="62">
        <f t="shared" si="105"/>
        <v>1</v>
      </c>
      <c r="O169" s="95">
        <v>1239</v>
      </c>
      <c r="P169" s="64">
        <v>175</v>
      </c>
      <c r="Q169" s="62">
        <f t="shared" si="106"/>
        <v>0.14124293785310735</v>
      </c>
      <c r="R169" s="64">
        <v>1064</v>
      </c>
      <c r="S169" s="62">
        <f t="shared" si="107"/>
        <v>0.85875706214689262</v>
      </c>
      <c r="T169" s="95">
        <v>643</v>
      </c>
      <c r="U169" s="64">
        <v>120</v>
      </c>
      <c r="V169" s="62">
        <f t="shared" si="108"/>
        <v>0.18662519440124417</v>
      </c>
      <c r="W169" s="64">
        <v>523</v>
      </c>
      <c r="X169" s="62">
        <f t="shared" si="109"/>
        <v>0.81337480559875586</v>
      </c>
      <c r="Y169" s="95">
        <v>333</v>
      </c>
      <c r="Z169" s="64">
        <v>43</v>
      </c>
      <c r="AA169" s="62">
        <f t="shared" si="110"/>
        <v>0.12912912912912913</v>
      </c>
      <c r="AB169" s="64">
        <v>290</v>
      </c>
      <c r="AC169" s="62">
        <f t="shared" si="111"/>
        <v>0.87087087087087089</v>
      </c>
      <c r="AD169" s="95">
        <v>133</v>
      </c>
      <c r="AE169" s="64">
        <v>9</v>
      </c>
      <c r="AF169" s="62">
        <f t="shared" si="112"/>
        <v>6.7669172932330823E-2</v>
      </c>
      <c r="AG169" s="64">
        <v>124</v>
      </c>
      <c r="AH169" s="62">
        <f t="shared" si="113"/>
        <v>0.93233082706766912</v>
      </c>
      <c r="AI169" s="95">
        <v>43</v>
      </c>
      <c r="AJ169" s="64">
        <v>2</v>
      </c>
      <c r="AK169" s="62">
        <f t="shared" si="114"/>
        <v>4.6511627906976744E-2</v>
      </c>
      <c r="AL169" s="64">
        <v>41</v>
      </c>
      <c r="AM169" s="62">
        <f t="shared" si="115"/>
        <v>0.95348837209302328</v>
      </c>
      <c r="AN169" s="95">
        <f t="shared" si="116"/>
        <v>2395</v>
      </c>
      <c r="AO169" s="64">
        <f t="shared" si="117"/>
        <v>349</v>
      </c>
      <c r="AP169" s="62">
        <f t="shared" si="118"/>
        <v>0.14572025052192067</v>
      </c>
      <c r="AQ169" s="63">
        <f t="shared" si="101"/>
        <v>2046</v>
      </c>
      <c r="AR169" s="62">
        <f t="shared" si="119"/>
        <v>0.85427974947807939</v>
      </c>
      <c r="AS169" s="91"/>
      <c r="AT169" s="260"/>
      <c r="AU169" s="330"/>
      <c r="AV169" s="11" t="s">
        <v>131</v>
      </c>
      <c r="AW169" s="210">
        <v>2399</v>
      </c>
      <c r="AX169" s="38">
        <v>353</v>
      </c>
      <c r="AY169" s="85">
        <v>0.14714464360150062</v>
      </c>
      <c r="AZ169" s="38">
        <v>2046</v>
      </c>
      <c r="BA169" s="85">
        <v>0.85285535639849941</v>
      </c>
      <c r="BB169" s="91"/>
      <c r="BD169" s="82"/>
      <c r="BE169" s="81"/>
      <c r="BF169" s="81"/>
      <c r="BG169" s="81"/>
      <c r="BH169" s="81"/>
      <c r="BI169" s="81"/>
      <c r="BJ169" s="81"/>
      <c r="BK169" s="81"/>
      <c r="BL169" s="81"/>
      <c r="BM169" s="80"/>
    </row>
    <row r="170" spans="1:65" s="12" customFormat="1" ht="13.5" customHeight="1">
      <c r="A170" s="76"/>
      <c r="B170" s="261"/>
      <c r="C170" s="331"/>
      <c r="D170" s="71" t="s">
        <v>130</v>
      </c>
      <c r="E170" s="96">
        <v>22</v>
      </c>
      <c r="F170" s="70">
        <v>3</v>
      </c>
      <c r="G170" s="13">
        <f t="shared" si="102"/>
        <v>0.13636363636363635</v>
      </c>
      <c r="H170" s="70">
        <v>19</v>
      </c>
      <c r="I170" s="13">
        <f t="shared" si="103"/>
        <v>0.86363636363636365</v>
      </c>
      <c r="J170" s="96">
        <v>72</v>
      </c>
      <c r="K170" s="70">
        <v>10</v>
      </c>
      <c r="L170" s="13">
        <f t="shared" si="104"/>
        <v>0.1388888888888889</v>
      </c>
      <c r="M170" s="70">
        <v>62</v>
      </c>
      <c r="N170" s="13">
        <f t="shared" si="105"/>
        <v>0.86111111111111116</v>
      </c>
      <c r="O170" s="96">
        <v>7076</v>
      </c>
      <c r="P170" s="70">
        <v>1987</v>
      </c>
      <c r="Q170" s="13">
        <f t="shared" si="106"/>
        <v>0.28080836630864897</v>
      </c>
      <c r="R170" s="70">
        <v>5089</v>
      </c>
      <c r="S170" s="13">
        <f t="shared" si="107"/>
        <v>0.71919163369135108</v>
      </c>
      <c r="T170" s="96">
        <v>6252</v>
      </c>
      <c r="U170" s="70">
        <v>1856</v>
      </c>
      <c r="V170" s="13">
        <f t="shared" si="108"/>
        <v>0.29686500319897635</v>
      </c>
      <c r="W170" s="70">
        <v>4396</v>
      </c>
      <c r="X170" s="13">
        <f t="shared" si="109"/>
        <v>0.70313499680102365</v>
      </c>
      <c r="Y170" s="96">
        <v>3593</v>
      </c>
      <c r="Z170" s="70">
        <v>799</v>
      </c>
      <c r="AA170" s="13">
        <f t="shared" si="110"/>
        <v>0.22237684386306708</v>
      </c>
      <c r="AB170" s="70">
        <v>2794</v>
      </c>
      <c r="AC170" s="13">
        <f t="shared" si="111"/>
        <v>0.77762315613693289</v>
      </c>
      <c r="AD170" s="96">
        <v>1243</v>
      </c>
      <c r="AE170" s="70">
        <v>164</v>
      </c>
      <c r="AF170" s="13">
        <f t="shared" si="112"/>
        <v>0.13193885760257443</v>
      </c>
      <c r="AG170" s="70">
        <v>1079</v>
      </c>
      <c r="AH170" s="13">
        <f t="shared" si="113"/>
        <v>0.8680611423974256</v>
      </c>
      <c r="AI170" s="96">
        <v>310</v>
      </c>
      <c r="AJ170" s="70">
        <v>33</v>
      </c>
      <c r="AK170" s="13">
        <f t="shared" si="114"/>
        <v>0.1064516129032258</v>
      </c>
      <c r="AL170" s="70">
        <v>277</v>
      </c>
      <c r="AM170" s="13">
        <f t="shared" si="115"/>
        <v>0.8935483870967742</v>
      </c>
      <c r="AN170" s="96">
        <f t="shared" si="116"/>
        <v>18568</v>
      </c>
      <c r="AO170" s="70">
        <f t="shared" si="117"/>
        <v>4852</v>
      </c>
      <c r="AP170" s="13">
        <f t="shared" si="118"/>
        <v>0.26130978026712626</v>
      </c>
      <c r="AQ170" s="33">
        <f t="shared" si="101"/>
        <v>13716</v>
      </c>
      <c r="AR170" s="13">
        <f t="shared" si="119"/>
        <v>0.73869021973287374</v>
      </c>
      <c r="AS170" s="91"/>
      <c r="AT170" s="261"/>
      <c r="AU170" s="331"/>
      <c r="AV170" s="151" t="s">
        <v>67</v>
      </c>
      <c r="AW170" s="210">
        <v>17980</v>
      </c>
      <c r="AX170" s="38">
        <v>4241</v>
      </c>
      <c r="AY170" s="85">
        <v>0.23587319243604005</v>
      </c>
      <c r="AZ170" s="38">
        <v>13739</v>
      </c>
      <c r="BA170" s="85">
        <v>0.76412680756396001</v>
      </c>
      <c r="BB170" s="91"/>
      <c r="BD170" s="82"/>
      <c r="BE170" s="81"/>
      <c r="BF170" s="81"/>
      <c r="BG170" s="81"/>
      <c r="BH170" s="81"/>
      <c r="BI170" s="81"/>
      <c r="BJ170" s="81"/>
      <c r="BK170" s="81"/>
      <c r="BL170" s="81"/>
      <c r="BM170" s="80"/>
    </row>
    <row r="171" spans="1:65" s="12" customFormat="1" ht="13.5" customHeight="1">
      <c r="B171" s="259">
        <v>56</v>
      </c>
      <c r="C171" s="329" t="s">
        <v>9</v>
      </c>
      <c r="D171" s="75" t="s">
        <v>132</v>
      </c>
      <c r="E171" s="94">
        <v>3</v>
      </c>
      <c r="F171" s="74">
        <v>0</v>
      </c>
      <c r="G171" s="72">
        <f t="shared" si="102"/>
        <v>0</v>
      </c>
      <c r="H171" s="74">
        <v>3</v>
      </c>
      <c r="I171" s="72">
        <f t="shared" si="103"/>
        <v>1</v>
      </c>
      <c r="J171" s="94">
        <v>42</v>
      </c>
      <c r="K171" s="74">
        <v>5</v>
      </c>
      <c r="L171" s="72">
        <f t="shared" si="104"/>
        <v>0.11904761904761904</v>
      </c>
      <c r="M171" s="74">
        <v>37</v>
      </c>
      <c r="N171" s="72">
        <f t="shared" si="105"/>
        <v>0.88095238095238093</v>
      </c>
      <c r="O171" s="94">
        <v>4100</v>
      </c>
      <c r="P171" s="74">
        <v>923</v>
      </c>
      <c r="Q171" s="72">
        <f t="shared" si="106"/>
        <v>0.2251219512195122</v>
      </c>
      <c r="R171" s="74">
        <v>3177</v>
      </c>
      <c r="S171" s="72">
        <f t="shared" si="107"/>
        <v>0.77487804878048783</v>
      </c>
      <c r="T171" s="94">
        <v>3553</v>
      </c>
      <c r="U171" s="74">
        <v>655</v>
      </c>
      <c r="V171" s="72">
        <f t="shared" si="108"/>
        <v>0.18435125246270756</v>
      </c>
      <c r="W171" s="74">
        <v>2898</v>
      </c>
      <c r="X171" s="72">
        <f t="shared" si="109"/>
        <v>0.81564874753729244</v>
      </c>
      <c r="Y171" s="94">
        <v>1864</v>
      </c>
      <c r="Z171" s="74">
        <v>206</v>
      </c>
      <c r="AA171" s="72">
        <f t="shared" si="110"/>
        <v>0.11051502145922747</v>
      </c>
      <c r="AB171" s="74">
        <v>1658</v>
      </c>
      <c r="AC171" s="72">
        <f t="shared" si="111"/>
        <v>0.88948497854077258</v>
      </c>
      <c r="AD171" s="94">
        <v>689</v>
      </c>
      <c r="AE171" s="74">
        <v>52</v>
      </c>
      <c r="AF171" s="72">
        <f t="shared" si="112"/>
        <v>7.5471698113207544E-2</v>
      </c>
      <c r="AG171" s="74">
        <v>637</v>
      </c>
      <c r="AH171" s="72">
        <f t="shared" si="113"/>
        <v>0.92452830188679247</v>
      </c>
      <c r="AI171" s="94">
        <v>199</v>
      </c>
      <c r="AJ171" s="74">
        <v>6</v>
      </c>
      <c r="AK171" s="72">
        <f t="shared" si="114"/>
        <v>3.015075376884422E-2</v>
      </c>
      <c r="AL171" s="74">
        <v>193</v>
      </c>
      <c r="AM171" s="72">
        <f t="shared" si="115"/>
        <v>0.96984924623115576</v>
      </c>
      <c r="AN171" s="94">
        <f t="shared" si="116"/>
        <v>10450</v>
      </c>
      <c r="AO171" s="74">
        <f t="shared" si="117"/>
        <v>1847</v>
      </c>
      <c r="AP171" s="72">
        <f t="shared" si="118"/>
        <v>0.1767464114832536</v>
      </c>
      <c r="AQ171" s="74">
        <f t="shared" si="101"/>
        <v>8603</v>
      </c>
      <c r="AR171" s="72">
        <f t="shared" si="119"/>
        <v>0.82325358851674646</v>
      </c>
      <c r="AS171" s="91"/>
      <c r="AT171" s="259">
        <v>56</v>
      </c>
      <c r="AU171" s="329" t="s">
        <v>9</v>
      </c>
      <c r="AV171" s="11" t="s">
        <v>125</v>
      </c>
      <c r="AW171" s="210">
        <v>9891</v>
      </c>
      <c r="AX171" s="38">
        <v>1590</v>
      </c>
      <c r="AY171" s="85">
        <v>0.16075219896875947</v>
      </c>
      <c r="AZ171" s="38">
        <v>8301</v>
      </c>
      <c r="BA171" s="85">
        <v>0.83924780103124053</v>
      </c>
      <c r="BB171" s="91"/>
      <c r="BD171" s="82"/>
      <c r="BE171" s="81"/>
      <c r="BF171" s="81"/>
      <c r="BG171" s="81"/>
      <c r="BH171" s="81"/>
      <c r="BI171" s="81"/>
      <c r="BJ171" s="81"/>
      <c r="BK171" s="81"/>
      <c r="BL171" s="81"/>
      <c r="BM171" s="80"/>
    </row>
    <row r="172" spans="1:65" s="12" customFormat="1" ht="13.5" customHeight="1">
      <c r="B172" s="260"/>
      <c r="C172" s="330"/>
      <c r="D172" s="65" t="s">
        <v>131</v>
      </c>
      <c r="E172" s="95">
        <v>0</v>
      </c>
      <c r="F172" s="64">
        <v>0</v>
      </c>
      <c r="G172" s="62" t="str">
        <f t="shared" si="102"/>
        <v>-</v>
      </c>
      <c r="H172" s="64">
        <v>0</v>
      </c>
      <c r="I172" s="62" t="str">
        <f t="shared" si="103"/>
        <v>-</v>
      </c>
      <c r="J172" s="95">
        <v>5</v>
      </c>
      <c r="K172" s="64">
        <v>0</v>
      </c>
      <c r="L172" s="62">
        <f t="shared" si="104"/>
        <v>0</v>
      </c>
      <c r="M172" s="64">
        <v>5</v>
      </c>
      <c r="N172" s="62">
        <f t="shared" si="105"/>
        <v>1</v>
      </c>
      <c r="O172" s="95">
        <v>817</v>
      </c>
      <c r="P172" s="64">
        <v>147</v>
      </c>
      <c r="Q172" s="62">
        <f t="shared" si="106"/>
        <v>0.1799265605875153</v>
      </c>
      <c r="R172" s="64">
        <v>670</v>
      </c>
      <c r="S172" s="62">
        <f t="shared" si="107"/>
        <v>0.82007343941248467</v>
      </c>
      <c r="T172" s="95">
        <v>420</v>
      </c>
      <c r="U172" s="64">
        <v>81</v>
      </c>
      <c r="V172" s="62">
        <f t="shared" si="108"/>
        <v>0.19285714285714287</v>
      </c>
      <c r="W172" s="64">
        <v>339</v>
      </c>
      <c r="X172" s="62">
        <f t="shared" si="109"/>
        <v>0.80714285714285716</v>
      </c>
      <c r="Y172" s="95">
        <v>193</v>
      </c>
      <c r="Z172" s="64">
        <v>27</v>
      </c>
      <c r="AA172" s="62">
        <f t="shared" si="110"/>
        <v>0.13989637305699482</v>
      </c>
      <c r="AB172" s="64">
        <v>166</v>
      </c>
      <c r="AC172" s="62">
        <f t="shared" si="111"/>
        <v>0.86010362694300513</v>
      </c>
      <c r="AD172" s="95">
        <v>82</v>
      </c>
      <c r="AE172" s="64">
        <v>3</v>
      </c>
      <c r="AF172" s="62">
        <f t="shared" si="112"/>
        <v>3.6585365853658534E-2</v>
      </c>
      <c r="AG172" s="64">
        <v>79</v>
      </c>
      <c r="AH172" s="62">
        <f t="shared" si="113"/>
        <v>0.96341463414634143</v>
      </c>
      <c r="AI172" s="95">
        <v>48</v>
      </c>
      <c r="AJ172" s="64">
        <v>1</v>
      </c>
      <c r="AK172" s="62">
        <f t="shared" si="114"/>
        <v>2.0833333333333332E-2</v>
      </c>
      <c r="AL172" s="64">
        <v>47</v>
      </c>
      <c r="AM172" s="62">
        <f t="shared" si="115"/>
        <v>0.97916666666666663</v>
      </c>
      <c r="AN172" s="95">
        <f t="shared" si="116"/>
        <v>1565</v>
      </c>
      <c r="AO172" s="64">
        <f t="shared" si="117"/>
        <v>259</v>
      </c>
      <c r="AP172" s="62">
        <f t="shared" si="118"/>
        <v>0.16549520766773163</v>
      </c>
      <c r="AQ172" s="63">
        <f t="shared" si="101"/>
        <v>1306</v>
      </c>
      <c r="AR172" s="62">
        <f t="shared" si="119"/>
        <v>0.83450479233226837</v>
      </c>
      <c r="AS172" s="91"/>
      <c r="AT172" s="260"/>
      <c r="AU172" s="330"/>
      <c r="AV172" s="11" t="s">
        <v>131</v>
      </c>
      <c r="AW172" s="210">
        <v>1523</v>
      </c>
      <c r="AX172" s="38">
        <v>225</v>
      </c>
      <c r="AY172" s="85">
        <v>0.14773473407747867</v>
      </c>
      <c r="AZ172" s="38">
        <v>1298</v>
      </c>
      <c r="BA172" s="85">
        <v>0.85226526592252139</v>
      </c>
      <c r="BB172" s="91"/>
      <c r="BD172" s="82"/>
      <c r="BE172" s="81"/>
      <c r="BF172" s="81"/>
      <c r="BG172" s="81"/>
      <c r="BH172" s="81"/>
      <c r="BI172" s="81"/>
      <c r="BJ172" s="81"/>
      <c r="BK172" s="81"/>
      <c r="BL172" s="81"/>
      <c r="BM172" s="80"/>
    </row>
    <row r="173" spans="1:65" s="12" customFormat="1" ht="13.5" customHeight="1">
      <c r="B173" s="261"/>
      <c r="C173" s="331"/>
      <c r="D173" s="71" t="s">
        <v>130</v>
      </c>
      <c r="E173" s="96">
        <v>3</v>
      </c>
      <c r="F173" s="70">
        <v>0</v>
      </c>
      <c r="G173" s="13">
        <f t="shared" si="102"/>
        <v>0</v>
      </c>
      <c r="H173" s="70">
        <v>3</v>
      </c>
      <c r="I173" s="13">
        <f t="shared" si="103"/>
        <v>1</v>
      </c>
      <c r="J173" s="96">
        <v>47</v>
      </c>
      <c r="K173" s="70">
        <v>5</v>
      </c>
      <c r="L173" s="13">
        <f t="shared" si="104"/>
        <v>0.10638297872340426</v>
      </c>
      <c r="M173" s="70">
        <v>42</v>
      </c>
      <c r="N173" s="13">
        <f t="shared" si="105"/>
        <v>0.8936170212765957</v>
      </c>
      <c r="O173" s="96">
        <v>4917</v>
      </c>
      <c r="P173" s="70">
        <v>1070</v>
      </c>
      <c r="Q173" s="13">
        <f t="shared" si="106"/>
        <v>0.21761236526337197</v>
      </c>
      <c r="R173" s="70">
        <v>3847</v>
      </c>
      <c r="S173" s="13">
        <f t="shared" si="107"/>
        <v>0.78238763473662798</v>
      </c>
      <c r="T173" s="96">
        <v>3973</v>
      </c>
      <c r="U173" s="70">
        <v>736</v>
      </c>
      <c r="V173" s="13">
        <f t="shared" si="108"/>
        <v>0.18525044047319406</v>
      </c>
      <c r="W173" s="70">
        <v>3237</v>
      </c>
      <c r="X173" s="13">
        <f t="shared" si="109"/>
        <v>0.81474955952680594</v>
      </c>
      <c r="Y173" s="96">
        <v>2057</v>
      </c>
      <c r="Z173" s="70">
        <v>233</v>
      </c>
      <c r="AA173" s="13">
        <f t="shared" si="110"/>
        <v>0.11327175498298493</v>
      </c>
      <c r="AB173" s="70">
        <v>1824</v>
      </c>
      <c r="AC173" s="13">
        <f t="shared" si="111"/>
        <v>0.88672824501701508</v>
      </c>
      <c r="AD173" s="96">
        <v>771</v>
      </c>
      <c r="AE173" s="70">
        <v>55</v>
      </c>
      <c r="AF173" s="13">
        <f t="shared" si="112"/>
        <v>7.1335927367055768E-2</v>
      </c>
      <c r="AG173" s="70">
        <v>716</v>
      </c>
      <c r="AH173" s="13">
        <f t="shared" si="113"/>
        <v>0.92866407263294426</v>
      </c>
      <c r="AI173" s="96">
        <v>247</v>
      </c>
      <c r="AJ173" s="70">
        <v>7</v>
      </c>
      <c r="AK173" s="13">
        <f t="shared" si="114"/>
        <v>2.8340080971659919E-2</v>
      </c>
      <c r="AL173" s="70">
        <v>240</v>
      </c>
      <c r="AM173" s="13">
        <f t="shared" si="115"/>
        <v>0.97165991902834004</v>
      </c>
      <c r="AN173" s="96">
        <f t="shared" si="116"/>
        <v>12015</v>
      </c>
      <c r="AO173" s="70">
        <f t="shared" si="117"/>
        <v>2106</v>
      </c>
      <c r="AP173" s="13">
        <f t="shared" si="118"/>
        <v>0.1752808988764045</v>
      </c>
      <c r="AQ173" s="33">
        <f t="shared" si="101"/>
        <v>9909</v>
      </c>
      <c r="AR173" s="13">
        <f t="shared" si="119"/>
        <v>0.82471910112359548</v>
      </c>
      <c r="AS173" s="91"/>
      <c r="AT173" s="261"/>
      <c r="AU173" s="331"/>
      <c r="AV173" s="151" t="s">
        <v>67</v>
      </c>
      <c r="AW173" s="210">
        <v>11414</v>
      </c>
      <c r="AX173" s="38">
        <v>1815</v>
      </c>
      <c r="AY173" s="85">
        <v>0.15901524443665674</v>
      </c>
      <c r="AZ173" s="38">
        <v>9599</v>
      </c>
      <c r="BA173" s="85">
        <v>0.84098475556334329</v>
      </c>
      <c r="BB173" s="91"/>
      <c r="BD173" s="80"/>
      <c r="BE173" s="80"/>
      <c r="BF173" s="80"/>
      <c r="BG173" s="80"/>
      <c r="BH173" s="80"/>
      <c r="BI173" s="80"/>
      <c r="BJ173" s="80"/>
      <c r="BK173" s="80"/>
      <c r="BL173" s="80"/>
      <c r="BM173" s="80"/>
    </row>
    <row r="174" spans="1:65" s="12" customFormat="1" ht="13.5" customHeight="1">
      <c r="B174" s="259">
        <v>57</v>
      </c>
      <c r="C174" s="329" t="s">
        <v>43</v>
      </c>
      <c r="D174" s="75" t="s">
        <v>132</v>
      </c>
      <c r="E174" s="94">
        <v>5</v>
      </c>
      <c r="F174" s="74">
        <v>1</v>
      </c>
      <c r="G174" s="72">
        <f t="shared" si="102"/>
        <v>0.2</v>
      </c>
      <c r="H174" s="74">
        <v>4</v>
      </c>
      <c r="I174" s="72">
        <f t="shared" si="103"/>
        <v>0.8</v>
      </c>
      <c r="J174" s="94">
        <v>38</v>
      </c>
      <c r="K174" s="74">
        <v>9</v>
      </c>
      <c r="L174" s="72">
        <f t="shared" si="104"/>
        <v>0.23684210526315788</v>
      </c>
      <c r="M174" s="74">
        <v>29</v>
      </c>
      <c r="N174" s="72">
        <f t="shared" si="105"/>
        <v>0.76315789473684215</v>
      </c>
      <c r="O174" s="94">
        <v>2675</v>
      </c>
      <c r="P174" s="74">
        <v>717</v>
      </c>
      <c r="Q174" s="72">
        <f t="shared" si="106"/>
        <v>0.26803738317757009</v>
      </c>
      <c r="R174" s="74">
        <v>1958</v>
      </c>
      <c r="S174" s="72">
        <f t="shared" si="107"/>
        <v>0.73196261682242991</v>
      </c>
      <c r="T174" s="94">
        <v>2360</v>
      </c>
      <c r="U174" s="74">
        <v>494</v>
      </c>
      <c r="V174" s="72">
        <f t="shared" si="108"/>
        <v>0.20932203389830509</v>
      </c>
      <c r="W174" s="74">
        <v>1866</v>
      </c>
      <c r="X174" s="72">
        <f t="shared" si="109"/>
        <v>0.79067796610169494</v>
      </c>
      <c r="Y174" s="94">
        <v>1508</v>
      </c>
      <c r="Z174" s="74">
        <v>222</v>
      </c>
      <c r="AA174" s="72">
        <f t="shared" si="110"/>
        <v>0.14721485411140584</v>
      </c>
      <c r="AB174" s="74">
        <v>1286</v>
      </c>
      <c r="AC174" s="72">
        <f t="shared" si="111"/>
        <v>0.85278514588859411</v>
      </c>
      <c r="AD174" s="94">
        <v>692</v>
      </c>
      <c r="AE174" s="74">
        <v>71</v>
      </c>
      <c r="AF174" s="72">
        <f t="shared" si="112"/>
        <v>0.10260115606936417</v>
      </c>
      <c r="AG174" s="74">
        <v>621</v>
      </c>
      <c r="AH174" s="72">
        <f t="shared" si="113"/>
        <v>0.89739884393063585</v>
      </c>
      <c r="AI174" s="94">
        <v>191</v>
      </c>
      <c r="AJ174" s="74">
        <v>20</v>
      </c>
      <c r="AK174" s="72">
        <f t="shared" si="114"/>
        <v>0.10471204188481675</v>
      </c>
      <c r="AL174" s="74">
        <v>171</v>
      </c>
      <c r="AM174" s="72">
        <f t="shared" si="115"/>
        <v>0.89528795811518325</v>
      </c>
      <c r="AN174" s="94">
        <f t="shared" si="116"/>
        <v>7469</v>
      </c>
      <c r="AO174" s="74">
        <f t="shared" si="117"/>
        <v>1534</v>
      </c>
      <c r="AP174" s="72">
        <f t="shared" si="118"/>
        <v>0.20538224661936003</v>
      </c>
      <c r="AQ174" s="73">
        <f t="shared" si="101"/>
        <v>5935</v>
      </c>
      <c r="AR174" s="72">
        <f t="shared" si="119"/>
        <v>0.79461775338064</v>
      </c>
      <c r="AS174" s="91"/>
      <c r="AT174" s="259">
        <v>57</v>
      </c>
      <c r="AU174" s="329" t="s">
        <v>43</v>
      </c>
      <c r="AV174" s="11" t="s">
        <v>125</v>
      </c>
      <c r="AW174" s="210">
        <v>7180</v>
      </c>
      <c r="AX174" s="38">
        <v>1300</v>
      </c>
      <c r="AY174" s="85">
        <v>0.18105849582172701</v>
      </c>
      <c r="AZ174" s="38">
        <v>5880</v>
      </c>
      <c r="BA174" s="85">
        <v>0.81894150417827294</v>
      </c>
      <c r="BB174" s="91"/>
      <c r="BD174" s="80"/>
      <c r="BE174" s="80"/>
      <c r="BF174" s="80"/>
      <c r="BG174" s="80"/>
      <c r="BH174" s="80"/>
      <c r="BI174" s="80"/>
      <c r="BJ174" s="80"/>
      <c r="BK174" s="80"/>
      <c r="BL174" s="80"/>
      <c r="BM174" s="80"/>
    </row>
    <row r="175" spans="1:65" s="12" customFormat="1" ht="13.5" customHeight="1">
      <c r="A175" s="76"/>
      <c r="B175" s="260"/>
      <c r="C175" s="330"/>
      <c r="D175" s="65" t="s">
        <v>131</v>
      </c>
      <c r="E175" s="95">
        <v>0</v>
      </c>
      <c r="F175" s="64">
        <v>0</v>
      </c>
      <c r="G175" s="62" t="str">
        <f t="shared" si="102"/>
        <v>-</v>
      </c>
      <c r="H175" s="64">
        <v>0</v>
      </c>
      <c r="I175" s="62" t="str">
        <f t="shared" si="103"/>
        <v>-</v>
      </c>
      <c r="J175" s="95">
        <v>4</v>
      </c>
      <c r="K175" s="64">
        <v>0</v>
      </c>
      <c r="L175" s="62">
        <f t="shared" si="104"/>
        <v>0</v>
      </c>
      <c r="M175" s="64">
        <v>4</v>
      </c>
      <c r="N175" s="62">
        <f t="shared" si="105"/>
        <v>1</v>
      </c>
      <c r="O175" s="95">
        <v>537</v>
      </c>
      <c r="P175" s="64">
        <v>134</v>
      </c>
      <c r="Q175" s="62">
        <f t="shared" si="106"/>
        <v>0.24953445065176907</v>
      </c>
      <c r="R175" s="64">
        <v>403</v>
      </c>
      <c r="S175" s="62">
        <f t="shared" si="107"/>
        <v>0.75046554934823095</v>
      </c>
      <c r="T175" s="95">
        <v>262</v>
      </c>
      <c r="U175" s="64">
        <v>57</v>
      </c>
      <c r="V175" s="62">
        <f t="shared" si="108"/>
        <v>0.21755725190839695</v>
      </c>
      <c r="W175" s="64">
        <v>205</v>
      </c>
      <c r="X175" s="62">
        <f t="shared" si="109"/>
        <v>0.78244274809160308</v>
      </c>
      <c r="Y175" s="95">
        <v>146</v>
      </c>
      <c r="Z175" s="64">
        <v>22</v>
      </c>
      <c r="AA175" s="62">
        <f t="shared" si="110"/>
        <v>0.15068493150684931</v>
      </c>
      <c r="AB175" s="64">
        <v>124</v>
      </c>
      <c r="AC175" s="62">
        <f t="shared" si="111"/>
        <v>0.84931506849315064</v>
      </c>
      <c r="AD175" s="95">
        <v>66</v>
      </c>
      <c r="AE175" s="64">
        <v>9</v>
      </c>
      <c r="AF175" s="62">
        <f t="shared" si="112"/>
        <v>0.13636363636363635</v>
      </c>
      <c r="AG175" s="64">
        <v>57</v>
      </c>
      <c r="AH175" s="62">
        <f t="shared" si="113"/>
        <v>0.86363636363636365</v>
      </c>
      <c r="AI175" s="95">
        <v>34</v>
      </c>
      <c r="AJ175" s="64">
        <v>1</v>
      </c>
      <c r="AK175" s="62">
        <f t="shared" si="114"/>
        <v>2.9411764705882353E-2</v>
      </c>
      <c r="AL175" s="64">
        <v>33</v>
      </c>
      <c r="AM175" s="62">
        <f t="shared" si="115"/>
        <v>0.97058823529411764</v>
      </c>
      <c r="AN175" s="95">
        <f t="shared" si="116"/>
        <v>1049</v>
      </c>
      <c r="AO175" s="64">
        <f t="shared" si="117"/>
        <v>223</v>
      </c>
      <c r="AP175" s="62">
        <f t="shared" si="118"/>
        <v>0.21258341277407056</v>
      </c>
      <c r="AQ175" s="63">
        <f t="shared" si="101"/>
        <v>826</v>
      </c>
      <c r="AR175" s="62">
        <f t="shared" si="119"/>
        <v>0.78741658722592944</v>
      </c>
      <c r="AS175" s="91"/>
      <c r="AT175" s="260"/>
      <c r="AU175" s="330"/>
      <c r="AV175" s="11" t="s">
        <v>131</v>
      </c>
      <c r="AW175" s="210">
        <v>1068</v>
      </c>
      <c r="AX175" s="38">
        <v>204</v>
      </c>
      <c r="AY175" s="85">
        <v>0.19101123595505617</v>
      </c>
      <c r="AZ175" s="38">
        <v>864</v>
      </c>
      <c r="BA175" s="85">
        <v>0.8089887640449438</v>
      </c>
      <c r="BB175" s="91"/>
      <c r="BD175" s="80"/>
      <c r="BE175" s="80"/>
      <c r="BF175" s="80"/>
      <c r="BG175" s="80"/>
      <c r="BH175" s="80"/>
      <c r="BI175" s="80"/>
      <c r="BJ175" s="80"/>
      <c r="BK175" s="80"/>
      <c r="BL175" s="80"/>
      <c r="BM175" s="80"/>
    </row>
    <row r="176" spans="1:65" s="12" customFormat="1" ht="13.5" customHeight="1">
      <c r="A176" s="76"/>
      <c r="B176" s="261"/>
      <c r="C176" s="331"/>
      <c r="D176" s="71" t="s">
        <v>130</v>
      </c>
      <c r="E176" s="96">
        <v>5</v>
      </c>
      <c r="F176" s="70">
        <v>1</v>
      </c>
      <c r="G176" s="13">
        <f t="shared" si="102"/>
        <v>0.2</v>
      </c>
      <c r="H176" s="70">
        <v>4</v>
      </c>
      <c r="I176" s="13">
        <f t="shared" si="103"/>
        <v>0.8</v>
      </c>
      <c r="J176" s="96">
        <v>42</v>
      </c>
      <c r="K176" s="70">
        <v>9</v>
      </c>
      <c r="L176" s="13">
        <f t="shared" si="104"/>
        <v>0.21428571428571427</v>
      </c>
      <c r="M176" s="70">
        <v>33</v>
      </c>
      <c r="N176" s="13">
        <f t="shared" si="105"/>
        <v>0.7857142857142857</v>
      </c>
      <c r="O176" s="96">
        <v>3212</v>
      </c>
      <c r="P176" s="70">
        <v>851</v>
      </c>
      <c r="Q176" s="13">
        <f t="shared" si="106"/>
        <v>0.26494396014943961</v>
      </c>
      <c r="R176" s="70">
        <v>2361</v>
      </c>
      <c r="S176" s="13">
        <f t="shared" si="107"/>
        <v>0.73505603985056045</v>
      </c>
      <c r="T176" s="96">
        <v>2622</v>
      </c>
      <c r="U176" s="70">
        <v>551</v>
      </c>
      <c r="V176" s="13">
        <f t="shared" si="108"/>
        <v>0.21014492753623187</v>
      </c>
      <c r="W176" s="70">
        <v>2071</v>
      </c>
      <c r="X176" s="13">
        <f t="shared" si="109"/>
        <v>0.78985507246376807</v>
      </c>
      <c r="Y176" s="96">
        <v>1654</v>
      </c>
      <c r="Z176" s="70">
        <v>244</v>
      </c>
      <c r="AA176" s="13">
        <f t="shared" si="110"/>
        <v>0.14752116082224909</v>
      </c>
      <c r="AB176" s="70">
        <v>1410</v>
      </c>
      <c r="AC176" s="13">
        <f t="shared" si="111"/>
        <v>0.85247883917775091</v>
      </c>
      <c r="AD176" s="96">
        <v>758</v>
      </c>
      <c r="AE176" s="70">
        <v>80</v>
      </c>
      <c r="AF176" s="13">
        <f t="shared" si="112"/>
        <v>0.10554089709762533</v>
      </c>
      <c r="AG176" s="70">
        <v>678</v>
      </c>
      <c r="AH176" s="13">
        <f t="shared" si="113"/>
        <v>0.89445910290237463</v>
      </c>
      <c r="AI176" s="96">
        <v>225</v>
      </c>
      <c r="AJ176" s="70">
        <v>21</v>
      </c>
      <c r="AK176" s="13">
        <f t="shared" si="114"/>
        <v>9.3333333333333338E-2</v>
      </c>
      <c r="AL176" s="70">
        <v>204</v>
      </c>
      <c r="AM176" s="13">
        <f t="shared" si="115"/>
        <v>0.90666666666666662</v>
      </c>
      <c r="AN176" s="96">
        <f t="shared" si="116"/>
        <v>8518</v>
      </c>
      <c r="AO176" s="70">
        <f t="shared" si="117"/>
        <v>1757</v>
      </c>
      <c r="AP176" s="13">
        <f t="shared" si="118"/>
        <v>0.20626907724818033</v>
      </c>
      <c r="AQ176" s="33">
        <f t="shared" si="101"/>
        <v>6761</v>
      </c>
      <c r="AR176" s="13">
        <f t="shared" si="119"/>
        <v>0.79373092275181967</v>
      </c>
      <c r="AS176" s="91"/>
      <c r="AT176" s="261"/>
      <c r="AU176" s="331"/>
      <c r="AV176" s="151" t="s">
        <v>67</v>
      </c>
      <c r="AW176" s="210">
        <v>8248</v>
      </c>
      <c r="AX176" s="38">
        <v>1504</v>
      </c>
      <c r="AY176" s="85">
        <v>0.18234723569350145</v>
      </c>
      <c r="AZ176" s="38">
        <v>6744</v>
      </c>
      <c r="BA176" s="85">
        <v>0.81765276430649858</v>
      </c>
      <c r="BB176" s="91"/>
      <c r="BD176" s="82"/>
      <c r="BE176" s="81"/>
      <c r="BF176" s="81"/>
      <c r="BG176" s="81"/>
      <c r="BH176" s="81"/>
      <c r="BI176" s="81"/>
      <c r="BJ176" s="81"/>
      <c r="BK176" s="81"/>
      <c r="BL176" s="81"/>
      <c r="BM176" s="80"/>
    </row>
    <row r="177" spans="2:65" s="12" customFormat="1" ht="13.5" customHeight="1">
      <c r="B177" s="259">
        <v>58</v>
      </c>
      <c r="C177" s="329" t="s">
        <v>25</v>
      </c>
      <c r="D177" s="75" t="s">
        <v>132</v>
      </c>
      <c r="E177" s="94">
        <v>5</v>
      </c>
      <c r="F177" s="74">
        <v>2</v>
      </c>
      <c r="G177" s="72">
        <f t="shared" si="102"/>
        <v>0.4</v>
      </c>
      <c r="H177" s="74">
        <v>3</v>
      </c>
      <c r="I177" s="72">
        <f t="shared" si="103"/>
        <v>0.6</v>
      </c>
      <c r="J177" s="94">
        <v>38</v>
      </c>
      <c r="K177" s="74">
        <v>10</v>
      </c>
      <c r="L177" s="72">
        <f t="shared" si="104"/>
        <v>0.26315789473684209</v>
      </c>
      <c r="M177" s="74">
        <v>28</v>
      </c>
      <c r="N177" s="72">
        <f t="shared" si="105"/>
        <v>0.73684210526315785</v>
      </c>
      <c r="O177" s="94">
        <v>3021</v>
      </c>
      <c r="P177" s="74">
        <v>1456</v>
      </c>
      <c r="Q177" s="72">
        <f t="shared" si="106"/>
        <v>0.48195961602118503</v>
      </c>
      <c r="R177" s="74">
        <v>1565</v>
      </c>
      <c r="S177" s="72">
        <f t="shared" si="107"/>
        <v>0.51804038397881491</v>
      </c>
      <c r="T177" s="94">
        <v>2734</v>
      </c>
      <c r="U177" s="74">
        <v>1108</v>
      </c>
      <c r="V177" s="72">
        <f t="shared" si="108"/>
        <v>0.40526700804681787</v>
      </c>
      <c r="W177" s="74">
        <v>1626</v>
      </c>
      <c r="X177" s="72">
        <f t="shared" si="109"/>
        <v>0.59473299195318219</v>
      </c>
      <c r="Y177" s="94">
        <v>1693</v>
      </c>
      <c r="Z177" s="74">
        <v>542</v>
      </c>
      <c r="AA177" s="72">
        <f t="shared" si="110"/>
        <v>0.32014176018901358</v>
      </c>
      <c r="AB177" s="74">
        <v>1151</v>
      </c>
      <c r="AC177" s="72">
        <f t="shared" si="111"/>
        <v>0.67985823981098636</v>
      </c>
      <c r="AD177" s="94">
        <v>763</v>
      </c>
      <c r="AE177" s="74">
        <v>175</v>
      </c>
      <c r="AF177" s="72">
        <f t="shared" si="112"/>
        <v>0.22935779816513763</v>
      </c>
      <c r="AG177" s="74">
        <v>588</v>
      </c>
      <c r="AH177" s="72">
        <f t="shared" si="113"/>
        <v>0.77064220183486243</v>
      </c>
      <c r="AI177" s="94">
        <v>226</v>
      </c>
      <c r="AJ177" s="74">
        <v>44</v>
      </c>
      <c r="AK177" s="72">
        <f t="shared" si="114"/>
        <v>0.19469026548672566</v>
      </c>
      <c r="AL177" s="74">
        <v>182</v>
      </c>
      <c r="AM177" s="72">
        <f t="shared" si="115"/>
        <v>0.80530973451327437</v>
      </c>
      <c r="AN177" s="94">
        <f t="shared" si="116"/>
        <v>8480</v>
      </c>
      <c r="AO177" s="74">
        <f t="shared" si="117"/>
        <v>3337</v>
      </c>
      <c r="AP177" s="72">
        <f t="shared" si="118"/>
        <v>0.3935141509433962</v>
      </c>
      <c r="AQ177" s="73">
        <f t="shared" si="101"/>
        <v>5143</v>
      </c>
      <c r="AR177" s="72">
        <f t="shared" si="119"/>
        <v>0.60648584905660374</v>
      </c>
      <c r="AS177" s="91"/>
      <c r="AT177" s="259">
        <v>58</v>
      </c>
      <c r="AU177" s="329" t="s">
        <v>25</v>
      </c>
      <c r="AV177" s="11" t="s">
        <v>125</v>
      </c>
      <c r="AW177" s="210">
        <v>8221</v>
      </c>
      <c r="AX177" s="38">
        <v>3005</v>
      </c>
      <c r="AY177" s="85">
        <v>0.3655273081133682</v>
      </c>
      <c r="AZ177" s="38">
        <v>5216</v>
      </c>
      <c r="BA177" s="85">
        <v>0.6344726918866318</v>
      </c>
      <c r="BB177" s="91"/>
      <c r="BD177" s="82"/>
      <c r="BE177" s="81"/>
      <c r="BF177" s="81"/>
      <c r="BG177" s="81"/>
      <c r="BH177" s="81"/>
      <c r="BI177" s="81"/>
      <c r="BJ177" s="81"/>
      <c r="BK177" s="81"/>
      <c r="BL177" s="81"/>
      <c r="BM177" s="80"/>
    </row>
    <row r="178" spans="2:65" s="12" customFormat="1" ht="13.5" customHeight="1">
      <c r="B178" s="260"/>
      <c r="C178" s="330"/>
      <c r="D178" s="65" t="s">
        <v>131</v>
      </c>
      <c r="E178" s="95">
        <v>0</v>
      </c>
      <c r="F178" s="64">
        <v>0</v>
      </c>
      <c r="G178" s="62" t="str">
        <f t="shared" si="102"/>
        <v>-</v>
      </c>
      <c r="H178" s="64">
        <v>0</v>
      </c>
      <c r="I178" s="62" t="str">
        <f t="shared" si="103"/>
        <v>-</v>
      </c>
      <c r="J178" s="95">
        <v>6</v>
      </c>
      <c r="K178" s="64">
        <v>2</v>
      </c>
      <c r="L178" s="62">
        <f t="shared" si="104"/>
        <v>0.33333333333333331</v>
      </c>
      <c r="M178" s="64">
        <v>4</v>
      </c>
      <c r="N178" s="62">
        <f t="shared" si="105"/>
        <v>0.66666666666666663</v>
      </c>
      <c r="O178" s="95">
        <v>704</v>
      </c>
      <c r="P178" s="64">
        <v>218</v>
      </c>
      <c r="Q178" s="62">
        <f t="shared" si="106"/>
        <v>0.30965909090909088</v>
      </c>
      <c r="R178" s="64">
        <v>486</v>
      </c>
      <c r="S178" s="62">
        <f t="shared" si="107"/>
        <v>0.69034090909090906</v>
      </c>
      <c r="T178" s="95">
        <v>371</v>
      </c>
      <c r="U178" s="64">
        <v>125</v>
      </c>
      <c r="V178" s="62">
        <f t="shared" si="108"/>
        <v>0.33692722371967654</v>
      </c>
      <c r="W178" s="64">
        <v>246</v>
      </c>
      <c r="X178" s="62">
        <f t="shared" si="109"/>
        <v>0.66307277628032346</v>
      </c>
      <c r="Y178" s="95">
        <v>206</v>
      </c>
      <c r="Z178" s="64">
        <v>36</v>
      </c>
      <c r="AA178" s="62">
        <f t="shared" si="110"/>
        <v>0.17475728155339806</v>
      </c>
      <c r="AB178" s="64">
        <v>170</v>
      </c>
      <c r="AC178" s="62">
        <f t="shared" si="111"/>
        <v>0.82524271844660191</v>
      </c>
      <c r="AD178" s="95">
        <v>97</v>
      </c>
      <c r="AE178" s="64">
        <v>7</v>
      </c>
      <c r="AF178" s="62">
        <f t="shared" si="112"/>
        <v>7.2164948453608241E-2</v>
      </c>
      <c r="AG178" s="64">
        <v>90</v>
      </c>
      <c r="AH178" s="62">
        <f t="shared" si="113"/>
        <v>0.92783505154639179</v>
      </c>
      <c r="AI178" s="95">
        <v>59</v>
      </c>
      <c r="AJ178" s="64">
        <v>2</v>
      </c>
      <c r="AK178" s="62">
        <f t="shared" si="114"/>
        <v>3.3898305084745763E-2</v>
      </c>
      <c r="AL178" s="64">
        <v>57</v>
      </c>
      <c r="AM178" s="62">
        <f t="shared" si="115"/>
        <v>0.96610169491525422</v>
      </c>
      <c r="AN178" s="95">
        <f t="shared" si="116"/>
        <v>1443</v>
      </c>
      <c r="AO178" s="64">
        <f t="shared" si="117"/>
        <v>390</v>
      </c>
      <c r="AP178" s="62">
        <f t="shared" si="118"/>
        <v>0.27027027027027029</v>
      </c>
      <c r="AQ178" s="63">
        <f t="shared" si="101"/>
        <v>1053</v>
      </c>
      <c r="AR178" s="62">
        <f t="shared" si="119"/>
        <v>0.72972972972972971</v>
      </c>
      <c r="AS178" s="91"/>
      <c r="AT178" s="260"/>
      <c r="AU178" s="330"/>
      <c r="AV178" s="11" t="s">
        <v>131</v>
      </c>
      <c r="AW178" s="210">
        <v>1341</v>
      </c>
      <c r="AX178" s="38">
        <v>353</v>
      </c>
      <c r="AY178" s="85">
        <v>0.26323639075316929</v>
      </c>
      <c r="AZ178" s="38">
        <v>988</v>
      </c>
      <c r="BA178" s="85">
        <v>0.73676360924683071</v>
      </c>
      <c r="BB178" s="91"/>
      <c r="BD178" s="82"/>
      <c r="BE178" s="81"/>
      <c r="BF178" s="81"/>
      <c r="BG178" s="81"/>
      <c r="BH178" s="81"/>
      <c r="BI178" s="81"/>
      <c r="BJ178" s="81"/>
      <c r="BK178" s="81"/>
      <c r="BL178" s="81"/>
      <c r="BM178" s="80"/>
    </row>
    <row r="179" spans="2:65" s="12" customFormat="1" ht="13.5" customHeight="1">
      <c r="B179" s="261"/>
      <c r="C179" s="331"/>
      <c r="D179" s="71" t="s">
        <v>130</v>
      </c>
      <c r="E179" s="96">
        <v>5</v>
      </c>
      <c r="F179" s="70">
        <v>2</v>
      </c>
      <c r="G179" s="13">
        <f t="shared" si="102"/>
        <v>0.4</v>
      </c>
      <c r="H179" s="70">
        <v>3</v>
      </c>
      <c r="I179" s="13">
        <f t="shared" si="103"/>
        <v>0.6</v>
      </c>
      <c r="J179" s="96">
        <v>44</v>
      </c>
      <c r="K179" s="70">
        <v>12</v>
      </c>
      <c r="L179" s="13">
        <f t="shared" si="104"/>
        <v>0.27272727272727271</v>
      </c>
      <c r="M179" s="70">
        <v>32</v>
      </c>
      <c r="N179" s="13">
        <f t="shared" si="105"/>
        <v>0.72727272727272729</v>
      </c>
      <c r="O179" s="96">
        <v>3725</v>
      </c>
      <c r="P179" s="70">
        <v>1674</v>
      </c>
      <c r="Q179" s="13">
        <f t="shared" si="106"/>
        <v>0.44939597315436242</v>
      </c>
      <c r="R179" s="70">
        <v>2051</v>
      </c>
      <c r="S179" s="13">
        <f t="shared" si="107"/>
        <v>0.55060402684563758</v>
      </c>
      <c r="T179" s="96">
        <v>3105</v>
      </c>
      <c r="U179" s="70">
        <v>1233</v>
      </c>
      <c r="V179" s="13">
        <f t="shared" si="108"/>
        <v>0.39710144927536234</v>
      </c>
      <c r="W179" s="70">
        <v>1872</v>
      </c>
      <c r="X179" s="13">
        <f t="shared" si="109"/>
        <v>0.60289855072463772</v>
      </c>
      <c r="Y179" s="96">
        <v>1899</v>
      </c>
      <c r="Z179" s="70">
        <v>578</v>
      </c>
      <c r="AA179" s="13">
        <f t="shared" si="110"/>
        <v>0.30437072143233279</v>
      </c>
      <c r="AB179" s="70">
        <v>1321</v>
      </c>
      <c r="AC179" s="13">
        <f t="shared" si="111"/>
        <v>0.69562927856766721</v>
      </c>
      <c r="AD179" s="96">
        <v>860</v>
      </c>
      <c r="AE179" s="70">
        <v>182</v>
      </c>
      <c r="AF179" s="13">
        <f t="shared" si="112"/>
        <v>0.21162790697674419</v>
      </c>
      <c r="AG179" s="70">
        <v>678</v>
      </c>
      <c r="AH179" s="13">
        <f t="shared" si="113"/>
        <v>0.78837209302325584</v>
      </c>
      <c r="AI179" s="96">
        <v>285</v>
      </c>
      <c r="AJ179" s="70">
        <v>46</v>
      </c>
      <c r="AK179" s="13">
        <f t="shared" si="114"/>
        <v>0.16140350877192983</v>
      </c>
      <c r="AL179" s="70">
        <v>239</v>
      </c>
      <c r="AM179" s="13">
        <f t="shared" si="115"/>
        <v>0.83859649122807023</v>
      </c>
      <c r="AN179" s="96">
        <f t="shared" si="116"/>
        <v>9923</v>
      </c>
      <c r="AO179" s="70">
        <f t="shared" si="117"/>
        <v>3727</v>
      </c>
      <c r="AP179" s="13">
        <f t="shared" si="118"/>
        <v>0.37559205885316943</v>
      </c>
      <c r="AQ179" s="33">
        <f t="shared" si="101"/>
        <v>6196</v>
      </c>
      <c r="AR179" s="13">
        <f t="shared" si="119"/>
        <v>0.62440794114683063</v>
      </c>
      <c r="AS179" s="91"/>
      <c r="AT179" s="261"/>
      <c r="AU179" s="331"/>
      <c r="AV179" s="151" t="s">
        <v>67</v>
      </c>
      <c r="AW179" s="210">
        <v>9562</v>
      </c>
      <c r="AX179" s="38">
        <v>3358</v>
      </c>
      <c r="AY179" s="85">
        <v>0.35118176113783728</v>
      </c>
      <c r="AZ179" s="38">
        <v>6204</v>
      </c>
      <c r="BA179" s="85">
        <v>0.64881823886216272</v>
      </c>
      <c r="BB179" s="91"/>
      <c r="BD179" s="80"/>
      <c r="BE179" s="80"/>
      <c r="BF179" s="80"/>
      <c r="BG179" s="80"/>
      <c r="BH179" s="80"/>
      <c r="BI179" s="80"/>
      <c r="BJ179" s="80"/>
      <c r="BK179" s="80"/>
      <c r="BL179" s="80"/>
      <c r="BM179" s="80"/>
    </row>
    <row r="180" spans="2:65" s="12" customFormat="1" ht="13.5" customHeight="1">
      <c r="B180" s="259">
        <v>59</v>
      </c>
      <c r="C180" s="329" t="s">
        <v>20</v>
      </c>
      <c r="D180" s="75" t="s">
        <v>132</v>
      </c>
      <c r="E180" s="94">
        <v>37</v>
      </c>
      <c r="F180" s="74">
        <v>7</v>
      </c>
      <c r="G180" s="72">
        <f t="shared" si="102"/>
        <v>0.1891891891891892</v>
      </c>
      <c r="H180" s="74">
        <v>30</v>
      </c>
      <c r="I180" s="72">
        <f t="shared" si="103"/>
        <v>0.81081081081081086</v>
      </c>
      <c r="J180" s="94">
        <v>105</v>
      </c>
      <c r="K180" s="74">
        <v>21</v>
      </c>
      <c r="L180" s="72">
        <f t="shared" si="104"/>
        <v>0.2</v>
      </c>
      <c r="M180" s="74">
        <v>84</v>
      </c>
      <c r="N180" s="72">
        <f t="shared" si="105"/>
        <v>0.8</v>
      </c>
      <c r="O180" s="94">
        <v>22872</v>
      </c>
      <c r="P180" s="74">
        <v>5620</v>
      </c>
      <c r="Q180" s="72">
        <f t="shared" si="106"/>
        <v>0.24571528506470794</v>
      </c>
      <c r="R180" s="74">
        <v>17252</v>
      </c>
      <c r="S180" s="72">
        <f t="shared" si="107"/>
        <v>0.75428471493529203</v>
      </c>
      <c r="T180" s="94">
        <v>20225</v>
      </c>
      <c r="U180" s="74">
        <v>4333</v>
      </c>
      <c r="V180" s="72">
        <f t="shared" si="108"/>
        <v>0.21423980222496911</v>
      </c>
      <c r="W180" s="74">
        <v>15892</v>
      </c>
      <c r="X180" s="72">
        <f t="shared" si="109"/>
        <v>0.78576019777503092</v>
      </c>
      <c r="Y180" s="94">
        <v>12829</v>
      </c>
      <c r="Z180" s="74">
        <v>1898</v>
      </c>
      <c r="AA180" s="72">
        <f t="shared" si="110"/>
        <v>0.14794605970847299</v>
      </c>
      <c r="AB180" s="74">
        <v>10931</v>
      </c>
      <c r="AC180" s="72">
        <f t="shared" si="111"/>
        <v>0.85205394029152703</v>
      </c>
      <c r="AD180" s="94">
        <v>4927</v>
      </c>
      <c r="AE180" s="74">
        <v>494</v>
      </c>
      <c r="AF180" s="72">
        <f t="shared" si="112"/>
        <v>0.10026385224274406</v>
      </c>
      <c r="AG180" s="74">
        <v>4433</v>
      </c>
      <c r="AH180" s="72">
        <f t="shared" si="113"/>
        <v>0.89973614775725597</v>
      </c>
      <c r="AI180" s="94">
        <v>1348</v>
      </c>
      <c r="AJ180" s="74">
        <v>77</v>
      </c>
      <c r="AK180" s="72">
        <f t="shared" si="114"/>
        <v>5.7121661721068251E-2</v>
      </c>
      <c r="AL180" s="74">
        <v>1271</v>
      </c>
      <c r="AM180" s="72">
        <f t="shared" si="115"/>
        <v>0.94287833827893175</v>
      </c>
      <c r="AN180" s="94">
        <f t="shared" si="116"/>
        <v>62343</v>
      </c>
      <c r="AO180" s="74">
        <f t="shared" si="117"/>
        <v>12450</v>
      </c>
      <c r="AP180" s="72">
        <f t="shared" si="118"/>
        <v>0.19970165054617198</v>
      </c>
      <c r="AQ180" s="73">
        <f t="shared" si="101"/>
        <v>49893</v>
      </c>
      <c r="AR180" s="72">
        <f t="shared" si="119"/>
        <v>0.80029834945382805</v>
      </c>
      <c r="AS180" s="91"/>
      <c r="AT180" s="259">
        <v>59</v>
      </c>
      <c r="AU180" s="329" t="s">
        <v>20</v>
      </c>
      <c r="AV180" s="11" t="s">
        <v>125</v>
      </c>
      <c r="AW180" s="210">
        <v>59981</v>
      </c>
      <c r="AX180" s="38">
        <v>11053</v>
      </c>
      <c r="AY180" s="85">
        <v>0.18427502042313398</v>
      </c>
      <c r="AZ180" s="38">
        <v>48928</v>
      </c>
      <c r="BA180" s="85">
        <v>0.81572497957686596</v>
      </c>
      <c r="BB180" s="91"/>
      <c r="BD180" s="80"/>
      <c r="BE180" s="80"/>
      <c r="BF180" s="80"/>
      <c r="BG180" s="80"/>
      <c r="BH180" s="80"/>
      <c r="BI180" s="80"/>
      <c r="BJ180" s="80"/>
      <c r="BK180" s="80"/>
      <c r="BL180" s="80"/>
      <c r="BM180" s="80"/>
    </row>
    <row r="181" spans="2:65" s="12" customFormat="1" ht="13.5" customHeight="1">
      <c r="B181" s="260"/>
      <c r="C181" s="330"/>
      <c r="D181" s="65" t="s">
        <v>131</v>
      </c>
      <c r="E181" s="95">
        <v>1</v>
      </c>
      <c r="F181" s="64">
        <v>0</v>
      </c>
      <c r="G181" s="62">
        <f t="shared" si="102"/>
        <v>0</v>
      </c>
      <c r="H181" s="64">
        <v>1</v>
      </c>
      <c r="I181" s="62">
        <f t="shared" si="103"/>
        <v>1</v>
      </c>
      <c r="J181" s="95">
        <v>12</v>
      </c>
      <c r="K181" s="64">
        <v>2</v>
      </c>
      <c r="L181" s="62">
        <f t="shared" si="104"/>
        <v>0.16666666666666666</v>
      </c>
      <c r="M181" s="64">
        <v>10</v>
      </c>
      <c r="N181" s="62">
        <f t="shared" si="105"/>
        <v>0.83333333333333337</v>
      </c>
      <c r="O181" s="95">
        <v>5004</v>
      </c>
      <c r="P181" s="64">
        <v>775</v>
      </c>
      <c r="Q181" s="62">
        <f t="shared" si="106"/>
        <v>0.15487609912070344</v>
      </c>
      <c r="R181" s="64">
        <v>4229</v>
      </c>
      <c r="S181" s="62">
        <f t="shared" si="107"/>
        <v>0.84512390087929656</v>
      </c>
      <c r="T181" s="95">
        <v>2730</v>
      </c>
      <c r="U181" s="64">
        <v>436</v>
      </c>
      <c r="V181" s="62">
        <f t="shared" si="108"/>
        <v>0.15970695970695969</v>
      </c>
      <c r="W181" s="64">
        <v>2294</v>
      </c>
      <c r="X181" s="62">
        <f t="shared" si="109"/>
        <v>0.84029304029304031</v>
      </c>
      <c r="Y181" s="95">
        <v>1305</v>
      </c>
      <c r="Z181" s="64">
        <v>139</v>
      </c>
      <c r="AA181" s="62">
        <f t="shared" si="110"/>
        <v>0.10651340996168582</v>
      </c>
      <c r="AB181" s="64">
        <v>1166</v>
      </c>
      <c r="AC181" s="62">
        <f t="shared" si="111"/>
        <v>0.89348659003831421</v>
      </c>
      <c r="AD181" s="95">
        <v>508</v>
      </c>
      <c r="AE181" s="64">
        <v>30</v>
      </c>
      <c r="AF181" s="62">
        <f t="shared" si="112"/>
        <v>5.905511811023622E-2</v>
      </c>
      <c r="AG181" s="64">
        <v>478</v>
      </c>
      <c r="AH181" s="62">
        <f t="shared" si="113"/>
        <v>0.94094488188976377</v>
      </c>
      <c r="AI181" s="95">
        <v>246</v>
      </c>
      <c r="AJ181" s="64">
        <v>4</v>
      </c>
      <c r="AK181" s="62">
        <f t="shared" si="114"/>
        <v>1.6260162601626018E-2</v>
      </c>
      <c r="AL181" s="64">
        <v>242</v>
      </c>
      <c r="AM181" s="62">
        <f t="shared" si="115"/>
        <v>0.98373983739837401</v>
      </c>
      <c r="AN181" s="95">
        <f t="shared" si="116"/>
        <v>9806</v>
      </c>
      <c r="AO181" s="64">
        <f t="shared" si="117"/>
        <v>1386</v>
      </c>
      <c r="AP181" s="62">
        <f t="shared" si="118"/>
        <v>0.14134203548847643</v>
      </c>
      <c r="AQ181" s="63">
        <f t="shared" si="101"/>
        <v>8420</v>
      </c>
      <c r="AR181" s="62">
        <f t="shared" si="119"/>
        <v>0.85865796451152354</v>
      </c>
      <c r="AS181" s="91"/>
      <c r="AT181" s="260"/>
      <c r="AU181" s="330"/>
      <c r="AV181" s="11" t="s">
        <v>131</v>
      </c>
      <c r="AW181" s="210">
        <v>9727</v>
      </c>
      <c r="AX181" s="38">
        <v>1352</v>
      </c>
      <c r="AY181" s="85">
        <v>0.13899455124910043</v>
      </c>
      <c r="AZ181" s="38">
        <v>8375</v>
      </c>
      <c r="BA181" s="85">
        <v>0.86100544875089957</v>
      </c>
      <c r="BB181" s="91"/>
      <c r="BD181" s="80"/>
      <c r="BE181" s="80"/>
      <c r="BF181" s="80"/>
      <c r="BG181" s="80"/>
      <c r="BH181" s="80"/>
      <c r="BI181" s="80"/>
      <c r="BJ181" s="80"/>
      <c r="BK181" s="80"/>
      <c r="BL181" s="80"/>
      <c r="BM181" s="80"/>
    </row>
    <row r="182" spans="2:65" s="12" customFormat="1" ht="13.5" customHeight="1">
      <c r="B182" s="261"/>
      <c r="C182" s="331"/>
      <c r="D182" s="71" t="s">
        <v>130</v>
      </c>
      <c r="E182" s="96">
        <v>38</v>
      </c>
      <c r="F182" s="70">
        <v>7</v>
      </c>
      <c r="G182" s="13">
        <f t="shared" si="102"/>
        <v>0.18421052631578946</v>
      </c>
      <c r="H182" s="70">
        <v>31</v>
      </c>
      <c r="I182" s="13">
        <f t="shared" si="103"/>
        <v>0.81578947368421051</v>
      </c>
      <c r="J182" s="96">
        <v>117</v>
      </c>
      <c r="K182" s="70">
        <v>23</v>
      </c>
      <c r="L182" s="13">
        <f t="shared" si="104"/>
        <v>0.19658119658119658</v>
      </c>
      <c r="M182" s="70">
        <v>94</v>
      </c>
      <c r="N182" s="13">
        <f t="shared" si="105"/>
        <v>0.80341880341880345</v>
      </c>
      <c r="O182" s="96">
        <v>27876</v>
      </c>
      <c r="P182" s="70">
        <v>6395</v>
      </c>
      <c r="Q182" s="13">
        <f t="shared" si="106"/>
        <v>0.22940881044626202</v>
      </c>
      <c r="R182" s="70">
        <v>21481</v>
      </c>
      <c r="S182" s="13">
        <f t="shared" si="107"/>
        <v>0.77059118955373795</v>
      </c>
      <c r="T182" s="96">
        <v>22955</v>
      </c>
      <c r="U182" s="70">
        <v>4769</v>
      </c>
      <c r="V182" s="13">
        <f t="shared" si="108"/>
        <v>0.20775430189501198</v>
      </c>
      <c r="W182" s="70">
        <v>18186</v>
      </c>
      <c r="X182" s="13">
        <f t="shared" si="109"/>
        <v>0.79224569810498802</v>
      </c>
      <c r="Y182" s="96">
        <v>14134</v>
      </c>
      <c r="Z182" s="70">
        <v>2037</v>
      </c>
      <c r="AA182" s="13">
        <f t="shared" si="110"/>
        <v>0.14412056035092685</v>
      </c>
      <c r="AB182" s="70">
        <v>12097</v>
      </c>
      <c r="AC182" s="13">
        <f t="shared" si="111"/>
        <v>0.8558794396490732</v>
      </c>
      <c r="AD182" s="96">
        <v>5435</v>
      </c>
      <c r="AE182" s="70">
        <v>524</v>
      </c>
      <c r="AF182" s="13">
        <f t="shared" si="112"/>
        <v>9.6412143514259432E-2</v>
      </c>
      <c r="AG182" s="70">
        <v>4911</v>
      </c>
      <c r="AH182" s="13">
        <f t="shared" si="113"/>
        <v>0.90358785648574058</v>
      </c>
      <c r="AI182" s="96">
        <v>1594</v>
      </c>
      <c r="AJ182" s="70">
        <v>81</v>
      </c>
      <c r="AK182" s="13">
        <f t="shared" si="114"/>
        <v>5.0815558343789209E-2</v>
      </c>
      <c r="AL182" s="70">
        <v>1513</v>
      </c>
      <c r="AM182" s="13">
        <f t="shared" si="115"/>
        <v>0.94918444165621074</v>
      </c>
      <c r="AN182" s="96">
        <f t="shared" si="116"/>
        <v>72149</v>
      </c>
      <c r="AO182" s="70">
        <f t="shared" si="117"/>
        <v>13836</v>
      </c>
      <c r="AP182" s="13">
        <f t="shared" si="118"/>
        <v>0.19176980969937213</v>
      </c>
      <c r="AQ182" s="33">
        <f t="shared" si="101"/>
        <v>58313</v>
      </c>
      <c r="AR182" s="13">
        <f t="shared" si="119"/>
        <v>0.80823019030062782</v>
      </c>
      <c r="AS182" s="91"/>
      <c r="AT182" s="261"/>
      <c r="AU182" s="331"/>
      <c r="AV182" s="151" t="s">
        <v>67</v>
      </c>
      <c r="AW182" s="210">
        <v>69708</v>
      </c>
      <c r="AX182" s="38">
        <v>12405</v>
      </c>
      <c r="AY182" s="85">
        <v>0.17795661903942159</v>
      </c>
      <c r="AZ182" s="38">
        <v>57303</v>
      </c>
      <c r="BA182" s="85">
        <v>0.82204338096057838</v>
      </c>
      <c r="BB182" s="91"/>
      <c r="BD182" s="80"/>
      <c r="BE182" s="80"/>
      <c r="BF182" s="80"/>
      <c r="BG182" s="80"/>
      <c r="BH182" s="80"/>
      <c r="BI182" s="80"/>
      <c r="BJ182" s="80"/>
      <c r="BK182" s="80"/>
      <c r="BL182" s="80"/>
      <c r="BM182" s="80"/>
    </row>
    <row r="183" spans="2:65" s="12" customFormat="1" ht="13.5" customHeight="1">
      <c r="B183" s="259">
        <v>60</v>
      </c>
      <c r="C183" s="329" t="s">
        <v>44</v>
      </c>
      <c r="D183" s="75" t="s">
        <v>132</v>
      </c>
      <c r="E183" s="94">
        <v>26</v>
      </c>
      <c r="F183" s="74">
        <v>4</v>
      </c>
      <c r="G183" s="72">
        <f t="shared" si="102"/>
        <v>0.15384615384615385</v>
      </c>
      <c r="H183" s="74">
        <v>22</v>
      </c>
      <c r="I183" s="72">
        <f t="shared" si="103"/>
        <v>0.84615384615384615</v>
      </c>
      <c r="J183" s="94">
        <v>40</v>
      </c>
      <c r="K183" s="74">
        <v>5</v>
      </c>
      <c r="L183" s="72">
        <f t="shared" si="104"/>
        <v>0.125</v>
      </c>
      <c r="M183" s="74">
        <v>35</v>
      </c>
      <c r="N183" s="72">
        <f t="shared" si="105"/>
        <v>0.875</v>
      </c>
      <c r="O183" s="94">
        <v>3130</v>
      </c>
      <c r="P183" s="74">
        <v>803</v>
      </c>
      <c r="Q183" s="72">
        <f t="shared" si="106"/>
        <v>0.25654952076677318</v>
      </c>
      <c r="R183" s="74">
        <v>2327</v>
      </c>
      <c r="S183" s="72">
        <f t="shared" si="107"/>
        <v>0.74345047923322682</v>
      </c>
      <c r="T183" s="94">
        <v>2565</v>
      </c>
      <c r="U183" s="74">
        <v>539</v>
      </c>
      <c r="V183" s="72">
        <f t="shared" si="108"/>
        <v>0.2101364522417154</v>
      </c>
      <c r="W183" s="74">
        <v>2026</v>
      </c>
      <c r="X183" s="72">
        <f t="shared" si="109"/>
        <v>0.7898635477582846</v>
      </c>
      <c r="Y183" s="94">
        <v>1531</v>
      </c>
      <c r="Z183" s="74">
        <v>180</v>
      </c>
      <c r="AA183" s="72">
        <f t="shared" si="110"/>
        <v>0.11757021554539517</v>
      </c>
      <c r="AB183" s="74">
        <v>1351</v>
      </c>
      <c r="AC183" s="72">
        <f t="shared" si="111"/>
        <v>0.88242978445460485</v>
      </c>
      <c r="AD183" s="94">
        <v>670</v>
      </c>
      <c r="AE183" s="74">
        <v>44</v>
      </c>
      <c r="AF183" s="72">
        <f t="shared" si="112"/>
        <v>6.5671641791044774E-2</v>
      </c>
      <c r="AG183" s="74">
        <v>626</v>
      </c>
      <c r="AH183" s="72">
        <f t="shared" si="113"/>
        <v>0.93432835820895521</v>
      </c>
      <c r="AI183" s="94">
        <v>182</v>
      </c>
      <c r="AJ183" s="74">
        <v>5</v>
      </c>
      <c r="AK183" s="72">
        <f t="shared" si="114"/>
        <v>2.7472527472527472E-2</v>
      </c>
      <c r="AL183" s="74">
        <v>177</v>
      </c>
      <c r="AM183" s="72">
        <f t="shared" si="115"/>
        <v>0.97252747252747251</v>
      </c>
      <c r="AN183" s="94">
        <f t="shared" si="116"/>
        <v>8144</v>
      </c>
      <c r="AO183" s="74">
        <f t="shared" si="117"/>
        <v>1580</v>
      </c>
      <c r="AP183" s="72">
        <f t="shared" si="118"/>
        <v>0.19400785854616895</v>
      </c>
      <c r="AQ183" s="73">
        <f t="shared" si="101"/>
        <v>6564</v>
      </c>
      <c r="AR183" s="72">
        <f t="shared" si="119"/>
        <v>0.80599214145383102</v>
      </c>
      <c r="AS183" s="91"/>
      <c r="AT183" s="259">
        <v>60</v>
      </c>
      <c r="AU183" s="329" t="s">
        <v>44</v>
      </c>
      <c r="AV183" s="11" t="s">
        <v>125</v>
      </c>
      <c r="AW183" s="210">
        <v>7739</v>
      </c>
      <c r="AX183" s="38">
        <v>1308</v>
      </c>
      <c r="AY183" s="85">
        <v>0.16901408450704225</v>
      </c>
      <c r="AZ183" s="38">
        <v>6431</v>
      </c>
      <c r="BA183" s="85">
        <v>0.83098591549295775</v>
      </c>
      <c r="BB183" s="91"/>
      <c r="BD183" s="80"/>
      <c r="BE183" s="80"/>
      <c r="BF183" s="80"/>
      <c r="BG183" s="80"/>
      <c r="BH183" s="80"/>
      <c r="BI183" s="80"/>
      <c r="BJ183" s="80"/>
      <c r="BK183" s="80"/>
      <c r="BL183" s="80"/>
      <c r="BM183" s="80"/>
    </row>
    <row r="184" spans="2:65" s="12" customFormat="1" ht="13.5" customHeight="1">
      <c r="B184" s="260"/>
      <c r="C184" s="330"/>
      <c r="D184" s="65" t="s">
        <v>131</v>
      </c>
      <c r="E184" s="95">
        <v>1</v>
      </c>
      <c r="F184" s="64">
        <v>0</v>
      </c>
      <c r="G184" s="62">
        <f t="shared" si="102"/>
        <v>0</v>
      </c>
      <c r="H184" s="64">
        <v>1</v>
      </c>
      <c r="I184" s="62">
        <f t="shared" si="103"/>
        <v>1</v>
      </c>
      <c r="J184" s="95">
        <v>4</v>
      </c>
      <c r="K184" s="64">
        <v>0</v>
      </c>
      <c r="L184" s="62">
        <f t="shared" si="104"/>
        <v>0</v>
      </c>
      <c r="M184" s="64">
        <v>4</v>
      </c>
      <c r="N184" s="62">
        <f t="shared" si="105"/>
        <v>1</v>
      </c>
      <c r="O184" s="95">
        <v>672</v>
      </c>
      <c r="P184" s="64">
        <v>135</v>
      </c>
      <c r="Q184" s="62">
        <f t="shared" si="106"/>
        <v>0.20089285714285715</v>
      </c>
      <c r="R184" s="64">
        <v>537</v>
      </c>
      <c r="S184" s="62">
        <f t="shared" si="107"/>
        <v>0.7991071428571429</v>
      </c>
      <c r="T184" s="95">
        <v>350</v>
      </c>
      <c r="U184" s="64">
        <v>66</v>
      </c>
      <c r="V184" s="62">
        <f t="shared" si="108"/>
        <v>0.18857142857142858</v>
      </c>
      <c r="W184" s="64">
        <v>284</v>
      </c>
      <c r="X184" s="62">
        <f t="shared" si="109"/>
        <v>0.81142857142857139</v>
      </c>
      <c r="Y184" s="95">
        <v>171</v>
      </c>
      <c r="Z184" s="64">
        <v>18</v>
      </c>
      <c r="AA184" s="62">
        <f t="shared" si="110"/>
        <v>0.10526315789473684</v>
      </c>
      <c r="AB184" s="64">
        <v>153</v>
      </c>
      <c r="AC184" s="62">
        <f t="shared" si="111"/>
        <v>0.89473684210526316</v>
      </c>
      <c r="AD184" s="95">
        <v>63</v>
      </c>
      <c r="AE184" s="64">
        <v>4</v>
      </c>
      <c r="AF184" s="62">
        <f t="shared" si="112"/>
        <v>6.3492063492063489E-2</v>
      </c>
      <c r="AG184" s="64">
        <v>59</v>
      </c>
      <c r="AH184" s="62">
        <f t="shared" si="113"/>
        <v>0.93650793650793651</v>
      </c>
      <c r="AI184" s="95">
        <v>27</v>
      </c>
      <c r="AJ184" s="64">
        <v>2</v>
      </c>
      <c r="AK184" s="62">
        <f t="shared" si="114"/>
        <v>7.407407407407407E-2</v>
      </c>
      <c r="AL184" s="64">
        <v>25</v>
      </c>
      <c r="AM184" s="62">
        <f t="shared" si="115"/>
        <v>0.92592592592592593</v>
      </c>
      <c r="AN184" s="95">
        <f t="shared" si="116"/>
        <v>1288</v>
      </c>
      <c r="AO184" s="64">
        <f t="shared" si="117"/>
        <v>225</v>
      </c>
      <c r="AP184" s="62">
        <f t="shared" si="118"/>
        <v>0.17468944099378883</v>
      </c>
      <c r="AQ184" s="63">
        <f t="shared" si="101"/>
        <v>1063</v>
      </c>
      <c r="AR184" s="62">
        <f t="shared" si="119"/>
        <v>0.8253105590062112</v>
      </c>
      <c r="AS184" s="91"/>
      <c r="AT184" s="260"/>
      <c r="AU184" s="330"/>
      <c r="AV184" s="11" t="s">
        <v>131</v>
      </c>
      <c r="AW184" s="210">
        <v>1253</v>
      </c>
      <c r="AX184" s="38">
        <v>172</v>
      </c>
      <c r="AY184" s="85">
        <v>0.13727055067837191</v>
      </c>
      <c r="AZ184" s="38">
        <v>1081</v>
      </c>
      <c r="BA184" s="85">
        <v>0.86272944932162809</v>
      </c>
      <c r="BB184" s="91"/>
      <c r="BD184" s="80"/>
      <c r="BE184" s="80"/>
      <c r="BF184" s="80"/>
      <c r="BG184" s="80"/>
      <c r="BH184" s="80"/>
      <c r="BI184" s="80"/>
      <c r="BJ184" s="80"/>
      <c r="BK184" s="80"/>
      <c r="BL184" s="80"/>
      <c r="BM184" s="80"/>
    </row>
    <row r="185" spans="2:65" s="12" customFormat="1" ht="13.5" customHeight="1">
      <c r="B185" s="261"/>
      <c r="C185" s="331"/>
      <c r="D185" s="58" t="s">
        <v>130</v>
      </c>
      <c r="E185" s="98">
        <v>27</v>
      </c>
      <c r="F185" s="57">
        <v>4</v>
      </c>
      <c r="G185" s="55">
        <f t="shared" si="102"/>
        <v>0.14814814814814814</v>
      </c>
      <c r="H185" s="57">
        <v>23</v>
      </c>
      <c r="I185" s="55">
        <f t="shared" si="103"/>
        <v>0.85185185185185186</v>
      </c>
      <c r="J185" s="98">
        <v>44</v>
      </c>
      <c r="K185" s="57">
        <v>5</v>
      </c>
      <c r="L185" s="55">
        <f t="shared" si="104"/>
        <v>0.11363636363636363</v>
      </c>
      <c r="M185" s="57">
        <v>39</v>
      </c>
      <c r="N185" s="55">
        <f t="shared" si="105"/>
        <v>0.88636363636363635</v>
      </c>
      <c r="O185" s="98">
        <v>3802</v>
      </c>
      <c r="P185" s="57">
        <v>938</v>
      </c>
      <c r="Q185" s="55">
        <f t="shared" si="106"/>
        <v>0.24671225670699631</v>
      </c>
      <c r="R185" s="57">
        <v>2864</v>
      </c>
      <c r="S185" s="55">
        <f t="shared" si="107"/>
        <v>0.75328774329300363</v>
      </c>
      <c r="T185" s="98">
        <v>2915</v>
      </c>
      <c r="U185" s="57">
        <v>605</v>
      </c>
      <c r="V185" s="55">
        <f t="shared" si="108"/>
        <v>0.20754716981132076</v>
      </c>
      <c r="W185" s="57">
        <v>2310</v>
      </c>
      <c r="X185" s="55">
        <f t="shared" si="109"/>
        <v>0.79245283018867929</v>
      </c>
      <c r="Y185" s="98">
        <v>1702</v>
      </c>
      <c r="Z185" s="57">
        <v>198</v>
      </c>
      <c r="AA185" s="55">
        <f t="shared" si="110"/>
        <v>0.11633372502937721</v>
      </c>
      <c r="AB185" s="57">
        <v>1504</v>
      </c>
      <c r="AC185" s="55">
        <f t="shared" si="111"/>
        <v>0.88366627497062278</v>
      </c>
      <c r="AD185" s="98">
        <v>733</v>
      </c>
      <c r="AE185" s="57">
        <v>48</v>
      </c>
      <c r="AF185" s="55">
        <f t="shared" si="112"/>
        <v>6.5484311050477487E-2</v>
      </c>
      <c r="AG185" s="57">
        <v>685</v>
      </c>
      <c r="AH185" s="55">
        <f t="shared" si="113"/>
        <v>0.93451568894952253</v>
      </c>
      <c r="AI185" s="98">
        <v>209</v>
      </c>
      <c r="AJ185" s="57">
        <v>7</v>
      </c>
      <c r="AK185" s="55">
        <f t="shared" si="114"/>
        <v>3.3492822966507178E-2</v>
      </c>
      <c r="AL185" s="57">
        <v>202</v>
      </c>
      <c r="AM185" s="55">
        <f t="shared" si="115"/>
        <v>0.96650717703349287</v>
      </c>
      <c r="AN185" s="98">
        <f t="shared" si="116"/>
        <v>9432</v>
      </c>
      <c r="AO185" s="57">
        <f t="shared" si="117"/>
        <v>1805</v>
      </c>
      <c r="AP185" s="55">
        <f t="shared" si="118"/>
        <v>0.19136980491942324</v>
      </c>
      <c r="AQ185" s="56">
        <f t="shared" si="101"/>
        <v>7627</v>
      </c>
      <c r="AR185" s="55">
        <f t="shared" si="119"/>
        <v>0.80863019508057676</v>
      </c>
      <c r="AS185" s="91"/>
      <c r="AT185" s="261"/>
      <c r="AU185" s="331"/>
      <c r="AV185" s="151" t="s">
        <v>67</v>
      </c>
      <c r="AW185" s="210">
        <v>8992</v>
      </c>
      <c r="AX185" s="38">
        <v>1480</v>
      </c>
      <c r="AY185" s="85">
        <v>0.16459074733096085</v>
      </c>
      <c r="AZ185" s="38">
        <v>7512</v>
      </c>
      <c r="BA185" s="85">
        <v>0.83540925266903909</v>
      </c>
      <c r="BB185" s="91"/>
      <c r="BD185" s="80"/>
      <c r="BE185" s="80"/>
      <c r="BF185" s="80"/>
      <c r="BG185" s="80"/>
      <c r="BH185" s="80"/>
      <c r="BI185" s="80"/>
      <c r="BJ185" s="80"/>
      <c r="BK185" s="80"/>
      <c r="BL185" s="80"/>
      <c r="BM185" s="80"/>
    </row>
    <row r="186" spans="2:65" s="12" customFormat="1" ht="13.5" customHeight="1">
      <c r="B186" s="259">
        <v>61</v>
      </c>
      <c r="C186" s="329" t="s">
        <v>16</v>
      </c>
      <c r="D186" s="75" t="s">
        <v>132</v>
      </c>
      <c r="E186" s="94">
        <v>0</v>
      </c>
      <c r="F186" s="74">
        <v>0</v>
      </c>
      <c r="G186" s="72" t="str">
        <f t="shared" si="102"/>
        <v>-</v>
      </c>
      <c r="H186" s="74">
        <v>0</v>
      </c>
      <c r="I186" s="72" t="str">
        <f t="shared" si="103"/>
        <v>-</v>
      </c>
      <c r="J186" s="94">
        <v>5</v>
      </c>
      <c r="K186" s="74">
        <v>0</v>
      </c>
      <c r="L186" s="72">
        <f t="shared" si="104"/>
        <v>0</v>
      </c>
      <c r="M186" s="74">
        <v>5</v>
      </c>
      <c r="N186" s="72">
        <f t="shared" si="105"/>
        <v>1</v>
      </c>
      <c r="O186" s="94">
        <v>2743</v>
      </c>
      <c r="P186" s="74">
        <v>761</v>
      </c>
      <c r="Q186" s="72">
        <f t="shared" si="106"/>
        <v>0.27743346700692673</v>
      </c>
      <c r="R186" s="74">
        <v>1982</v>
      </c>
      <c r="S186" s="72">
        <f t="shared" si="107"/>
        <v>0.72256653299307327</v>
      </c>
      <c r="T186" s="94">
        <v>2393</v>
      </c>
      <c r="U186" s="74">
        <v>533</v>
      </c>
      <c r="V186" s="72">
        <f t="shared" si="108"/>
        <v>0.22273297116590055</v>
      </c>
      <c r="W186" s="74">
        <v>1860</v>
      </c>
      <c r="X186" s="72">
        <f t="shared" si="109"/>
        <v>0.77726702883409948</v>
      </c>
      <c r="Y186" s="94">
        <v>1286</v>
      </c>
      <c r="Z186" s="74">
        <v>215</v>
      </c>
      <c r="AA186" s="72">
        <f t="shared" si="110"/>
        <v>0.1671850699844479</v>
      </c>
      <c r="AB186" s="74">
        <v>1071</v>
      </c>
      <c r="AC186" s="72">
        <f t="shared" si="111"/>
        <v>0.83281493001555207</v>
      </c>
      <c r="AD186" s="94">
        <v>486</v>
      </c>
      <c r="AE186" s="74">
        <v>63</v>
      </c>
      <c r="AF186" s="72">
        <f t="shared" si="112"/>
        <v>0.12962962962962962</v>
      </c>
      <c r="AG186" s="74">
        <v>423</v>
      </c>
      <c r="AH186" s="72">
        <f t="shared" si="113"/>
        <v>0.87037037037037035</v>
      </c>
      <c r="AI186" s="94">
        <v>143</v>
      </c>
      <c r="AJ186" s="74">
        <v>11</v>
      </c>
      <c r="AK186" s="72">
        <f t="shared" si="114"/>
        <v>7.6923076923076927E-2</v>
      </c>
      <c r="AL186" s="74">
        <v>132</v>
      </c>
      <c r="AM186" s="72">
        <f t="shared" si="115"/>
        <v>0.92307692307692313</v>
      </c>
      <c r="AN186" s="94">
        <f t="shared" si="116"/>
        <v>7056</v>
      </c>
      <c r="AO186" s="74">
        <f t="shared" si="117"/>
        <v>1583</v>
      </c>
      <c r="AP186" s="72">
        <f t="shared" si="118"/>
        <v>0.22434807256235828</v>
      </c>
      <c r="AQ186" s="73">
        <f t="shared" si="101"/>
        <v>5473</v>
      </c>
      <c r="AR186" s="72">
        <f t="shared" si="119"/>
        <v>0.77565192743764177</v>
      </c>
      <c r="AS186" s="91"/>
      <c r="AT186" s="259">
        <v>61</v>
      </c>
      <c r="AU186" s="329" t="s">
        <v>16</v>
      </c>
      <c r="AV186" s="11" t="s">
        <v>125</v>
      </c>
      <c r="AW186" s="210">
        <v>6766</v>
      </c>
      <c r="AX186" s="38">
        <v>1398</v>
      </c>
      <c r="AY186" s="85">
        <v>0.20662134200413834</v>
      </c>
      <c r="AZ186" s="38">
        <v>5368</v>
      </c>
      <c r="BA186" s="85">
        <v>0.79337865799586171</v>
      </c>
      <c r="BB186" s="91"/>
      <c r="BD186" s="80"/>
      <c r="BE186" s="80"/>
      <c r="BF186" s="80"/>
      <c r="BG186" s="80"/>
      <c r="BH186" s="80"/>
      <c r="BI186" s="80"/>
      <c r="BJ186" s="80"/>
      <c r="BK186" s="80"/>
      <c r="BL186" s="80"/>
      <c r="BM186" s="80"/>
    </row>
    <row r="187" spans="2:65" s="12" customFormat="1" ht="13.5" customHeight="1">
      <c r="B187" s="260"/>
      <c r="C187" s="330"/>
      <c r="D187" s="65" t="s">
        <v>131</v>
      </c>
      <c r="E187" s="95">
        <v>0</v>
      </c>
      <c r="F187" s="64">
        <v>0</v>
      </c>
      <c r="G187" s="62" t="str">
        <f t="shared" si="102"/>
        <v>-</v>
      </c>
      <c r="H187" s="64">
        <v>0</v>
      </c>
      <c r="I187" s="62" t="str">
        <f t="shared" si="103"/>
        <v>-</v>
      </c>
      <c r="J187" s="95">
        <v>2</v>
      </c>
      <c r="K187" s="64">
        <v>0</v>
      </c>
      <c r="L187" s="62">
        <f t="shared" si="104"/>
        <v>0</v>
      </c>
      <c r="M187" s="64">
        <v>2</v>
      </c>
      <c r="N187" s="62">
        <f t="shared" si="105"/>
        <v>1</v>
      </c>
      <c r="O187" s="95">
        <v>633</v>
      </c>
      <c r="P187" s="64">
        <v>135</v>
      </c>
      <c r="Q187" s="62">
        <f t="shared" si="106"/>
        <v>0.2132701421800948</v>
      </c>
      <c r="R187" s="64">
        <v>498</v>
      </c>
      <c r="S187" s="62">
        <f t="shared" si="107"/>
        <v>0.78672985781990523</v>
      </c>
      <c r="T187" s="95">
        <v>307</v>
      </c>
      <c r="U187" s="64">
        <v>56</v>
      </c>
      <c r="V187" s="62">
        <f t="shared" si="108"/>
        <v>0.18241042345276873</v>
      </c>
      <c r="W187" s="64">
        <v>251</v>
      </c>
      <c r="X187" s="62">
        <f t="shared" si="109"/>
        <v>0.8175895765472313</v>
      </c>
      <c r="Y187" s="95">
        <v>141</v>
      </c>
      <c r="Z187" s="64">
        <v>22</v>
      </c>
      <c r="AA187" s="62">
        <f t="shared" si="110"/>
        <v>0.15602836879432624</v>
      </c>
      <c r="AB187" s="64">
        <v>119</v>
      </c>
      <c r="AC187" s="62">
        <f t="shared" si="111"/>
        <v>0.84397163120567376</v>
      </c>
      <c r="AD187" s="95">
        <v>59</v>
      </c>
      <c r="AE187" s="64">
        <v>3</v>
      </c>
      <c r="AF187" s="62">
        <f t="shared" si="112"/>
        <v>5.0847457627118647E-2</v>
      </c>
      <c r="AG187" s="64">
        <v>56</v>
      </c>
      <c r="AH187" s="62">
        <f t="shared" si="113"/>
        <v>0.94915254237288138</v>
      </c>
      <c r="AI187" s="95">
        <v>24</v>
      </c>
      <c r="AJ187" s="64">
        <v>0</v>
      </c>
      <c r="AK187" s="62">
        <f t="shared" si="114"/>
        <v>0</v>
      </c>
      <c r="AL187" s="64">
        <v>24</v>
      </c>
      <c r="AM187" s="62">
        <f t="shared" si="115"/>
        <v>1</v>
      </c>
      <c r="AN187" s="95">
        <f t="shared" si="116"/>
        <v>1166</v>
      </c>
      <c r="AO187" s="64">
        <f t="shared" si="117"/>
        <v>216</v>
      </c>
      <c r="AP187" s="62">
        <f t="shared" si="118"/>
        <v>0.18524871355060035</v>
      </c>
      <c r="AQ187" s="63">
        <f t="shared" si="101"/>
        <v>950</v>
      </c>
      <c r="AR187" s="62">
        <f t="shared" si="119"/>
        <v>0.81475128644939965</v>
      </c>
      <c r="AS187" s="91"/>
      <c r="AT187" s="260"/>
      <c r="AU187" s="330"/>
      <c r="AV187" s="11" t="s">
        <v>131</v>
      </c>
      <c r="AW187" s="210">
        <v>1135</v>
      </c>
      <c r="AX187" s="38">
        <v>202</v>
      </c>
      <c r="AY187" s="85">
        <v>0.17797356828193833</v>
      </c>
      <c r="AZ187" s="38">
        <v>933</v>
      </c>
      <c r="BA187" s="85">
        <v>0.82202643171806167</v>
      </c>
      <c r="BB187" s="91"/>
      <c r="BD187" s="80"/>
      <c r="BE187" s="80"/>
      <c r="BF187" s="80"/>
      <c r="BG187" s="80"/>
      <c r="BH187" s="80"/>
      <c r="BI187" s="80"/>
      <c r="BJ187" s="80"/>
      <c r="BK187" s="80"/>
      <c r="BL187" s="80"/>
      <c r="BM187" s="80"/>
    </row>
    <row r="188" spans="2:65" s="12" customFormat="1" ht="13.5" customHeight="1">
      <c r="B188" s="261"/>
      <c r="C188" s="331"/>
      <c r="D188" s="71" t="s">
        <v>130</v>
      </c>
      <c r="E188" s="96">
        <v>0</v>
      </c>
      <c r="F188" s="70">
        <v>0</v>
      </c>
      <c r="G188" s="13" t="str">
        <f t="shared" si="102"/>
        <v>-</v>
      </c>
      <c r="H188" s="70">
        <v>0</v>
      </c>
      <c r="I188" s="13" t="str">
        <f t="shared" si="103"/>
        <v>-</v>
      </c>
      <c r="J188" s="96">
        <v>7</v>
      </c>
      <c r="K188" s="70">
        <v>0</v>
      </c>
      <c r="L188" s="13">
        <f t="shared" si="104"/>
        <v>0</v>
      </c>
      <c r="M188" s="70">
        <v>7</v>
      </c>
      <c r="N188" s="13">
        <f t="shared" si="105"/>
        <v>1</v>
      </c>
      <c r="O188" s="96">
        <v>3376</v>
      </c>
      <c r="P188" s="70">
        <v>896</v>
      </c>
      <c r="Q188" s="13">
        <f t="shared" si="106"/>
        <v>0.26540284360189575</v>
      </c>
      <c r="R188" s="70">
        <v>2480</v>
      </c>
      <c r="S188" s="13">
        <f t="shared" si="107"/>
        <v>0.7345971563981043</v>
      </c>
      <c r="T188" s="96">
        <v>2700</v>
      </c>
      <c r="U188" s="70">
        <v>589</v>
      </c>
      <c r="V188" s="13">
        <f t="shared" si="108"/>
        <v>0.21814814814814815</v>
      </c>
      <c r="W188" s="70">
        <v>2111</v>
      </c>
      <c r="X188" s="13">
        <f t="shared" si="109"/>
        <v>0.7818518518518518</v>
      </c>
      <c r="Y188" s="96">
        <v>1427</v>
      </c>
      <c r="Z188" s="70">
        <v>237</v>
      </c>
      <c r="AA188" s="13">
        <f t="shared" si="110"/>
        <v>0.16608269096005607</v>
      </c>
      <c r="AB188" s="70">
        <v>1190</v>
      </c>
      <c r="AC188" s="13">
        <f t="shared" si="111"/>
        <v>0.83391730903994399</v>
      </c>
      <c r="AD188" s="96">
        <v>545</v>
      </c>
      <c r="AE188" s="70">
        <v>66</v>
      </c>
      <c r="AF188" s="13">
        <f t="shared" si="112"/>
        <v>0.12110091743119267</v>
      </c>
      <c r="AG188" s="70">
        <v>479</v>
      </c>
      <c r="AH188" s="13">
        <f t="shared" si="113"/>
        <v>0.87889908256880733</v>
      </c>
      <c r="AI188" s="96">
        <v>167</v>
      </c>
      <c r="AJ188" s="70">
        <v>11</v>
      </c>
      <c r="AK188" s="13">
        <f t="shared" si="114"/>
        <v>6.5868263473053898E-2</v>
      </c>
      <c r="AL188" s="70">
        <v>156</v>
      </c>
      <c r="AM188" s="13">
        <f t="shared" si="115"/>
        <v>0.93413173652694614</v>
      </c>
      <c r="AN188" s="96">
        <f t="shared" si="116"/>
        <v>8222</v>
      </c>
      <c r="AO188" s="70">
        <f t="shared" si="117"/>
        <v>1799</v>
      </c>
      <c r="AP188" s="13">
        <f t="shared" si="118"/>
        <v>0.21880321089759183</v>
      </c>
      <c r="AQ188" s="33">
        <f t="shared" si="101"/>
        <v>6423</v>
      </c>
      <c r="AR188" s="13">
        <f t="shared" si="119"/>
        <v>0.7811967891024082</v>
      </c>
      <c r="AS188" s="91"/>
      <c r="AT188" s="261"/>
      <c r="AU188" s="331"/>
      <c r="AV188" s="151" t="s">
        <v>67</v>
      </c>
      <c r="AW188" s="210">
        <v>7901</v>
      </c>
      <c r="AX188" s="38">
        <v>1600</v>
      </c>
      <c r="AY188" s="85">
        <v>0.20250601189722819</v>
      </c>
      <c r="AZ188" s="38">
        <v>6301</v>
      </c>
      <c r="BA188" s="85">
        <v>0.79749398810277183</v>
      </c>
      <c r="BB188" s="91"/>
      <c r="BD188" s="80"/>
      <c r="BE188" s="80"/>
      <c r="BF188" s="80"/>
      <c r="BG188" s="80"/>
      <c r="BH188" s="80"/>
      <c r="BI188" s="80"/>
      <c r="BJ188" s="80"/>
      <c r="BK188" s="80"/>
      <c r="BL188" s="80"/>
      <c r="BM188" s="80"/>
    </row>
    <row r="189" spans="2:65" s="12" customFormat="1" ht="13.5" customHeight="1">
      <c r="B189" s="259">
        <v>62</v>
      </c>
      <c r="C189" s="329" t="s">
        <v>17</v>
      </c>
      <c r="D189" s="75" t="s">
        <v>132</v>
      </c>
      <c r="E189" s="94">
        <v>11</v>
      </c>
      <c r="F189" s="74">
        <v>1</v>
      </c>
      <c r="G189" s="72">
        <f t="shared" si="102"/>
        <v>9.0909090909090912E-2</v>
      </c>
      <c r="H189" s="74">
        <v>10</v>
      </c>
      <c r="I189" s="72">
        <f t="shared" si="103"/>
        <v>0.90909090909090906</v>
      </c>
      <c r="J189" s="94">
        <v>39</v>
      </c>
      <c r="K189" s="74">
        <v>2</v>
      </c>
      <c r="L189" s="72">
        <f t="shared" si="104"/>
        <v>5.128205128205128E-2</v>
      </c>
      <c r="M189" s="74">
        <v>37</v>
      </c>
      <c r="N189" s="72">
        <f t="shared" si="105"/>
        <v>0.94871794871794868</v>
      </c>
      <c r="O189" s="94">
        <v>4027</v>
      </c>
      <c r="P189" s="74">
        <v>963</v>
      </c>
      <c r="Q189" s="72">
        <f t="shared" si="106"/>
        <v>0.23913583312639683</v>
      </c>
      <c r="R189" s="74">
        <v>3064</v>
      </c>
      <c r="S189" s="72">
        <f t="shared" si="107"/>
        <v>0.76086416687360314</v>
      </c>
      <c r="T189" s="94">
        <v>3488</v>
      </c>
      <c r="U189" s="74">
        <v>653</v>
      </c>
      <c r="V189" s="72">
        <f t="shared" si="108"/>
        <v>0.18721330275229359</v>
      </c>
      <c r="W189" s="74">
        <v>2835</v>
      </c>
      <c r="X189" s="72">
        <f t="shared" si="109"/>
        <v>0.81278669724770647</v>
      </c>
      <c r="Y189" s="94">
        <v>2022</v>
      </c>
      <c r="Z189" s="74">
        <v>251</v>
      </c>
      <c r="AA189" s="72">
        <f t="shared" si="110"/>
        <v>0.12413452027695351</v>
      </c>
      <c r="AB189" s="74">
        <v>1771</v>
      </c>
      <c r="AC189" s="72">
        <f t="shared" si="111"/>
        <v>0.87586547972304651</v>
      </c>
      <c r="AD189" s="94">
        <v>782</v>
      </c>
      <c r="AE189" s="74">
        <v>62</v>
      </c>
      <c r="AF189" s="72">
        <f t="shared" si="112"/>
        <v>7.9283887468030695E-2</v>
      </c>
      <c r="AG189" s="74">
        <v>720</v>
      </c>
      <c r="AH189" s="72">
        <f t="shared" si="113"/>
        <v>0.92071611253196928</v>
      </c>
      <c r="AI189" s="94">
        <v>240</v>
      </c>
      <c r="AJ189" s="74">
        <v>12</v>
      </c>
      <c r="AK189" s="72">
        <f t="shared" si="114"/>
        <v>0.05</v>
      </c>
      <c r="AL189" s="74">
        <v>228</v>
      </c>
      <c r="AM189" s="72">
        <f t="shared" si="115"/>
        <v>0.95</v>
      </c>
      <c r="AN189" s="94">
        <f t="shared" si="116"/>
        <v>10609</v>
      </c>
      <c r="AO189" s="74">
        <f t="shared" si="117"/>
        <v>1944</v>
      </c>
      <c r="AP189" s="72">
        <f t="shared" si="118"/>
        <v>0.18324064473560184</v>
      </c>
      <c r="AQ189" s="73">
        <f t="shared" si="101"/>
        <v>8665</v>
      </c>
      <c r="AR189" s="72">
        <f t="shared" si="119"/>
        <v>0.81675935526439813</v>
      </c>
      <c r="AS189" s="91"/>
      <c r="AT189" s="259">
        <v>62</v>
      </c>
      <c r="AU189" s="329" t="s">
        <v>17</v>
      </c>
      <c r="AV189" s="11" t="s">
        <v>125</v>
      </c>
      <c r="AW189" s="210">
        <v>10121</v>
      </c>
      <c r="AX189" s="38">
        <v>1656</v>
      </c>
      <c r="AY189" s="85">
        <v>0.16362019563284261</v>
      </c>
      <c r="AZ189" s="38">
        <v>8465</v>
      </c>
      <c r="BA189" s="85">
        <v>0.83637980436715742</v>
      </c>
      <c r="BB189" s="91"/>
      <c r="BD189" s="80"/>
      <c r="BE189" s="80"/>
      <c r="BF189" s="80"/>
      <c r="BG189" s="80"/>
      <c r="BH189" s="80"/>
      <c r="BI189" s="80"/>
      <c r="BJ189" s="80"/>
      <c r="BK189" s="80"/>
      <c r="BL189" s="80"/>
      <c r="BM189" s="80"/>
    </row>
    <row r="190" spans="2:65" s="12" customFormat="1" ht="13.5" customHeight="1">
      <c r="B190" s="260"/>
      <c r="C190" s="330"/>
      <c r="D190" s="65" t="s">
        <v>131</v>
      </c>
      <c r="E190" s="95">
        <v>1</v>
      </c>
      <c r="F190" s="64">
        <v>0</v>
      </c>
      <c r="G190" s="62">
        <f t="shared" si="102"/>
        <v>0</v>
      </c>
      <c r="H190" s="64">
        <v>1</v>
      </c>
      <c r="I190" s="62">
        <f t="shared" si="103"/>
        <v>1</v>
      </c>
      <c r="J190" s="95">
        <v>2</v>
      </c>
      <c r="K190" s="64">
        <v>1</v>
      </c>
      <c r="L190" s="62">
        <f t="shared" si="104"/>
        <v>0.5</v>
      </c>
      <c r="M190" s="64">
        <v>1</v>
      </c>
      <c r="N190" s="62">
        <f t="shared" si="105"/>
        <v>0.5</v>
      </c>
      <c r="O190" s="95">
        <v>901</v>
      </c>
      <c r="P190" s="64">
        <v>165</v>
      </c>
      <c r="Q190" s="62">
        <f t="shared" si="106"/>
        <v>0.18312985571587126</v>
      </c>
      <c r="R190" s="64">
        <v>736</v>
      </c>
      <c r="S190" s="62">
        <f t="shared" si="107"/>
        <v>0.81687014428412874</v>
      </c>
      <c r="T190" s="95">
        <v>545</v>
      </c>
      <c r="U190" s="64">
        <v>108</v>
      </c>
      <c r="V190" s="62">
        <f t="shared" si="108"/>
        <v>0.19816513761467891</v>
      </c>
      <c r="W190" s="64">
        <v>437</v>
      </c>
      <c r="X190" s="62">
        <f t="shared" si="109"/>
        <v>0.80183486238532109</v>
      </c>
      <c r="Y190" s="95">
        <v>254</v>
      </c>
      <c r="Z190" s="64">
        <v>35</v>
      </c>
      <c r="AA190" s="62">
        <f t="shared" si="110"/>
        <v>0.13779527559055119</v>
      </c>
      <c r="AB190" s="64">
        <v>219</v>
      </c>
      <c r="AC190" s="62">
        <f t="shared" si="111"/>
        <v>0.86220472440944884</v>
      </c>
      <c r="AD190" s="95">
        <v>92</v>
      </c>
      <c r="AE190" s="64">
        <v>5</v>
      </c>
      <c r="AF190" s="62">
        <f t="shared" si="112"/>
        <v>5.434782608695652E-2</v>
      </c>
      <c r="AG190" s="64">
        <v>87</v>
      </c>
      <c r="AH190" s="62">
        <f t="shared" si="113"/>
        <v>0.94565217391304346</v>
      </c>
      <c r="AI190" s="95">
        <v>43</v>
      </c>
      <c r="AJ190" s="64">
        <v>1</v>
      </c>
      <c r="AK190" s="62">
        <f t="shared" si="114"/>
        <v>2.3255813953488372E-2</v>
      </c>
      <c r="AL190" s="64">
        <v>42</v>
      </c>
      <c r="AM190" s="62">
        <f t="shared" si="115"/>
        <v>0.97674418604651159</v>
      </c>
      <c r="AN190" s="95">
        <f t="shared" si="116"/>
        <v>1838</v>
      </c>
      <c r="AO190" s="64">
        <f t="shared" si="117"/>
        <v>315</v>
      </c>
      <c r="AP190" s="62">
        <f t="shared" si="118"/>
        <v>0.17138193688792167</v>
      </c>
      <c r="AQ190" s="63">
        <f t="shared" si="101"/>
        <v>1523</v>
      </c>
      <c r="AR190" s="62">
        <f t="shared" si="119"/>
        <v>0.82861806311207831</v>
      </c>
      <c r="AS190" s="91"/>
      <c r="AT190" s="260"/>
      <c r="AU190" s="330"/>
      <c r="AV190" s="11" t="s">
        <v>131</v>
      </c>
      <c r="AW190" s="210">
        <v>1806</v>
      </c>
      <c r="AX190" s="38">
        <v>278</v>
      </c>
      <c r="AY190" s="85">
        <v>0.15393133997785161</v>
      </c>
      <c r="AZ190" s="38">
        <v>1528</v>
      </c>
      <c r="BA190" s="85">
        <v>0.84606866002214842</v>
      </c>
      <c r="BB190" s="91"/>
      <c r="BD190" s="80"/>
      <c r="BE190" s="80"/>
      <c r="BF190" s="80"/>
      <c r="BG190" s="80"/>
      <c r="BH190" s="80"/>
      <c r="BI190" s="80"/>
      <c r="BJ190" s="80"/>
      <c r="BK190" s="80"/>
      <c r="BL190" s="80"/>
      <c r="BM190" s="80"/>
    </row>
    <row r="191" spans="2:65" s="12" customFormat="1" ht="13.5" customHeight="1">
      <c r="B191" s="261"/>
      <c r="C191" s="331"/>
      <c r="D191" s="71" t="s">
        <v>130</v>
      </c>
      <c r="E191" s="96">
        <v>12</v>
      </c>
      <c r="F191" s="70">
        <v>1</v>
      </c>
      <c r="G191" s="13">
        <f t="shared" si="102"/>
        <v>8.3333333333333329E-2</v>
      </c>
      <c r="H191" s="70">
        <v>11</v>
      </c>
      <c r="I191" s="13">
        <f t="shared" si="103"/>
        <v>0.91666666666666663</v>
      </c>
      <c r="J191" s="96">
        <v>41</v>
      </c>
      <c r="K191" s="70">
        <v>3</v>
      </c>
      <c r="L191" s="13">
        <f t="shared" si="104"/>
        <v>7.3170731707317069E-2</v>
      </c>
      <c r="M191" s="70">
        <v>38</v>
      </c>
      <c r="N191" s="13">
        <f t="shared" si="105"/>
        <v>0.92682926829268297</v>
      </c>
      <c r="O191" s="96">
        <v>4928</v>
      </c>
      <c r="P191" s="70">
        <v>1128</v>
      </c>
      <c r="Q191" s="13">
        <f t="shared" si="106"/>
        <v>0.2288961038961039</v>
      </c>
      <c r="R191" s="70">
        <v>3800</v>
      </c>
      <c r="S191" s="13">
        <f t="shared" si="107"/>
        <v>0.77110389610389607</v>
      </c>
      <c r="T191" s="96">
        <v>4033</v>
      </c>
      <c r="U191" s="70">
        <v>761</v>
      </c>
      <c r="V191" s="13">
        <f t="shared" si="108"/>
        <v>0.18869328043639971</v>
      </c>
      <c r="W191" s="70">
        <v>3272</v>
      </c>
      <c r="X191" s="13">
        <f t="shared" si="109"/>
        <v>0.81130671956360034</v>
      </c>
      <c r="Y191" s="96">
        <v>2276</v>
      </c>
      <c r="Z191" s="70">
        <v>286</v>
      </c>
      <c r="AA191" s="13">
        <f t="shared" si="110"/>
        <v>0.12565905096660809</v>
      </c>
      <c r="AB191" s="70">
        <v>1990</v>
      </c>
      <c r="AC191" s="13">
        <f t="shared" si="111"/>
        <v>0.87434094903339188</v>
      </c>
      <c r="AD191" s="96">
        <v>874</v>
      </c>
      <c r="AE191" s="70">
        <v>67</v>
      </c>
      <c r="AF191" s="13">
        <f t="shared" si="112"/>
        <v>7.6659038901601834E-2</v>
      </c>
      <c r="AG191" s="70">
        <v>807</v>
      </c>
      <c r="AH191" s="13">
        <f t="shared" si="113"/>
        <v>0.92334096109839814</v>
      </c>
      <c r="AI191" s="96">
        <v>283</v>
      </c>
      <c r="AJ191" s="70">
        <v>13</v>
      </c>
      <c r="AK191" s="13">
        <f t="shared" si="114"/>
        <v>4.5936395759717315E-2</v>
      </c>
      <c r="AL191" s="70">
        <v>270</v>
      </c>
      <c r="AM191" s="13">
        <f t="shared" si="115"/>
        <v>0.95406360424028269</v>
      </c>
      <c r="AN191" s="96">
        <f t="shared" si="116"/>
        <v>12447</v>
      </c>
      <c r="AO191" s="70">
        <f t="shared" si="117"/>
        <v>2259</v>
      </c>
      <c r="AP191" s="13">
        <f t="shared" si="118"/>
        <v>0.18148951554591466</v>
      </c>
      <c r="AQ191" s="33">
        <f t="shared" si="101"/>
        <v>10188</v>
      </c>
      <c r="AR191" s="13">
        <f t="shared" si="119"/>
        <v>0.81851048445408536</v>
      </c>
      <c r="AS191" s="91"/>
      <c r="AT191" s="261"/>
      <c r="AU191" s="331"/>
      <c r="AV191" s="151" t="s">
        <v>67</v>
      </c>
      <c r="AW191" s="210">
        <v>11927</v>
      </c>
      <c r="AX191" s="38">
        <v>1934</v>
      </c>
      <c r="AY191" s="85">
        <v>0.16215309801291189</v>
      </c>
      <c r="AZ191" s="38">
        <v>9993</v>
      </c>
      <c r="BA191" s="85">
        <v>0.83784690198708811</v>
      </c>
      <c r="BB191" s="91"/>
      <c r="BD191" s="80"/>
      <c r="BE191" s="80"/>
      <c r="BF191" s="80"/>
      <c r="BG191" s="80"/>
      <c r="BH191" s="80"/>
      <c r="BI191" s="80"/>
      <c r="BJ191" s="80"/>
      <c r="BK191" s="80"/>
      <c r="BL191" s="80"/>
      <c r="BM191" s="80"/>
    </row>
    <row r="192" spans="2:65" s="12" customFormat="1" ht="13.5" customHeight="1">
      <c r="B192" s="259">
        <v>63</v>
      </c>
      <c r="C192" s="329" t="s">
        <v>26</v>
      </c>
      <c r="D192" s="75" t="s">
        <v>132</v>
      </c>
      <c r="E192" s="94">
        <v>5</v>
      </c>
      <c r="F192" s="74">
        <v>0</v>
      </c>
      <c r="G192" s="72">
        <f t="shared" si="102"/>
        <v>0</v>
      </c>
      <c r="H192" s="74">
        <v>5</v>
      </c>
      <c r="I192" s="72">
        <f t="shared" si="103"/>
        <v>1</v>
      </c>
      <c r="J192" s="94">
        <v>10</v>
      </c>
      <c r="K192" s="74">
        <v>2</v>
      </c>
      <c r="L192" s="72">
        <f t="shared" si="104"/>
        <v>0.2</v>
      </c>
      <c r="M192" s="74">
        <v>8</v>
      </c>
      <c r="N192" s="72">
        <f t="shared" si="105"/>
        <v>0.8</v>
      </c>
      <c r="O192" s="94">
        <v>2808</v>
      </c>
      <c r="P192" s="74">
        <v>997</v>
      </c>
      <c r="Q192" s="72">
        <f t="shared" si="106"/>
        <v>0.35505698005698005</v>
      </c>
      <c r="R192" s="74">
        <v>1811</v>
      </c>
      <c r="S192" s="72">
        <f t="shared" si="107"/>
        <v>0.64494301994301995</v>
      </c>
      <c r="T192" s="94">
        <v>2392</v>
      </c>
      <c r="U192" s="74">
        <v>787</v>
      </c>
      <c r="V192" s="72">
        <f t="shared" si="108"/>
        <v>0.32901337792642138</v>
      </c>
      <c r="W192" s="74">
        <v>1605</v>
      </c>
      <c r="X192" s="72">
        <f t="shared" si="109"/>
        <v>0.67098662207357862</v>
      </c>
      <c r="Y192" s="94">
        <v>1511</v>
      </c>
      <c r="Z192" s="74">
        <v>333</v>
      </c>
      <c r="AA192" s="72">
        <f t="shared" si="110"/>
        <v>0.22038385175380543</v>
      </c>
      <c r="AB192" s="74">
        <v>1178</v>
      </c>
      <c r="AC192" s="72">
        <f t="shared" si="111"/>
        <v>0.77961614824619452</v>
      </c>
      <c r="AD192" s="94">
        <v>731</v>
      </c>
      <c r="AE192" s="74">
        <v>120</v>
      </c>
      <c r="AF192" s="72">
        <f t="shared" si="112"/>
        <v>0.16415868673050615</v>
      </c>
      <c r="AG192" s="74">
        <v>611</v>
      </c>
      <c r="AH192" s="72">
        <f t="shared" si="113"/>
        <v>0.83584131326949385</v>
      </c>
      <c r="AI192" s="94">
        <v>223</v>
      </c>
      <c r="AJ192" s="74">
        <v>23</v>
      </c>
      <c r="AK192" s="72">
        <f t="shared" si="114"/>
        <v>0.1031390134529148</v>
      </c>
      <c r="AL192" s="74">
        <v>200</v>
      </c>
      <c r="AM192" s="72">
        <f t="shared" si="115"/>
        <v>0.89686098654708524</v>
      </c>
      <c r="AN192" s="94">
        <f t="shared" si="116"/>
        <v>7680</v>
      </c>
      <c r="AO192" s="74">
        <f t="shared" si="117"/>
        <v>2262</v>
      </c>
      <c r="AP192" s="72">
        <f t="shared" si="118"/>
        <v>0.29453125000000002</v>
      </c>
      <c r="AQ192" s="74">
        <f t="shared" si="101"/>
        <v>5418</v>
      </c>
      <c r="AR192" s="72">
        <f t="shared" si="119"/>
        <v>0.70546874999999998</v>
      </c>
      <c r="AS192" s="91"/>
      <c r="AT192" s="259">
        <v>63</v>
      </c>
      <c r="AU192" s="329" t="s">
        <v>26</v>
      </c>
      <c r="AV192" s="11" t="s">
        <v>125</v>
      </c>
      <c r="AW192" s="210">
        <v>7372</v>
      </c>
      <c r="AX192" s="38">
        <v>1904</v>
      </c>
      <c r="AY192" s="85">
        <v>0.25827455236028213</v>
      </c>
      <c r="AZ192" s="38">
        <v>5468</v>
      </c>
      <c r="BA192" s="85">
        <v>0.74172544763971782</v>
      </c>
      <c r="BB192" s="91"/>
      <c r="BD192" s="80"/>
      <c r="BE192" s="80"/>
      <c r="BF192" s="80"/>
      <c r="BG192" s="80"/>
      <c r="BH192" s="80"/>
      <c r="BI192" s="80"/>
      <c r="BJ192" s="80"/>
      <c r="BK192" s="80"/>
      <c r="BL192" s="80"/>
      <c r="BM192" s="80"/>
    </row>
    <row r="193" spans="1:65" s="12" customFormat="1" ht="13.5" customHeight="1">
      <c r="A193" s="76"/>
      <c r="B193" s="260"/>
      <c r="C193" s="330"/>
      <c r="D193" s="65" t="s">
        <v>131</v>
      </c>
      <c r="E193" s="95">
        <v>1</v>
      </c>
      <c r="F193" s="64">
        <v>0</v>
      </c>
      <c r="G193" s="62">
        <f t="shared" si="102"/>
        <v>0</v>
      </c>
      <c r="H193" s="64">
        <v>1</v>
      </c>
      <c r="I193" s="62">
        <f t="shared" si="103"/>
        <v>1</v>
      </c>
      <c r="J193" s="95">
        <v>2</v>
      </c>
      <c r="K193" s="64">
        <v>2</v>
      </c>
      <c r="L193" s="62">
        <f t="shared" si="104"/>
        <v>1</v>
      </c>
      <c r="M193" s="64">
        <v>0</v>
      </c>
      <c r="N193" s="62">
        <f t="shared" si="105"/>
        <v>0</v>
      </c>
      <c r="O193" s="95">
        <v>651</v>
      </c>
      <c r="P193" s="64">
        <v>161</v>
      </c>
      <c r="Q193" s="62">
        <f t="shared" si="106"/>
        <v>0.24731182795698925</v>
      </c>
      <c r="R193" s="64">
        <v>490</v>
      </c>
      <c r="S193" s="62">
        <f t="shared" si="107"/>
        <v>0.75268817204301075</v>
      </c>
      <c r="T193" s="95">
        <v>321</v>
      </c>
      <c r="U193" s="64">
        <v>71</v>
      </c>
      <c r="V193" s="62">
        <f t="shared" si="108"/>
        <v>0.22118380062305296</v>
      </c>
      <c r="W193" s="64">
        <v>250</v>
      </c>
      <c r="X193" s="62">
        <f t="shared" si="109"/>
        <v>0.77881619937694702</v>
      </c>
      <c r="Y193" s="95">
        <v>174</v>
      </c>
      <c r="Z193" s="64">
        <v>30</v>
      </c>
      <c r="AA193" s="62">
        <f t="shared" si="110"/>
        <v>0.17241379310344829</v>
      </c>
      <c r="AB193" s="64">
        <v>144</v>
      </c>
      <c r="AC193" s="62">
        <f t="shared" si="111"/>
        <v>0.82758620689655171</v>
      </c>
      <c r="AD193" s="95">
        <v>74</v>
      </c>
      <c r="AE193" s="64">
        <v>8</v>
      </c>
      <c r="AF193" s="62">
        <f t="shared" si="112"/>
        <v>0.10810810810810811</v>
      </c>
      <c r="AG193" s="64">
        <v>66</v>
      </c>
      <c r="AH193" s="62">
        <f t="shared" si="113"/>
        <v>0.89189189189189189</v>
      </c>
      <c r="AI193" s="95">
        <v>47</v>
      </c>
      <c r="AJ193" s="64">
        <v>3</v>
      </c>
      <c r="AK193" s="62">
        <f t="shared" si="114"/>
        <v>6.3829787234042548E-2</v>
      </c>
      <c r="AL193" s="64">
        <v>44</v>
      </c>
      <c r="AM193" s="62">
        <f t="shared" si="115"/>
        <v>0.93617021276595747</v>
      </c>
      <c r="AN193" s="95">
        <f t="shared" si="116"/>
        <v>1270</v>
      </c>
      <c r="AO193" s="64">
        <f t="shared" si="117"/>
        <v>275</v>
      </c>
      <c r="AP193" s="62">
        <f t="shared" si="118"/>
        <v>0.21653543307086615</v>
      </c>
      <c r="AQ193" s="63">
        <f t="shared" si="101"/>
        <v>995</v>
      </c>
      <c r="AR193" s="62">
        <f t="shared" si="119"/>
        <v>0.78346456692913391</v>
      </c>
      <c r="AS193" s="91"/>
      <c r="AT193" s="260"/>
      <c r="AU193" s="330"/>
      <c r="AV193" s="11" t="s">
        <v>131</v>
      </c>
      <c r="AW193" s="210">
        <v>1230</v>
      </c>
      <c r="AX193" s="38">
        <v>243</v>
      </c>
      <c r="AY193" s="85">
        <v>0.19756097560975611</v>
      </c>
      <c r="AZ193" s="38">
        <v>987</v>
      </c>
      <c r="BA193" s="85">
        <v>0.80243902439024395</v>
      </c>
      <c r="BB193" s="91"/>
      <c r="BD193" s="80"/>
      <c r="BE193" s="80"/>
      <c r="BF193" s="80"/>
      <c r="BG193" s="80"/>
      <c r="BH193" s="80"/>
      <c r="BI193" s="80"/>
      <c r="BJ193" s="80"/>
      <c r="BK193" s="80"/>
      <c r="BL193" s="80"/>
      <c r="BM193" s="80"/>
    </row>
    <row r="194" spans="1:65" s="12" customFormat="1" ht="13.5" customHeight="1">
      <c r="A194" s="76"/>
      <c r="B194" s="261"/>
      <c r="C194" s="331"/>
      <c r="D194" s="71" t="s">
        <v>130</v>
      </c>
      <c r="E194" s="96">
        <v>6</v>
      </c>
      <c r="F194" s="70">
        <v>0</v>
      </c>
      <c r="G194" s="13">
        <f t="shared" si="102"/>
        <v>0</v>
      </c>
      <c r="H194" s="70">
        <v>6</v>
      </c>
      <c r="I194" s="13">
        <f t="shared" si="103"/>
        <v>1</v>
      </c>
      <c r="J194" s="96">
        <v>12</v>
      </c>
      <c r="K194" s="70">
        <v>4</v>
      </c>
      <c r="L194" s="13">
        <f t="shared" si="104"/>
        <v>0.33333333333333331</v>
      </c>
      <c r="M194" s="70">
        <v>8</v>
      </c>
      <c r="N194" s="13">
        <f t="shared" si="105"/>
        <v>0.66666666666666663</v>
      </c>
      <c r="O194" s="96">
        <v>3459</v>
      </c>
      <c r="P194" s="70">
        <v>1158</v>
      </c>
      <c r="Q194" s="13">
        <f t="shared" si="106"/>
        <v>0.33477883781439721</v>
      </c>
      <c r="R194" s="70">
        <v>2301</v>
      </c>
      <c r="S194" s="13">
        <f t="shared" si="107"/>
        <v>0.66522116218560279</v>
      </c>
      <c r="T194" s="96">
        <v>2713</v>
      </c>
      <c r="U194" s="70">
        <v>858</v>
      </c>
      <c r="V194" s="13">
        <f t="shared" si="108"/>
        <v>0.31625506819019533</v>
      </c>
      <c r="W194" s="70">
        <v>1855</v>
      </c>
      <c r="X194" s="13">
        <f t="shared" si="109"/>
        <v>0.68374493180980467</v>
      </c>
      <c r="Y194" s="96">
        <v>1685</v>
      </c>
      <c r="Z194" s="70">
        <v>363</v>
      </c>
      <c r="AA194" s="13">
        <f t="shared" si="110"/>
        <v>0.21543026706231455</v>
      </c>
      <c r="AB194" s="70">
        <v>1322</v>
      </c>
      <c r="AC194" s="13">
        <f t="shared" si="111"/>
        <v>0.7845697329376855</v>
      </c>
      <c r="AD194" s="96">
        <v>805</v>
      </c>
      <c r="AE194" s="70">
        <v>128</v>
      </c>
      <c r="AF194" s="13">
        <f t="shared" si="112"/>
        <v>0.15900621118012423</v>
      </c>
      <c r="AG194" s="70">
        <v>677</v>
      </c>
      <c r="AH194" s="13">
        <f t="shared" si="113"/>
        <v>0.84099378881987574</v>
      </c>
      <c r="AI194" s="96">
        <v>270</v>
      </c>
      <c r="AJ194" s="70">
        <v>26</v>
      </c>
      <c r="AK194" s="13">
        <f t="shared" si="114"/>
        <v>9.6296296296296297E-2</v>
      </c>
      <c r="AL194" s="70">
        <v>244</v>
      </c>
      <c r="AM194" s="13">
        <f t="shared" si="115"/>
        <v>0.90370370370370368</v>
      </c>
      <c r="AN194" s="96">
        <f t="shared" si="116"/>
        <v>8950</v>
      </c>
      <c r="AO194" s="70">
        <f t="shared" si="117"/>
        <v>2537</v>
      </c>
      <c r="AP194" s="13">
        <f t="shared" si="118"/>
        <v>0.28346368715083797</v>
      </c>
      <c r="AQ194" s="33">
        <f t="shared" si="101"/>
        <v>6413</v>
      </c>
      <c r="AR194" s="13">
        <f t="shared" si="119"/>
        <v>0.71653631284916197</v>
      </c>
      <c r="AS194" s="91"/>
      <c r="AT194" s="261"/>
      <c r="AU194" s="331"/>
      <c r="AV194" s="151" t="s">
        <v>67</v>
      </c>
      <c r="AW194" s="210">
        <v>8602</v>
      </c>
      <c r="AX194" s="38">
        <v>2147</v>
      </c>
      <c r="AY194" s="85">
        <v>0.2495931178795629</v>
      </c>
      <c r="AZ194" s="38">
        <v>6455</v>
      </c>
      <c r="BA194" s="85">
        <v>0.75040688212043716</v>
      </c>
      <c r="BB194" s="91"/>
      <c r="BD194" s="2"/>
      <c r="BE194" s="81"/>
      <c r="BF194" s="81"/>
      <c r="BG194" s="81"/>
      <c r="BH194" s="81"/>
      <c r="BI194" s="81"/>
      <c r="BJ194" s="81"/>
      <c r="BK194" s="81"/>
      <c r="BL194" s="81"/>
      <c r="BM194" s="80"/>
    </row>
    <row r="195" spans="1:65" s="12" customFormat="1" ht="13.5" customHeight="1">
      <c r="A195" s="76"/>
      <c r="B195" s="259">
        <v>64</v>
      </c>
      <c r="C195" s="329" t="s">
        <v>45</v>
      </c>
      <c r="D195" s="75" t="s">
        <v>132</v>
      </c>
      <c r="E195" s="94">
        <v>39</v>
      </c>
      <c r="F195" s="74">
        <v>3</v>
      </c>
      <c r="G195" s="72">
        <f t="shared" si="102"/>
        <v>7.6923076923076927E-2</v>
      </c>
      <c r="H195" s="74">
        <v>36</v>
      </c>
      <c r="I195" s="72">
        <f t="shared" si="103"/>
        <v>0.92307692307692313</v>
      </c>
      <c r="J195" s="94">
        <v>93</v>
      </c>
      <c r="K195" s="74">
        <v>10</v>
      </c>
      <c r="L195" s="72">
        <f t="shared" si="104"/>
        <v>0.10752688172043011</v>
      </c>
      <c r="M195" s="74">
        <v>83</v>
      </c>
      <c r="N195" s="72">
        <f t="shared" si="105"/>
        <v>0.89247311827956988</v>
      </c>
      <c r="O195" s="94">
        <v>3162</v>
      </c>
      <c r="P195" s="74">
        <v>593</v>
      </c>
      <c r="Q195" s="72">
        <f t="shared" si="106"/>
        <v>0.18753953194180897</v>
      </c>
      <c r="R195" s="74">
        <v>2569</v>
      </c>
      <c r="S195" s="72">
        <f t="shared" si="107"/>
        <v>0.81246046805819105</v>
      </c>
      <c r="T195" s="94">
        <v>2529</v>
      </c>
      <c r="U195" s="74">
        <v>311</v>
      </c>
      <c r="V195" s="72">
        <f t="shared" si="108"/>
        <v>0.12297350731514432</v>
      </c>
      <c r="W195" s="74">
        <v>2218</v>
      </c>
      <c r="X195" s="72">
        <f t="shared" si="109"/>
        <v>0.87702649268485566</v>
      </c>
      <c r="Y195" s="94">
        <v>1413</v>
      </c>
      <c r="Z195" s="74">
        <v>114</v>
      </c>
      <c r="AA195" s="72">
        <f t="shared" si="110"/>
        <v>8.0679405520169847E-2</v>
      </c>
      <c r="AB195" s="74">
        <v>1299</v>
      </c>
      <c r="AC195" s="72">
        <f t="shared" si="111"/>
        <v>0.91932059447983017</v>
      </c>
      <c r="AD195" s="94">
        <v>640</v>
      </c>
      <c r="AE195" s="74">
        <v>32</v>
      </c>
      <c r="AF195" s="72">
        <f t="shared" si="112"/>
        <v>0.05</v>
      </c>
      <c r="AG195" s="74">
        <v>608</v>
      </c>
      <c r="AH195" s="72">
        <f t="shared" si="113"/>
        <v>0.95</v>
      </c>
      <c r="AI195" s="94">
        <v>184</v>
      </c>
      <c r="AJ195" s="74">
        <v>7</v>
      </c>
      <c r="AK195" s="72">
        <f t="shared" si="114"/>
        <v>3.8043478260869568E-2</v>
      </c>
      <c r="AL195" s="74">
        <v>177</v>
      </c>
      <c r="AM195" s="72">
        <f t="shared" si="115"/>
        <v>0.96195652173913049</v>
      </c>
      <c r="AN195" s="94">
        <f t="shared" si="116"/>
        <v>8060</v>
      </c>
      <c r="AO195" s="74">
        <f t="shared" si="117"/>
        <v>1070</v>
      </c>
      <c r="AP195" s="72">
        <f t="shared" si="118"/>
        <v>0.13275434243176179</v>
      </c>
      <c r="AQ195" s="73">
        <f t="shared" si="101"/>
        <v>6990</v>
      </c>
      <c r="AR195" s="72">
        <f t="shared" si="119"/>
        <v>0.86724565756823824</v>
      </c>
      <c r="AS195" s="91"/>
      <c r="AT195" s="259">
        <v>64</v>
      </c>
      <c r="AU195" s="329" t="s">
        <v>45</v>
      </c>
      <c r="AV195" s="11" t="s">
        <v>125</v>
      </c>
      <c r="AW195" s="210">
        <v>7763</v>
      </c>
      <c r="AX195" s="38">
        <v>929</v>
      </c>
      <c r="AY195" s="85">
        <v>0.11967023058096096</v>
      </c>
      <c r="AZ195" s="38">
        <v>6834</v>
      </c>
      <c r="BA195" s="85">
        <v>0.88032976941903907</v>
      </c>
      <c r="BB195" s="91"/>
      <c r="BD195" s="82"/>
      <c r="BE195" s="81"/>
      <c r="BF195" s="81"/>
      <c r="BG195" s="81"/>
      <c r="BH195" s="81"/>
      <c r="BI195" s="81"/>
      <c r="BJ195" s="81"/>
      <c r="BK195" s="81"/>
      <c r="BL195" s="81"/>
      <c r="BM195" s="80"/>
    </row>
    <row r="196" spans="1:65" s="12" customFormat="1" ht="13.5" customHeight="1">
      <c r="A196" s="76"/>
      <c r="B196" s="260"/>
      <c r="C196" s="330"/>
      <c r="D196" s="65" t="s">
        <v>131</v>
      </c>
      <c r="E196" s="95">
        <v>7</v>
      </c>
      <c r="F196" s="64">
        <v>2</v>
      </c>
      <c r="G196" s="62">
        <f t="shared" si="102"/>
        <v>0.2857142857142857</v>
      </c>
      <c r="H196" s="64">
        <v>5</v>
      </c>
      <c r="I196" s="62">
        <f t="shared" si="103"/>
        <v>0.7142857142857143</v>
      </c>
      <c r="J196" s="95">
        <v>5</v>
      </c>
      <c r="K196" s="64">
        <v>0</v>
      </c>
      <c r="L196" s="62">
        <f t="shared" si="104"/>
        <v>0</v>
      </c>
      <c r="M196" s="64">
        <v>5</v>
      </c>
      <c r="N196" s="62">
        <f t="shared" si="105"/>
        <v>1</v>
      </c>
      <c r="O196" s="95">
        <v>671</v>
      </c>
      <c r="P196" s="64">
        <v>113</v>
      </c>
      <c r="Q196" s="62">
        <f t="shared" si="106"/>
        <v>0.16840536512667661</v>
      </c>
      <c r="R196" s="64">
        <v>558</v>
      </c>
      <c r="S196" s="62">
        <f t="shared" si="107"/>
        <v>0.83159463487332341</v>
      </c>
      <c r="T196" s="95">
        <v>345</v>
      </c>
      <c r="U196" s="64">
        <v>49</v>
      </c>
      <c r="V196" s="62">
        <f t="shared" si="108"/>
        <v>0.14202898550724638</v>
      </c>
      <c r="W196" s="64">
        <v>296</v>
      </c>
      <c r="X196" s="62">
        <f t="shared" si="109"/>
        <v>0.85797101449275359</v>
      </c>
      <c r="Y196" s="95">
        <v>124</v>
      </c>
      <c r="Z196" s="64">
        <v>10</v>
      </c>
      <c r="AA196" s="62">
        <f t="shared" si="110"/>
        <v>8.0645161290322578E-2</v>
      </c>
      <c r="AB196" s="64">
        <v>114</v>
      </c>
      <c r="AC196" s="62">
        <f t="shared" si="111"/>
        <v>0.91935483870967738</v>
      </c>
      <c r="AD196" s="95">
        <v>63</v>
      </c>
      <c r="AE196" s="64">
        <v>3</v>
      </c>
      <c r="AF196" s="62">
        <f t="shared" si="112"/>
        <v>4.7619047619047616E-2</v>
      </c>
      <c r="AG196" s="64">
        <v>60</v>
      </c>
      <c r="AH196" s="62">
        <f t="shared" si="113"/>
        <v>0.95238095238095233</v>
      </c>
      <c r="AI196" s="95">
        <v>42</v>
      </c>
      <c r="AJ196" s="64">
        <v>0</v>
      </c>
      <c r="AK196" s="62">
        <f t="shared" si="114"/>
        <v>0</v>
      </c>
      <c r="AL196" s="64">
        <v>42</v>
      </c>
      <c r="AM196" s="62">
        <f t="shared" si="115"/>
        <v>1</v>
      </c>
      <c r="AN196" s="95">
        <f t="shared" si="116"/>
        <v>1257</v>
      </c>
      <c r="AO196" s="64">
        <f t="shared" si="117"/>
        <v>177</v>
      </c>
      <c r="AP196" s="62">
        <f t="shared" si="118"/>
        <v>0.14081145584725538</v>
      </c>
      <c r="AQ196" s="63">
        <f t="shared" si="101"/>
        <v>1080</v>
      </c>
      <c r="AR196" s="62">
        <f t="shared" si="119"/>
        <v>0.85918854415274459</v>
      </c>
      <c r="AS196" s="91"/>
      <c r="AT196" s="260"/>
      <c r="AU196" s="330"/>
      <c r="AV196" s="11" t="s">
        <v>131</v>
      </c>
      <c r="AW196" s="210">
        <v>1156</v>
      </c>
      <c r="AX196" s="38">
        <v>174</v>
      </c>
      <c r="AY196" s="85">
        <v>0.15051903114186851</v>
      </c>
      <c r="AZ196" s="38">
        <v>982</v>
      </c>
      <c r="BA196" s="85">
        <v>0.84948096885813151</v>
      </c>
      <c r="BB196" s="91"/>
      <c r="BD196" s="82"/>
      <c r="BE196" s="81"/>
      <c r="BF196" s="81"/>
      <c r="BG196" s="81"/>
      <c r="BH196" s="81"/>
      <c r="BI196" s="81"/>
      <c r="BJ196" s="81"/>
      <c r="BK196" s="81"/>
      <c r="BL196" s="81"/>
      <c r="BM196" s="80"/>
    </row>
    <row r="197" spans="1:65" s="12" customFormat="1" ht="13.5" customHeight="1">
      <c r="A197" s="76"/>
      <c r="B197" s="261"/>
      <c r="C197" s="331"/>
      <c r="D197" s="71" t="s">
        <v>130</v>
      </c>
      <c r="E197" s="96">
        <v>46</v>
      </c>
      <c r="F197" s="70">
        <v>5</v>
      </c>
      <c r="G197" s="13">
        <f t="shared" si="102"/>
        <v>0.10869565217391304</v>
      </c>
      <c r="H197" s="70">
        <v>41</v>
      </c>
      <c r="I197" s="13">
        <f t="shared" si="103"/>
        <v>0.89130434782608692</v>
      </c>
      <c r="J197" s="96">
        <v>98</v>
      </c>
      <c r="K197" s="70">
        <v>10</v>
      </c>
      <c r="L197" s="13">
        <f t="shared" si="104"/>
        <v>0.10204081632653061</v>
      </c>
      <c r="M197" s="70">
        <v>88</v>
      </c>
      <c r="N197" s="13">
        <f t="shared" si="105"/>
        <v>0.89795918367346939</v>
      </c>
      <c r="O197" s="96">
        <v>3833</v>
      </c>
      <c r="P197" s="70">
        <v>706</v>
      </c>
      <c r="Q197" s="13">
        <f t="shared" si="106"/>
        <v>0.18418992955909211</v>
      </c>
      <c r="R197" s="70">
        <v>3127</v>
      </c>
      <c r="S197" s="13">
        <f t="shared" si="107"/>
        <v>0.81581007044090792</v>
      </c>
      <c r="T197" s="96">
        <v>2874</v>
      </c>
      <c r="U197" s="70">
        <v>360</v>
      </c>
      <c r="V197" s="13">
        <f t="shared" si="108"/>
        <v>0.12526096033402923</v>
      </c>
      <c r="W197" s="70">
        <v>2514</v>
      </c>
      <c r="X197" s="13">
        <f t="shared" si="109"/>
        <v>0.87473903966597077</v>
      </c>
      <c r="Y197" s="96">
        <v>1537</v>
      </c>
      <c r="Z197" s="70">
        <v>124</v>
      </c>
      <c r="AA197" s="13">
        <f t="shared" si="110"/>
        <v>8.0676642810670135E-2</v>
      </c>
      <c r="AB197" s="70">
        <v>1413</v>
      </c>
      <c r="AC197" s="13">
        <f t="shared" si="111"/>
        <v>0.91932335718932989</v>
      </c>
      <c r="AD197" s="96">
        <v>703</v>
      </c>
      <c r="AE197" s="70">
        <v>35</v>
      </c>
      <c r="AF197" s="13">
        <f t="shared" si="112"/>
        <v>4.9786628733997154E-2</v>
      </c>
      <c r="AG197" s="70">
        <v>668</v>
      </c>
      <c r="AH197" s="13">
        <f t="shared" si="113"/>
        <v>0.9502133712660028</v>
      </c>
      <c r="AI197" s="96">
        <v>226</v>
      </c>
      <c r="AJ197" s="70">
        <v>7</v>
      </c>
      <c r="AK197" s="13">
        <f t="shared" si="114"/>
        <v>3.0973451327433628E-2</v>
      </c>
      <c r="AL197" s="70">
        <v>219</v>
      </c>
      <c r="AM197" s="13">
        <f t="shared" si="115"/>
        <v>0.96902654867256632</v>
      </c>
      <c r="AN197" s="96">
        <f t="shared" si="116"/>
        <v>9317</v>
      </c>
      <c r="AO197" s="70">
        <f t="shared" si="117"/>
        <v>1247</v>
      </c>
      <c r="AP197" s="13">
        <f t="shared" si="118"/>
        <v>0.13384136524632392</v>
      </c>
      <c r="AQ197" s="33">
        <f t="shared" si="101"/>
        <v>8070</v>
      </c>
      <c r="AR197" s="13">
        <f t="shared" si="119"/>
        <v>0.86615863475367605</v>
      </c>
      <c r="AS197" s="91"/>
      <c r="AT197" s="261"/>
      <c r="AU197" s="331"/>
      <c r="AV197" s="151" t="s">
        <v>67</v>
      </c>
      <c r="AW197" s="210">
        <v>8919</v>
      </c>
      <c r="AX197" s="38">
        <v>1103</v>
      </c>
      <c r="AY197" s="85">
        <v>0.12366857270994507</v>
      </c>
      <c r="AZ197" s="38">
        <v>7816</v>
      </c>
      <c r="BA197" s="85">
        <v>0.87633142729005498</v>
      </c>
      <c r="BB197" s="91"/>
      <c r="BD197" s="82"/>
      <c r="BE197" s="81"/>
      <c r="BF197" s="81"/>
      <c r="BG197" s="81"/>
      <c r="BH197" s="81"/>
      <c r="BI197" s="81"/>
      <c r="BJ197" s="81"/>
      <c r="BK197" s="81"/>
      <c r="BL197" s="81"/>
      <c r="BM197" s="80"/>
    </row>
    <row r="198" spans="1:65" s="12" customFormat="1" ht="13.5" customHeight="1">
      <c r="B198" s="259">
        <v>65</v>
      </c>
      <c r="C198" s="329" t="s">
        <v>10</v>
      </c>
      <c r="D198" s="75" t="s">
        <v>132</v>
      </c>
      <c r="E198" s="94">
        <v>4</v>
      </c>
      <c r="F198" s="74">
        <v>0</v>
      </c>
      <c r="G198" s="72">
        <f t="shared" si="102"/>
        <v>0</v>
      </c>
      <c r="H198" s="74">
        <v>4</v>
      </c>
      <c r="I198" s="72">
        <f t="shared" si="103"/>
        <v>1</v>
      </c>
      <c r="J198" s="94">
        <v>16</v>
      </c>
      <c r="K198" s="74">
        <v>3</v>
      </c>
      <c r="L198" s="72">
        <f t="shared" si="104"/>
        <v>0.1875</v>
      </c>
      <c r="M198" s="74">
        <v>13</v>
      </c>
      <c r="N198" s="72">
        <f t="shared" si="105"/>
        <v>0.8125</v>
      </c>
      <c r="O198" s="94">
        <v>1540</v>
      </c>
      <c r="P198" s="74">
        <v>444</v>
      </c>
      <c r="Q198" s="72">
        <f t="shared" si="106"/>
        <v>0.2883116883116883</v>
      </c>
      <c r="R198" s="74">
        <v>1096</v>
      </c>
      <c r="S198" s="72">
        <f t="shared" si="107"/>
        <v>0.7116883116883117</v>
      </c>
      <c r="T198" s="94">
        <v>1202</v>
      </c>
      <c r="U198" s="74">
        <v>313</v>
      </c>
      <c r="V198" s="72">
        <f t="shared" si="108"/>
        <v>0.26039933444259566</v>
      </c>
      <c r="W198" s="74">
        <v>889</v>
      </c>
      <c r="X198" s="72">
        <f t="shared" si="109"/>
        <v>0.73960066555740434</v>
      </c>
      <c r="Y198" s="94">
        <v>778</v>
      </c>
      <c r="Z198" s="74">
        <v>129</v>
      </c>
      <c r="AA198" s="72">
        <f t="shared" si="110"/>
        <v>0.16580976863753213</v>
      </c>
      <c r="AB198" s="74">
        <v>649</v>
      </c>
      <c r="AC198" s="72">
        <f t="shared" si="111"/>
        <v>0.83419023136246784</v>
      </c>
      <c r="AD198" s="94">
        <v>355</v>
      </c>
      <c r="AE198" s="74">
        <v>27</v>
      </c>
      <c r="AF198" s="72">
        <f t="shared" si="112"/>
        <v>7.605633802816901E-2</v>
      </c>
      <c r="AG198" s="74">
        <v>328</v>
      </c>
      <c r="AH198" s="72">
        <f t="shared" si="113"/>
        <v>0.92394366197183098</v>
      </c>
      <c r="AI198" s="94">
        <v>126</v>
      </c>
      <c r="AJ198" s="74">
        <v>6</v>
      </c>
      <c r="AK198" s="72">
        <f t="shared" si="114"/>
        <v>4.7619047619047616E-2</v>
      </c>
      <c r="AL198" s="74">
        <v>120</v>
      </c>
      <c r="AM198" s="72">
        <f t="shared" si="115"/>
        <v>0.95238095238095233</v>
      </c>
      <c r="AN198" s="94">
        <f t="shared" si="116"/>
        <v>4021</v>
      </c>
      <c r="AO198" s="74">
        <f t="shared" si="117"/>
        <v>922</v>
      </c>
      <c r="AP198" s="72">
        <f t="shared" si="118"/>
        <v>0.22929619497637405</v>
      </c>
      <c r="AQ198" s="73">
        <f t="shared" ref="AQ198:AQ230" si="120">SUM(H198,M198,R198,W198,AB198,AG198,AL198)</f>
        <v>3099</v>
      </c>
      <c r="AR198" s="72">
        <f t="shared" si="119"/>
        <v>0.77070380502362601</v>
      </c>
      <c r="AS198" s="91"/>
      <c r="AT198" s="259">
        <v>65</v>
      </c>
      <c r="AU198" s="329" t="s">
        <v>10</v>
      </c>
      <c r="AV198" s="11" t="s">
        <v>125</v>
      </c>
      <c r="AW198" s="210">
        <v>3832</v>
      </c>
      <c r="AX198" s="38">
        <v>809</v>
      </c>
      <c r="AY198" s="85">
        <v>0.2111169102296451</v>
      </c>
      <c r="AZ198" s="38">
        <v>3023</v>
      </c>
      <c r="BA198" s="85">
        <v>0.78888308977035493</v>
      </c>
      <c r="BB198" s="91"/>
      <c r="BD198" s="82"/>
      <c r="BE198" s="81"/>
      <c r="BF198" s="81"/>
      <c r="BG198" s="81"/>
      <c r="BH198" s="81"/>
      <c r="BI198" s="81"/>
      <c r="BJ198" s="81"/>
      <c r="BK198" s="81"/>
      <c r="BL198" s="81"/>
      <c r="BM198" s="80"/>
    </row>
    <row r="199" spans="1:65" s="12" customFormat="1" ht="13.5" customHeight="1">
      <c r="B199" s="260"/>
      <c r="C199" s="330"/>
      <c r="D199" s="65" t="s">
        <v>131</v>
      </c>
      <c r="E199" s="95">
        <v>3</v>
      </c>
      <c r="F199" s="64">
        <v>0</v>
      </c>
      <c r="G199" s="62">
        <f t="shared" ref="G199:G227" si="121">IFERROR(F199/E199,"-")</f>
        <v>0</v>
      </c>
      <c r="H199" s="64">
        <v>3</v>
      </c>
      <c r="I199" s="62">
        <f t="shared" ref="I199:I227" si="122">IFERROR(H199/E199,"-")</f>
        <v>1</v>
      </c>
      <c r="J199" s="95">
        <v>3</v>
      </c>
      <c r="K199" s="64">
        <v>0</v>
      </c>
      <c r="L199" s="62">
        <f t="shared" ref="L199:L227" si="123">IFERROR(K199/J199,"-")</f>
        <v>0</v>
      </c>
      <c r="M199" s="64">
        <v>3</v>
      </c>
      <c r="N199" s="62">
        <f t="shared" ref="N199:N227" si="124">IFERROR(M199/J199,"-")</f>
        <v>1</v>
      </c>
      <c r="O199" s="95">
        <v>401</v>
      </c>
      <c r="P199" s="64">
        <v>86</v>
      </c>
      <c r="Q199" s="62">
        <f t="shared" ref="Q199:Q227" si="125">IFERROR(P199/O199,"-")</f>
        <v>0.21446384039900249</v>
      </c>
      <c r="R199" s="64">
        <v>315</v>
      </c>
      <c r="S199" s="62">
        <f t="shared" ref="S199:S227" si="126">IFERROR(R199/O199,"-")</f>
        <v>0.78553615960099754</v>
      </c>
      <c r="T199" s="95">
        <v>180</v>
      </c>
      <c r="U199" s="64">
        <v>44</v>
      </c>
      <c r="V199" s="62">
        <f t="shared" ref="V199:V227" si="127">IFERROR(U199/T199,"-")</f>
        <v>0.24444444444444444</v>
      </c>
      <c r="W199" s="64">
        <v>136</v>
      </c>
      <c r="X199" s="62">
        <f t="shared" ref="X199:X227" si="128">IFERROR(W199/T199,"-")</f>
        <v>0.75555555555555554</v>
      </c>
      <c r="Y199" s="95">
        <v>74</v>
      </c>
      <c r="Z199" s="64">
        <v>7</v>
      </c>
      <c r="AA199" s="62">
        <f t="shared" ref="AA199:AA227" si="129">IFERROR(Z199/Y199,"-")</f>
        <v>9.45945945945946E-2</v>
      </c>
      <c r="AB199" s="64">
        <v>67</v>
      </c>
      <c r="AC199" s="62">
        <f t="shared" ref="AC199:AC227" si="130">IFERROR(AB199/Y199,"-")</f>
        <v>0.90540540540540537</v>
      </c>
      <c r="AD199" s="95">
        <v>43</v>
      </c>
      <c r="AE199" s="64">
        <v>3</v>
      </c>
      <c r="AF199" s="62">
        <f t="shared" ref="AF199:AF227" si="131">IFERROR(AE199/AD199,"-")</f>
        <v>6.9767441860465115E-2</v>
      </c>
      <c r="AG199" s="64">
        <v>40</v>
      </c>
      <c r="AH199" s="62">
        <f t="shared" ref="AH199:AH227" si="132">IFERROR(AG199/AD199,"-")</f>
        <v>0.93023255813953487</v>
      </c>
      <c r="AI199" s="95">
        <v>19</v>
      </c>
      <c r="AJ199" s="64">
        <v>0</v>
      </c>
      <c r="AK199" s="62">
        <f t="shared" ref="AK199:AK227" si="133">IFERROR(AJ199/AI199,"-")</f>
        <v>0</v>
      </c>
      <c r="AL199" s="64">
        <v>19</v>
      </c>
      <c r="AM199" s="62">
        <f t="shared" ref="AM199:AM227" si="134">IFERROR(AL199/AI199,"-")</f>
        <v>1</v>
      </c>
      <c r="AN199" s="95">
        <f t="shared" ref="AN199:AN227" si="135">SUM(E199,J199,O199,T199,Y199,AD199,AI199)</f>
        <v>723</v>
      </c>
      <c r="AO199" s="64">
        <f t="shared" ref="AO199:AO230" si="136">SUM(F199,K199,P199,U199,Z199,AE199,AJ199)</f>
        <v>140</v>
      </c>
      <c r="AP199" s="62">
        <f t="shared" ref="AP199:AP227" si="137">IFERROR(AO199/AN199,"-")</f>
        <v>0.19363762102351315</v>
      </c>
      <c r="AQ199" s="63">
        <f t="shared" si="120"/>
        <v>583</v>
      </c>
      <c r="AR199" s="62">
        <f t="shared" ref="AR199:AR227" si="138">IFERROR(AQ199/AN199,"-")</f>
        <v>0.80636237897648688</v>
      </c>
      <c r="AS199" s="91"/>
      <c r="AT199" s="260"/>
      <c r="AU199" s="330"/>
      <c r="AV199" s="11" t="s">
        <v>131</v>
      </c>
      <c r="AW199" s="210">
        <v>685</v>
      </c>
      <c r="AX199" s="38">
        <v>131</v>
      </c>
      <c r="AY199" s="85">
        <v>0.19124087591240876</v>
      </c>
      <c r="AZ199" s="38">
        <v>554</v>
      </c>
      <c r="BA199" s="85">
        <v>0.80875912408759121</v>
      </c>
      <c r="BB199" s="91"/>
      <c r="BD199" s="82"/>
      <c r="BE199" s="81"/>
      <c r="BF199" s="81"/>
      <c r="BG199" s="81"/>
      <c r="BH199" s="81"/>
      <c r="BI199" s="81"/>
      <c r="BJ199" s="81"/>
      <c r="BK199" s="81"/>
      <c r="BL199" s="81"/>
      <c r="BM199" s="80"/>
    </row>
    <row r="200" spans="1:65" s="12" customFormat="1" ht="13.5" customHeight="1">
      <c r="B200" s="261"/>
      <c r="C200" s="331"/>
      <c r="D200" s="71" t="s">
        <v>130</v>
      </c>
      <c r="E200" s="96">
        <v>7</v>
      </c>
      <c r="F200" s="70">
        <v>0</v>
      </c>
      <c r="G200" s="13">
        <f t="shared" si="121"/>
        <v>0</v>
      </c>
      <c r="H200" s="70">
        <v>7</v>
      </c>
      <c r="I200" s="13">
        <f t="shared" si="122"/>
        <v>1</v>
      </c>
      <c r="J200" s="96">
        <v>19</v>
      </c>
      <c r="K200" s="70">
        <v>3</v>
      </c>
      <c r="L200" s="13">
        <f t="shared" si="123"/>
        <v>0.15789473684210525</v>
      </c>
      <c r="M200" s="70">
        <v>16</v>
      </c>
      <c r="N200" s="13">
        <f t="shared" si="124"/>
        <v>0.84210526315789469</v>
      </c>
      <c r="O200" s="96">
        <v>1941</v>
      </c>
      <c r="P200" s="70">
        <v>530</v>
      </c>
      <c r="Q200" s="13">
        <f t="shared" si="125"/>
        <v>0.27305512622359607</v>
      </c>
      <c r="R200" s="70">
        <v>1411</v>
      </c>
      <c r="S200" s="13">
        <f t="shared" si="126"/>
        <v>0.72694487377640393</v>
      </c>
      <c r="T200" s="96">
        <v>1382</v>
      </c>
      <c r="U200" s="70">
        <v>357</v>
      </c>
      <c r="V200" s="13">
        <f t="shared" si="127"/>
        <v>0.25832127351664252</v>
      </c>
      <c r="W200" s="70">
        <v>1025</v>
      </c>
      <c r="X200" s="13">
        <f t="shared" si="128"/>
        <v>0.74167872648335742</v>
      </c>
      <c r="Y200" s="96">
        <v>852</v>
      </c>
      <c r="Z200" s="70">
        <v>136</v>
      </c>
      <c r="AA200" s="13">
        <f t="shared" si="129"/>
        <v>0.15962441314553991</v>
      </c>
      <c r="AB200" s="70">
        <v>716</v>
      </c>
      <c r="AC200" s="13">
        <f t="shared" si="130"/>
        <v>0.84037558685446012</v>
      </c>
      <c r="AD200" s="96">
        <v>398</v>
      </c>
      <c r="AE200" s="70">
        <v>30</v>
      </c>
      <c r="AF200" s="13">
        <f t="shared" si="131"/>
        <v>7.5376884422110546E-2</v>
      </c>
      <c r="AG200" s="70">
        <v>368</v>
      </c>
      <c r="AH200" s="13">
        <f t="shared" si="132"/>
        <v>0.92462311557788945</v>
      </c>
      <c r="AI200" s="96">
        <v>145</v>
      </c>
      <c r="AJ200" s="70">
        <v>6</v>
      </c>
      <c r="AK200" s="13">
        <f t="shared" si="133"/>
        <v>4.1379310344827586E-2</v>
      </c>
      <c r="AL200" s="70">
        <v>139</v>
      </c>
      <c r="AM200" s="13">
        <f t="shared" si="134"/>
        <v>0.95862068965517244</v>
      </c>
      <c r="AN200" s="96">
        <f t="shared" si="135"/>
        <v>4744</v>
      </c>
      <c r="AO200" s="70">
        <f t="shared" si="136"/>
        <v>1062</v>
      </c>
      <c r="AP200" s="13">
        <f t="shared" si="137"/>
        <v>0.22386172006745361</v>
      </c>
      <c r="AQ200" s="33">
        <f t="shared" si="120"/>
        <v>3682</v>
      </c>
      <c r="AR200" s="13">
        <f t="shared" si="138"/>
        <v>0.77613827993254636</v>
      </c>
      <c r="AS200" s="91"/>
      <c r="AT200" s="261"/>
      <c r="AU200" s="331"/>
      <c r="AV200" s="151" t="s">
        <v>67</v>
      </c>
      <c r="AW200" s="210">
        <v>4517</v>
      </c>
      <c r="AX200" s="38">
        <v>940</v>
      </c>
      <c r="AY200" s="85">
        <v>0.20810272304626964</v>
      </c>
      <c r="AZ200" s="38">
        <v>3577</v>
      </c>
      <c r="BA200" s="85">
        <v>0.79189727695373036</v>
      </c>
      <c r="BB200" s="91"/>
      <c r="BD200" s="80"/>
      <c r="BE200" s="80"/>
      <c r="BF200" s="80"/>
      <c r="BG200" s="80"/>
      <c r="BH200" s="80"/>
      <c r="BI200" s="80"/>
      <c r="BJ200" s="80"/>
      <c r="BK200" s="80"/>
      <c r="BL200" s="80"/>
      <c r="BM200" s="80"/>
    </row>
    <row r="201" spans="1:65" s="12" customFormat="1" ht="13.5" customHeight="1">
      <c r="B201" s="259">
        <v>66</v>
      </c>
      <c r="C201" s="329" t="s">
        <v>5</v>
      </c>
      <c r="D201" s="75" t="s">
        <v>132</v>
      </c>
      <c r="E201" s="94">
        <v>2</v>
      </c>
      <c r="F201" s="74">
        <v>0</v>
      </c>
      <c r="G201" s="72">
        <f t="shared" si="121"/>
        <v>0</v>
      </c>
      <c r="H201" s="74">
        <v>2</v>
      </c>
      <c r="I201" s="72">
        <f t="shared" si="122"/>
        <v>1</v>
      </c>
      <c r="J201" s="94">
        <v>5</v>
      </c>
      <c r="K201" s="74">
        <v>2</v>
      </c>
      <c r="L201" s="72">
        <f t="shared" si="123"/>
        <v>0.4</v>
      </c>
      <c r="M201" s="74">
        <v>3</v>
      </c>
      <c r="N201" s="72">
        <f t="shared" si="124"/>
        <v>0.6</v>
      </c>
      <c r="O201" s="94">
        <v>1632</v>
      </c>
      <c r="P201" s="74">
        <v>849</v>
      </c>
      <c r="Q201" s="72">
        <f t="shared" si="125"/>
        <v>0.52022058823529416</v>
      </c>
      <c r="R201" s="74">
        <v>783</v>
      </c>
      <c r="S201" s="72">
        <f t="shared" si="126"/>
        <v>0.4797794117647059</v>
      </c>
      <c r="T201" s="94">
        <v>1226</v>
      </c>
      <c r="U201" s="74">
        <v>655</v>
      </c>
      <c r="V201" s="72">
        <f t="shared" si="127"/>
        <v>0.534257748776509</v>
      </c>
      <c r="W201" s="74">
        <v>571</v>
      </c>
      <c r="X201" s="72">
        <f t="shared" si="128"/>
        <v>0.46574225122349105</v>
      </c>
      <c r="Y201" s="94">
        <v>743</v>
      </c>
      <c r="Z201" s="74">
        <v>369</v>
      </c>
      <c r="AA201" s="72">
        <f t="shared" si="129"/>
        <v>0.49663526244952894</v>
      </c>
      <c r="AB201" s="74">
        <v>374</v>
      </c>
      <c r="AC201" s="72">
        <f t="shared" si="130"/>
        <v>0.50336473755047106</v>
      </c>
      <c r="AD201" s="94">
        <v>326</v>
      </c>
      <c r="AE201" s="74">
        <v>129</v>
      </c>
      <c r="AF201" s="72">
        <f t="shared" si="131"/>
        <v>0.39570552147239263</v>
      </c>
      <c r="AG201" s="74">
        <v>197</v>
      </c>
      <c r="AH201" s="72">
        <f t="shared" si="132"/>
        <v>0.60429447852760731</v>
      </c>
      <c r="AI201" s="94">
        <v>111</v>
      </c>
      <c r="AJ201" s="74">
        <v>29</v>
      </c>
      <c r="AK201" s="72">
        <f t="shared" si="133"/>
        <v>0.26126126126126126</v>
      </c>
      <c r="AL201" s="74">
        <v>82</v>
      </c>
      <c r="AM201" s="72">
        <f t="shared" si="134"/>
        <v>0.73873873873873874</v>
      </c>
      <c r="AN201" s="94">
        <f t="shared" si="135"/>
        <v>4045</v>
      </c>
      <c r="AO201" s="74">
        <f t="shared" si="136"/>
        <v>2033</v>
      </c>
      <c r="AP201" s="72">
        <f t="shared" si="137"/>
        <v>0.50259579728059334</v>
      </c>
      <c r="AQ201" s="73">
        <f t="shared" si="120"/>
        <v>2012</v>
      </c>
      <c r="AR201" s="72">
        <f t="shared" si="138"/>
        <v>0.49740420271940666</v>
      </c>
      <c r="AS201" s="91"/>
      <c r="AT201" s="259">
        <v>66</v>
      </c>
      <c r="AU201" s="329" t="s">
        <v>5</v>
      </c>
      <c r="AV201" s="11" t="s">
        <v>125</v>
      </c>
      <c r="AW201" s="210">
        <v>3767</v>
      </c>
      <c r="AX201" s="38">
        <v>1852</v>
      </c>
      <c r="AY201" s="85">
        <v>0.49163790814972125</v>
      </c>
      <c r="AZ201" s="38">
        <v>1915</v>
      </c>
      <c r="BA201" s="85">
        <v>0.5083620918502787</v>
      </c>
      <c r="BB201" s="91"/>
      <c r="BD201" s="80"/>
      <c r="BE201" s="80"/>
      <c r="BF201" s="80"/>
      <c r="BG201" s="80"/>
      <c r="BH201" s="80"/>
      <c r="BI201" s="80"/>
      <c r="BJ201" s="80"/>
      <c r="BK201" s="80"/>
      <c r="BL201" s="80"/>
      <c r="BM201" s="80"/>
    </row>
    <row r="202" spans="1:65" s="12" customFormat="1" ht="13.5" customHeight="1">
      <c r="B202" s="260"/>
      <c r="C202" s="330"/>
      <c r="D202" s="65" t="s">
        <v>131</v>
      </c>
      <c r="E202" s="95">
        <v>1</v>
      </c>
      <c r="F202" s="64">
        <v>0</v>
      </c>
      <c r="G202" s="62">
        <f t="shared" si="121"/>
        <v>0</v>
      </c>
      <c r="H202" s="64">
        <v>1</v>
      </c>
      <c r="I202" s="62">
        <f t="shared" si="122"/>
        <v>1</v>
      </c>
      <c r="J202" s="95">
        <v>2</v>
      </c>
      <c r="K202" s="64">
        <v>1</v>
      </c>
      <c r="L202" s="62">
        <f t="shared" si="123"/>
        <v>0.5</v>
      </c>
      <c r="M202" s="64">
        <v>1</v>
      </c>
      <c r="N202" s="62">
        <f t="shared" si="124"/>
        <v>0.5</v>
      </c>
      <c r="O202" s="95">
        <v>411</v>
      </c>
      <c r="P202" s="64">
        <v>170</v>
      </c>
      <c r="Q202" s="62">
        <f t="shared" si="125"/>
        <v>0.41362530413625304</v>
      </c>
      <c r="R202" s="64">
        <v>241</v>
      </c>
      <c r="S202" s="62">
        <f t="shared" si="126"/>
        <v>0.58637469586374691</v>
      </c>
      <c r="T202" s="95">
        <v>241</v>
      </c>
      <c r="U202" s="64">
        <v>117</v>
      </c>
      <c r="V202" s="62">
        <f t="shared" si="127"/>
        <v>0.48547717842323651</v>
      </c>
      <c r="W202" s="64">
        <v>124</v>
      </c>
      <c r="X202" s="62">
        <f t="shared" si="128"/>
        <v>0.51452282157676343</v>
      </c>
      <c r="Y202" s="95">
        <v>98</v>
      </c>
      <c r="Z202" s="64">
        <v>50</v>
      </c>
      <c r="AA202" s="62">
        <f t="shared" si="129"/>
        <v>0.51020408163265307</v>
      </c>
      <c r="AB202" s="64">
        <v>48</v>
      </c>
      <c r="AC202" s="62">
        <f t="shared" si="130"/>
        <v>0.48979591836734693</v>
      </c>
      <c r="AD202" s="95">
        <v>46</v>
      </c>
      <c r="AE202" s="64">
        <v>9</v>
      </c>
      <c r="AF202" s="62">
        <f t="shared" si="131"/>
        <v>0.19565217391304349</v>
      </c>
      <c r="AG202" s="64">
        <v>37</v>
      </c>
      <c r="AH202" s="62">
        <f t="shared" si="132"/>
        <v>0.80434782608695654</v>
      </c>
      <c r="AI202" s="95">
        <v>16</v>
      </c>
      <c r="AJ202" s="64">
        <v>0</v>
      </c>
      <c r="AK202" s="62">
        <f t="shared" si="133"/>
        <v>0</v>
      </c>
      <c r="AL202" s="64">
        <v>16</v>
      </c>
      <c r="AM202" s="62">
        <f t="shared" si="134"/>
        <v>1</v>
      </c>
      <c r="AN202" s="95">
        <f t="shared" si="135"/>
        <v>815</v>
      </c>
      <c r="AO202" s="64">
        <f t="shared" si="136"/>
        <v>347</v>
      </c>
      <c r="AP202" s="62">
        <f t="shared" si="137"/>
        <v>0.42576687116564416</v>
      </c>
      <c r="AQ202" s="63">
        <f t="shared" si="120"/>
        <v>468</v>
      </c>
      <c r="AR202" s="62">
        <f t="shared" si="138"/>
        <v>0.57423312883435584</v>
      </c>
      <c r="AS202" s="91"/>
      <c r="AT202" s="260"/>
      <c r="AU202" s="330"/>
      <c r="AV202" s="11" t="s">
        <v>131</v>
      </c>
      <c r="AW202" s="210">
        <v>860</v>
      </c>
      <c r="AX202" s="38">
        <v>353</v>
      </c>
      <c r="AY202" s="85">
        <v>0.41046511627906979</v>
      </c>
      <c r="AZ202" s="38">
        <v>507</v>
      </c>
      <c r="BA202" s="85">
        <v>0.58953488372093021</v>
      </c>
      <c r="BB202" s="91"/>
      <c r="BD202" s="80"/>
      <c r="BE202" s="80"/>
      <c r="BF202" s="80"/>
      <c r="BG202" s="80"/>
      <c r="BH202" s="80"/>
      <c r="BI202" s="80"/>
      <c r="BJ202" s="80"/>
      <c r="BK202" s="80"/>
      <c r="BL202" s="80"/>
      <c r="BM202" s="80"/>
    </row>
    <row r="203" spans="1:65" s="12" customFormat="1" ht="13.5" customHeight="1">
      <c r="B203" s="261"/>
      <c r="C203" s="331"/>
      <c r="D203" s="71" t="s">
        <v>130</v>
      </c>
      <c r="E203" s="96">
        <v>3</v>
      </c>
      <c r="F203" s="70">
        <v>0</v>
      </c>
      <c r="G203" s="13">
        <f t="shared" si="121"/>
        <v>0</v>
      </c>
      <c r="H203" s="70">
        <v>3</v>
      </c>
      <c r="I203" s="13">
        <f t="shared" si="122"/>
        <v>1</v>
      </c>
      <c r="J203" s="96">
        <v>7</v>
      </c>
      <c r="K203" s="70">
        <v>3</v>
      </c>
      <c r="L203" s="13">
        <f t="shared" si="123"/>
        <v>0.42857142857142855</v>
      </c>
      <c r="M203" s="70">
        <v>4</v>
      </c>
      <c r="N203" s="13">
        <f t="shared" si="124"/>
        <v>0.5714285714285714</v>
      </c>
      <c r="O203" s="96">
        <v>2043</v>
      </c>
      <c r="P203" s="70">
        <v>1019</v>
      </c>
      <c r="Q203" s="13">
        <f t="shared" si="125"/>
        <v>0.49877630934899658</v>
      </c>
      <c r="R203" s="70">
        <v>1024</v>
      </c>
      <c r="S203" s="13">
        <f t="shared" si="126"/>
        <v>0.50122369065100347</v>
      </c>
      <c r="T203" s="96">
        <v>1467</v>
      </c>
      <c r="U203" s="70">
        <v>772</v>
      </c>
      <c r="V203" s="13">
        <f t="shared" si="127"/>
        <v>0.52624403544648946</v>
      </c>
      <c r="W203" s="70">
        <v>695</v>
      </c>
      <c r="X203" s="13">
        <f t="shared" si="128"/>
        <v>0.47375596455351054</v>
      </c>
      <c r="Y203" s="96">
        <v>841</v>
      </c>
      <c r="Z203" s="70">
        <v>419</v>
      </c>
      <c r="AA203" s="13">
        <f t="shared" si="129"/>
        <v>0.49821640903686087</v>
      </c>
      <c r="AB203" s="70">
        <v>422</v>
      </c>
      <c r="AC203" s="13">
        <f t="shared" si="130"/>
        <v>0.50178359096313907</v>
      </c>
      <c r="AD203" s="96">
        <v>372</v>
      </c>
      <c r="AE203" s="70">
        <v>138</v>
      </c>
      <c r="AF203" s="13">
        <f t="shared" si="131"/>
        <v>0.37096774193548387</v>
      </c>
      <c r="AG203" s="70">
        <v>234</v>
      </c>
      <c r="AH203" s="13">
        <f t="shared" si="132"/>
        <v>0.62903225806451613</v>
      </c>
      <c r="AI203" s="96">
        <v>127</v>
      </c>
      <c r="AJ203" s="70">
        <v>29</v>
      </c>
      <c r="AK203" s="13">
        <f t="shared" si="133"/>
        <v>0.2283464566929134</v>
      </c>
      <c r="AL203" s="70">
        <v>98</v>
      </c>
      <c r="AM203" s="13">
        <f t="shared" si="134"/>
        <v>0.77165354330708658</v>
      </c>
      <c r="AN203" s="96">
        <f t="shared" si="135"/>
        <v>4860</v>
      </c>
      <c r="AO203" s="70">
        <f t="shared" si="136"/>
        <v>2380</v>
      </c>
      <c r="AP203" s="13">
        <f t="shared" si="137"/>
        <v>0.48971193415637859</v>
      </c>
      <c r="AQ203" s="33">
        <f t="shared" si="120"/>
        <v>2480</v>
      </c>
      <c r="AR203" s="13">
        <f t="shared" si="138"/>
        <v>0.51028806584362141</v>
      </c>
      <c r="AS203" s="91"/>
      <c r="AT203" s="261"/>
      <c r="AU203" s="331"/>
      <c r="AV203" s="151" t="s">
        <v>67</v>
      </c>
      <c r="AW203" s="210">
        <v>4627</v>
      </c>
      <c r="AX203" s="38">
        <v>2205</v>
      </c>
      <c r="AY203" s="85">
        <v>0.47655068078668683</v>
      </c>
      <c r="AZ203" s="38">
        <v>2422</v>
      </c>
      <c r="BA203" s="85">
        <v>0.52344931921331317</v>
      </c>
      <c r="BB203" s="91"/>
      <c r="BD203" s="80"/>
      <c r="BE203" s="80"/>
      <c r="BF203" s="80"/>
      <c r="BG203" s="80"/>
      <c r="BH203" s="80"/>
      <c r="BI203" s="80"/>
      <c r="BJ203" s="80"/>
      <c r="BK203" s="80"/>
      <c r="BL203" s="80"/>
      <c r="BM203" s="80"/>
    </row>
    <row r="204" spans="1:65" s="12" customFormat="1" ht="13.5" customHeight="1">
      <c r="B204" s="259">
        <v>67</v>
      </c>
      <c r="C204" s="329" t="s">
        <v>6</v>
      </c>
      <c r="D204" s="75" t="s">
        <v>132</v>
      </c>
      <c r="E204" s="94">
        <v>8</v>
      </c>
      <c r="F204" s="74">
        <v>3</v>
      </c>
      <c r="G204" s="72">
        <f t="shared" si="121"/>
        <v>0.375</v>
      </c>
      <c r="H204" s="74">
        <v>5</v>
      </c>
      <c r="I204" s="72">
        <f t="shared" si="122"/>
        <v>0.625</v>
      </c>
      <c r="J204" s="94">
        <v>15</v>
      </c>
      <c r="K204" s="74">
        <v>6</v>
      </c>
      <c r="L204" s="72">
        <f t="shared" si="123"/>
        <v>0.4</v>
      </c>
      <c r="M204" s="74">
        <v>9</v>
      </c>
      <c r="N204" s="72">
        <f t="shared" si="124"/>
        <v>0.6</v>
      </c>
      <c r="O204" s="94">
        <v>674</v>
      </c>
      <c r="P204" s="74">
        <v>197</v>
      </c>
      <c r="Q204" s="72">
        <f t="shared" si="125"/>
        <v>0.29228486646884272</v>
      </c>
      <c r="R204" s="74">
        <v>477</v>
      </c>
      <c r="S204" s="72">
        <f t="shared" si="126"/>
        <v>0.70771513353115723</v>
      </c>
      <c r="T204" s="94">
        <v>465</v>
      </c>
      <c r="U204" s="74">
        <v>96</v>
      </c>
      <c r="V204" s="72">
        <f t="shared" si="127"/>
        <v>0.20645161290322581</v>
      </c>
      <c r="W204" s="74">
        <v>369</v>
      </c>
      <c r="X204" s="72">
        <f t="shared" si="128"/>
        <v>0.79354838709677422</v>
      </c>
      <c r="Y204" s="94">
        <v>317</v>
      </c>
      <c r="Z204" s="74">
        <v>51</v>
      </c>
      <c r="AA204" s="72">
        <f t="shared" si="129"/>
        <v>0.16088328075709779</v>
      </c>
      <c r="AB204" s="74">
        <v>266</v>
      </c>
      <c r="AC204" s="72">
        <f t="shared" si="130"/>
        <v>0.83911671924290221</v>
      </c>
      <c r="AD204" s="94">
        <v>173</v>
      </c>
      <c r="AE204" s="74">
        <v>7</v>
      </c>
      <c r="AF204" s="72">
        <f t="shared" si="131"/>
        <v>4.046242774566474E-2</v>
      </c>
      <c r="AG204" s="74">
        <v>166</v>
      </c>
      <c r="AH204" s="72">
        <f t="shared" si="132"/>
        <v>0.95953757225433522</v>
      </c>
      <c r="AI204" s="94">
        <v>67</v>
      </c>
      <c r="AJ204" s="74">
        <v>0</v>
      </c>
      <c r="AK204" s="72">
        <f t="shared" si="133"/>
        <v>0</v>
      </c>
      <c r="AL204" s="74">
        <v>67</v>
      </c>
      <c r="AM204" s="72">
        <f t="shared" si="134"/>
        <v>1</v>
      </c>
      <c r="AN204" s="94">
        <f t="shared" si="135"/>
        <v>1719</v>
      </c>
      <c r="AO204" s="74">
        <f t="shared" si="136"/>
        <v>360</v>
      </c>
      <c r="AP204" s="72">
        <f t="shared" si="137"/>
        <v>0.20942408376963351</v>
      </c>
      <c r="AQ204" s="73">
        <f t="shared" si="120"/>
        <v>1359</v>
      </c>
      <c r="AR204" s="72">
        <f t="shared" si="138"/>
        <v>0.79057591623036649</v>
      </c>
      <c r="AS204" s="91"/>
      <c r="AT204" s="259">
        <v>67</v>
      </c>
      <c r="AU204" s="329" t="s">
        <v>6</v>
      </c>
      <c r="AV204" s="11" t="s">
        <v>125</v>
      </c>
      <c r="AW204" s="210">
        <v>1611</v>
      </c>
      <c r="AX204" s="38">
        <v>329</v>
      </c>
      <c r="AY204" s="85">
        <v>0.20422098075729361</v>
      </c>
      <c r="AZ204" s="38">
        <v>1282</v>
      </c>
      <c r="BA204" s="85">
        <v>0.79577901924270644</v>
      </c>
      <c r="BB204" s="91"/>
      <c r="BD204" s="80"/>
      <c r="BE204" s="80"/>
      <c r="BF204" s="80"/>
      <c r="BG204" s="80"/>
      <c r="BH204" s="80"/>
      <c r="BI204" s="80"/>
      <c r="BJ204" s="80"/>
      <c r="BK204" s="80"/>
      <c r="BL204" s="80"/>
      <c r="BM204" s="80"/>
    </row>
    <row r="205" spans="1:65" s="12" customFormat="1" ht="13.5" customHeight="1">
      <c r="B205" s="260"/>
      <c r="C205" s="330"/>
      <c r="D205" s="65" t="s">
        <v>131</v>
      </c>
      <c r="E205" s="95">
        <v>5</v>
      </c>
      <c r="F205" s="64">
        <v>3</v>
      </c>
      <c r="G205" s="62">
        <f t="shared" si="121"/>
        <v>0.6</v>
      </c>
      <c r="H205" s="64">
        <v>2</v>
      </c>
      <c r="I205" s="62">
        <f t="shared" si="122"/>
        <v>0.4</v>
      </c>
      <c r="J205" s="95">
        <v>6</v>
      </c>
      <c r="K205" s="64">
        <v>3</v>
      </c>
      <c r="L205" s="62">
        <f t="shared" si="123"/>
        <v>0.5</v>
      </c>
      <c r="M205" s="64">
        <v>3</v>
      </c>
      <c r="N205" s="62">
        <f t="shared" si="124"/>
        <v>0.5</v>
      </c>
      <c r="O205" s="95">
        <v>139</v>
      </c>
      <c r="P205" s="64">
        <v>19</v>
      </c>
      <c r="Q205" s="62">
        <f t="shared" si="125"/>
        <v>0.1366906474820144</v>
      </c>
      <c r="R205" s="64">
        <v>120</v>
      </c>
      <c r="S205" s="62">
        <f t="shared" si="126"/>
        <v>0.86330935251798557</v>
      </c>
      <c r="T205" s="95">
        <v>75</v>
      </c>
      <c r="U205" s="64">
        <v>13</v>
      </c>
      <c r="V205" s="62">
        <f t="shared" si="127"/>
        <v>0.17333333333333334</v>
      </c>
      <c r="W205" s="64">
        <v>62</v>
      </c>
      <c r="X205" s="62">
        <f t="shared" si="128"/>
        <v>0.82666666666666666</v>
      </c>
      <c r="Y205" s="95">
        <v>47</v>
      </c>
      <c r="Z205" s="64">
        <v>1</v>
      </c>
      <c r="AA205" s="62">
        <f t="shared" si="129"/>
        <v>2.1276595744680851E-2</v>
      </c>
      <c r="AB205" s="64">
        <v>46</v>
      </c>
      <c r="AC205" s="62">
        <f t="shared" si="130"/>
        <v>0.97872340425531912</v>
      </c>
      <c r="AD205" s="95">
        <v>27</v>
      </c>
      <c r="AE205" s="64">
        <v>0</v>
      </c>
      <c r="AF205" s="62">
        <f t="shared" si="131"/>
        <v>0</v>
      </c>
      <c r="AG205" s="64">
        <v>27</v>
      </c>
      <c r="AH205" s="62">
        <f t="shared" si="132"/>
        <v>1</v>
      </c>
      <c r="AI205" s="95">
        <v>25</v>
      </c>
      <c r="AJ205" s="64">
        <v>0</v>
      </c>
      <c r="AK205" s="62">
        <f t="shared" si="133"/>
        <v>0</v>
      </c>
      <c r="AL205" s="64">
        <v>25</v>
      </c>
      <c r="AM205" s="62">
        <f t="shared" si="134"/>
        <v>1</v>
      </c>
      <c r="AN205" s="95">
        <f t="shared" si="135"/>
        <v>324</v>
      </c>
      <c r="AO205" s="64">
        <f t="shared" si="136"/>
        <v>39</v>
      </c>
      <c r="AP205" s="62">
        <f t="shared" si="137"/>
        <v>0.12037037037037036</v>
      </c>
      <c r="AQ205" s="63">
        <f t="shared" si="120"/>
        <v>285</v>
      </c>
      <c r="AR205" s="62">
        <f t="shared" si="138"/>
        <v>0.87962962962962965</v>
      </c>
      <c r="AS205" s="91"/>
      <c r="AT205" s="260"/>
      <c r="AU205" s="330"/>
      <c r="AV205" s="11" t="s">
        <v>131</v>
      </c>
      <c r="AW205" s="210">
        <v>330</v>
      </c>
      <c r="AX205" s="38">
        <v>50</v>
      </c>
      <c r="AY205" s="85">
        <v>0.15151515151515152</v>
      </c>
      <c r="AZ205" s="38">
        <v>280</v>
      </c>
      <c r="BA205" s="85">
        <v>0.84848484848484851</v>
      </c>
      <c r="BB205" s="91"/>
      <c r="BD205" s="80"/>
      <c r="BE205" s="80"/>
      <c r="BF205" s="80"/>
      <c r="BG205" s="80"/>
      <c r="BH205" s="80"/>
      <c r="BI205" s="80"/>
      <c r="BJ205" s="80"/>
      <c r="BK205" s="80"/>
      <c r="BL205" s="80"/>
      <c r="BM205" s="80"/>
    </row>
    <row r="206" spans="1:65" s="12" customFormat="1" ht="13.5" customHeight="1">
      <c r="B206" s="261"/>
      <c r="C206" s="331"/>
      <c r="D206" s="71" t="s">
        <v>130</v>
      </c>
      <c r="E206" s="96">
        <v>13</v>
      </c>
      <c r="F206" s="70">
        <v>6</v>
      </c>
      <c r="G206" s="13">
        <f t="shared" si="121"/>
        <v>0.46153846153846156</v>
      </c>
      <c r="H206" s="70">
        <v>7</v>
      </c>
      <c r="I206" s="13">
        <f t="shared" si="122"/>
        <v>0.53846153846153844</v>
      </c>
      <c r="J206" s="96">
        <v>21</v>
      </c>
      <c r="K206" s="70">
        <v>9</v>
      </c>
      <c r="L206" s="13">
        <f t="shared" si="123"/>
        <v>0.42857142857142855</v>
      </c>
      <c r="M206" s="70">
        <v>12</v>
      </c>
      <c r="N206" s="13">
        <f t="shared" si="124"/>
        <v>0.5714285714285714</v>
      </c>
      <c r="O206" s="96">
        <v>813</v>
      </c>
      <c r="P206" s="70">
        <v>216</v>
      </c>
      <c r="Q206" s="13">
        <f t="shared" si="125"/>
        <v>0.26568265682656828</v>
      </c>
      <c r="R206" s="70">
        <v>597</v>
      </c>
      <c r="S206" s="13">
        <f t="shared" si="126"/>
        <v>0.73431734317343178</v>
      </c>
      <c r="T206" s="96">
        <v>540</v>
      </c>
      <c r="U206" s="70">
        <v>109</v>
      </c>
      <c r="V206" s="13">
        <f t="shared" si="127"/>
        <v>0.20185185185185187</v>
      </c>
      <c r="W206" s="70">
        <v>431</v>
      </c>
      <c r="X206" s="13">
        <f t="shared" si="128"/>
        <v>0.79814814814814816</v>
      </c>
      <c r="Y206" s="96">
        <v>364</v>
      </c>
      <c r="Z206" s="70">
        <v>52</v>
      </c>
      <c r="AA206" s="13">
        <f t="shared" si="129"/>
        <v>0.14285714285714285</v>
      </c>
      <c r="AB206" s="70">
        <v>312</v>
      </c>
      <c r="AC206" s="13">
        <f t="shared" si="130"/>
        <v>0.8571428571428571</v>
      </c>
      <c r="AD206" s="96">
        <v>200</v>
      </c>
      <c r="AE206" s="70">
        <v>7</v>
      </c>
      <c r="AF206" s="13">
        <f t="shared" si="131"/>
        <v>3.5000000000000003E-2</v>
      </c>
      <c r="AG206" s="70">
        <v>193</v>
      </c>
      <c r="AH206" s="13">
        <f t="shared" si="132"/>
        <v>0.96499999999999997</v>
      </c>
      <c r="AI206" s="96">
        <v>92</v>
      </c>
      <c r="AJ206" s="70">
        <v>0</v>
      </c>
      <c r="AK206" s="13">
        <f t="shared" si="133"/>
        <v>0</v>
      </c>
      <c r="AL206" s="70">
        <v>92</v>
      </c>
      <c r="AM206" s="13">
        <f t="shared" si="134"/>
        <v>1</v>
      </c>
      <c r="AN206" s="96">
        <f t="shared" si="135"/>
        <v>2043</v>
      </c>
      <c r="AO206" s="70">
        <f t="shared" si="136"/>
        <v>399</v>
      </c>
      <c r="AP206" s="13">
        <f t="shared" si="137"/>
        <v>0.19530102790014683</v>
      </c>
      <c r="AQ206" s="33">
        <f t="shared" si="120"/>
        <v>1644</v>
      </c>
      <c r="AR206" s="13">
        <f t="shared" si="138"/>
        <v>0.80469897209985319</v>
      </c>
      <c r="AS206" s="91"/>
      <c r="AT206" s="261"/>
      <c r="AU206" s="331"/>
      <c r="AV206" s="151" t="s">
        <v>67</v>
      </c>
      <c r="AW206" s="210">
        <v>1941</v>
      </c>
      <c r="AX206" s="38">
        <v>379</v>
      </c>
      <c r="AY206" s="85">
        <v>0.19526017516743946</v>
      </c>
      <c r="AZ206" s="38">
        <v>1562</v>
      </c>
      <c r="BA206" s="85">
        <v>0.80473982483256057</v>
      </c>
      <c r="BB206" s="91"/>
      <c r="BD206" s="80"/>
      <c r="BE206" s="80"/>
      <c r="BF206" s="80"/>
      <c r="BG206" s="80"/>
      <c r="BH206" s="80"/>
      <c r="BI206" s="80"/>
      <c r="BJ206" s="80"/>
      <c r="BK206" s="80"/>
      <c r="BL206" s="80"/>
      <c r="BM206" s="80"/>
    </row>
    <row r="207" spans="1:65" s="12" customFormat="1" ht="13.5" customHeight="1">
      <c r="B207" s="259">
        <v>68</v>
      </c>
      <c r="C207" s="329" t="s">
        <v>46</v>
      </c>
      <c r="D207" s="75" t="s">
        <v>132</v>
      </c>
      <c r="E207" s="94">
        <v>13</v>
      </c>
      <c r="F207" s="74">
        <v>3</v>
      </c>
      <c r="G207" s="72">
        <f t="shared" si="121"/>
        <v>0.23076923076923078</v>
      </c>
      <c r="H207" s="74">
        <v>10</v>
      </c>
      <c r="I207" s="72">
        <f t="shared" si="122"/>
        <v>0.76923076923076927</v>
      </c>
      <c r="J207" s="94">
        <v>22</v>
      </c>
      <c r="K207" s="74">
        <v>2</v>
      </c>
      <c r="L207" s="72">
        <f t="shared" si="123"/>
        <v>9.0909090909090912E-2</v>
      </c>
      <c r="M207" s="74">
        <v>20</v>
      </c>
      <c r="N207" s="72">
        <f t="shared" si="124"/>
        <v>0.90909090909090906</v>
      </c>
      <c r="O207" s="94">
        <v>802</v>
      </c>
      <c r="P207" s="74">
        <v>215</v>
      </c>
      <c r="Q207" s="72">
        <f t="shared" si="125"/>
        <v>0.26807980049875313</v>
      </c>
      <c r="R207" s="74">
        <v>587</v>
      </c>
      <c r="S207" s="72">
        <f t="shared" si="126"/>
        <v>0.73192019950124687</v>
      </c>
      <c r="T207" s="94">
        <v>704</v>
      </c>
      <c r="U207" s="74">
        <v>170</v>
      </c>
      <c r="V207" s="72">
        <f t="shared" si="127"/>
        <v>0.24147727272727273</v>
      </c>
      <c r="W207" s="74">
        <v>534</v>
      </c>
      <c r="X207" s="72">
        <f t="shared" si="128"/>
        <v>0.75852272727272729</v>
      </c>
      <c r="Y207" s="94">
        <v>485</v>
      </c>
      <c r="Z207" s="74">
        <v>84</v>
      </c>
      <c r="AA207" s="72">
        <f t="shared" si="129"/>
        <v>0.17319587628865979</v>
      </c>
      <c r="AB207" s="74">
        <v>401</v>
      </c>
      <c r="AC207" s="72">
        <f t="shared" si="130"/>
        <v>0.82680412371134016</v>
      </c>
      <c r="AD207" s="94">
        <v>193</v>
      </c>
      <c r="AE207" s="74">
        <v>22</v>
      </c>
      <c r="AF207" s="72">
        <f t="shared" si="131"/>
        <v>0.11398963730569948</v>
      </c>
      <c r="AG207" s="74">
        <v>171</v>
      </c>
      <c r="AH207" s="72">
        <f t="shared" si="132"/>
        <v>0.88601036269430056</v>
      </c>
      <c r="AI207" s="94">
        <v>78</v>
      </c>
      <c r="AJ207" s="74">
        <v>3</v>
      </c>
      <c r="AK207" s="72">
        <f t="shared" si="133"/>
        <v>3.8461538461538464E-2</v>
      </c>
      <c r="AL207" s="74">
        <v>75</v>
      </c>
      <c r="AM207" s="72">
        <f t="shared" si="134"/>
        <v>0.96153846153846156</v>
      </c>
      <c r="AN207" s="94">
        <f t="shared" si="135"/>
        <v>2297</v>
      </c>
      <c r="AO207" s="74">
        <f t="shared" si="136"/>
        <v>499</v>
      </c>
      <c r="AP207" s="72">
        <f t="shared" si="137"/>
        <v>0.21723987810187201</v>
      </c>
      <c r="AQ207" s="73">
        <f t="shared" si="120"/>
        <v>1798</v>
      </c>
      <c r="AR207" s="72">
        <f t="shared" si="138"/>
        <v>0.78276012189812805</v>
      </c>
      <c r="AS207" s="91"/>
      <c r="AT207" s="259">
        <v>68</v>
      </c>
      <c r="AU207" s="329" t="s">
        <v>46</v>
      </c>
      <c r="AV207" s="11" t="s">
        <v>125</v>
      </c>
      <c r="AW207" s="210">
        <v>2248</v>
      </c>
      <c r="AX207" s="38">
        <v>429</v>
      </c>
      <c r="AY207" s="85">
        <v>0.19083629893238435</v>
      </c>
      <c r="AZ207" s="38">
        <v>1819</v>
      </c>
      <c r="BA207" s="85">
        <v>0.8091637010676157</v>
      </c>
      <c r="BB207" s="91"/>
      <c r="BD207" s="80"/>
      <c r="BE207" s="80"/>
      <c r="BF207" s="80"/>
      <c r="BG207" s="80"/>
      <c r="BH207" s="80"/>
      <c r="BI207" s="80"/>
      <c r="BJ207" s="80"/>
      <c r="BK207" s="80"/>
      <c r="BL207" s="80"/>
      <c r="BM207" s="80"/>
    </row>
    <row r="208" spans="1:65" s="12" customFormat="1" ht="13.5" customHeight="1">
      <c r="B208" s="260"/>
      <c r="C208" s="330"/>
      <c r="D208" s="65" t="s">
        <v>131</v>
      </c>
      <c r="E208" s="95">
        <v>1</v>
      </c>
      <c r="F208" s="64">
        <v>0</v>
      </c>
      <c r="G208" s="62">
        <f t="shared" si="121"/>
        <v>0</v>
      </c>
      <c r="H208" s="64">
        <v>1</v>
      </c>
      <c r="I208" s="62">
        <f t="shared" si="122"/>
        <v>1</v>
      </c>
      <c r="J208" s="95">
        <v>0</v>
      </c>
      <c r="K208" s="64">
        <v>0</v>
      </c>
      <c r="L208" s="62" t="str">
        <f t="shared" si="123"/>
        <v>-</v>
      </c>
      <c r="M208" s="64">
        <v>0</v>
      </c>
      <c r="N208" s="62" t="str">
        <f t="shared" si="124"/>
        <v>-</v>
      </c>
      <c r="O208" s="95">
        <v>156</v>
      </c>
      <c r="P208" s="64">
        <v>26</v>
      </c>
      <c r="Q208" s="62">
        <f t="shared" si="125"/>
        <v>0.16666666666666666</v>
      </c>
      <c r="R208" s="64">
        <v>130</v>
      </c>
      <c r="S208" s="62">
        <f t="shared" si="126"/>
        <v>0.83333333333333337</v>
      </c>
      <c r="T208" s="95">
        <v>79</v>
      </c>
      <c r="U208" s="64">
        <v>15</v>
      </c>
      <c r="V208" s="62">
        <f t="shared" si="127"/>
        <v>0.189873417721519</v>
      </c>
      <c r="W208" s="64">
        <v>64</v>
      </c>
      <c r="X208" s="62">
        <f t="shared" si="128"/>
        <v>0.810126582278481</v>
      </c>
      <c r="Y208" s="95">
        <v>47</v>
      </c>
      <c r="Z208" s="64">
        <v>8</v>
      </c>
      <c r="AA208" s="62">
        <f t="shared" si="129"/>
        <v>0.1702127659574468</v>
      </c>
      <c r="AB208" s="64">
        <v>39</v>
      </c>
      <c r="AC208" s="62">
        <f t="shared" si="130"/>
        <v>0.82978723404255317</v>
      </c>
      <c r="AD208" s="95">
        <v>27</v>
      </c>
      <c r="AE208" s="64">
        <v>1</v>
      </c>
      <c r="AF208" s="62">
        <f t="shared" si="131"/>
        <v>3.7037037037037035E-2</v>
      </c>
      <c r="AG208" s="64">
        <v>26</v>
      </c>
      <c r="AH208" s="62">
        <f t="shared" si="132"/>
        <v>0.96296296296296291</v>
      </c>
      <c r="AI208" s="95">
        <v>18</v>
      </c>
      <c r="AJ208" s="64">
        <v>0</v>
      </c>
      <c r="AK208" s="62">
        <f t="shared" si="133"/>
        <v>0</v>
      </c>
      <c r="AL208" s="64">
        <v>18</v>
      </c>
      <c r="AM208" s="62">
        <f t="shared" si="134"/>
        <v>1</v>
      </c>
      <c r="AN208" s="95">
        <f t="shared" si="135"/>
        <v>328</v>
      </c>
      <c r="AO208" s="64">
        <f t="shared" si="136"/>
        <v>50</v>
      </c>
      <c r="AP208" s="62">
        <f t="shared" si="137"/>
        <v>0.1524390243902439</v>
      </c>
      <c r="AQ208" s="63">
        <f t="shared" si="120"/>
        <v>278</v>
      </c>
      <c r="AR208" s="62">
        <f t="shared" si="138"/>
        <v>0.84756097560975607</v>
      </c>
      <c r="AS208" s="91"/>
      <c r="AT208" s="260"/>
      <c r="AU208" s="330"/>
      <c r="AV208" s="11" t="s">
        <v>131</v>
      </c>
      <c r="AW208" s="210">
        <v>356</v>
      </c>
      <c r="AX208" s="38">
        <v>56</v>
      </c>
      <c r="AY208" s="85">
        <v>0.15730337078651685</v>
      </c>
      <c r="AZ208" s="38">
        <v>300</v>
      </c>
      <c r="BA208" s="85">
        <v>0.84269662921348309</v>
      </c>
      <c r="BB208" s="91"/>
      <c r="BD208" s="80"/>
      <c r="BE208" s="80"/>
      <c r="BF208" s="80"/>
      <c r="BG208" s="80"/>
      <c r="BH208" s="80"/>
      <c r="BI208" s="80"/>
      <c r="BJ208" s="80"/>
      <c r="BK208" s="80"/>
      <c r="BL208" s="80"/>
      <c r="BM208" s="80"/>
    </row>
    <row r="209" spans="1:65" s="12" customFormat="1" ht="13.5" customHeight="1">
      <c r="B209" s="261"/>
      <c r="C209" s="331"/>
      <c r="D209" s="71" t="s">
        <v>130</v>
      </c>
      <c r="E209" s="96">
        <v>14</v>
      </c>
      <c r="F209" s="70">
        <v>3</v>
      </c>
      <c r="G209" s="13">
        <f t="shared" si="121"/>
        <v>0.21428571428571427</v>
      </c>
      <c r="H209" s="70">
        <v>11</v>
      </c>
      <c r="I209" s="13">
        <f t="shared" si="122"/>
        <v>0.7857142857142857</v>
      </c>
      <c r="J209" s="96">
        <v>22</v>
      </c>
      <c r="K209" s="70">
        <v>2</v>
      </c>
      <c r="L209" s="13">
        <f t="shared" si="123"/>
        <v>9.0909090909090912E-2</v>
      </c>
      <c r="M209" s="70">
        <v>20</v>
      </c>
      <c r="N209" s="13">
        <f t="shared" si="124"/>
        <v>0.90909090909090906</v>
      </c>
      <c r="O209" s="96">
        <v>958</v>
      </c>
      <c r="P209" s="70">
        <v>241</v>
      </c>
      <c r="Q209" s="13">
        <f t="shared" si="125"/>
        <v>0.25156576200417535</v>
      </c>
      <c r="R209" s="70">
        <v>717</v>
      </c>
      <c r="S209" s="13">
        <f t="shared" si="126"/>
        <v>0.74843423799582465</v>
      </c>
      <c r="T209" s="96">
        <v>783</v>
      </c>
      <c r="U209" s="70">
        <v>185</v>
      </c>
      <c r="V209" s="13">
        <f t="shared" si="127"/>
        <v>0.23627075351213284</v>
      </c>
      <c r="W209" s="70">
        <v>598</v>
      </c>
      <c r="X209" s="13">
        <f t="shared" si="128"/>
        <v>0.76372924648786722</v>
      </c>
      <c r="Y209" s="96">
        <v>532</v>
      </c>
      <c r="Z209" s="70">
        <v>92</v>
      </c>
      <c r="AA209" s="13">
        <f t="shared" si="129"/>
        <v>0.17293233082706766</v>
      </c>
      <c r="AB209" s="70">
        <v>440</v>
      </c>
      <c r="AC209" s="13">
        <f t="shared" si="130"/>
        <v>0.82706766917293228</v>
      </c>
      <c r="AD209" s="96">
        <v>220</v>
      </c>
      <c r="AE209" s="70">
        <v>23</v>
      </c>
      <c r="AF209" s="13">
        <f t="shared" si="131"/>
        <v>0.10454545454545454</v>
      </c>
      <c r="AG209" s="70">
        <v>197</v>
      </c>
      <c r="AH209" s="13">
        <f t="shared" si="132"/>
        <v>0.8954545454545455</v>
      </c>
      <c r="AI209" s="96">
        <v>96</v>
      </c>
      <c r="AJ209" s="70">
        <v>3</v>
      </c>
      <c r="AK209" s="13">
        <f t="shared" si="133"/>
        <v>3.125E-2</v>
      </c>
      <c r="AL209" s="70">
        <v>93</v>
      </c>
      <c r="AM209" s="13">
        <f t="shared" si="134"/>
        <v>0.96875</v>
      </c>
      <c r="AN209" s="96">
        <f t="shared" si="135"/>
        <v>2625</v>
      </c>
      <c r="AO209" s="70">
        <f t="shared" si="136"/>
        <v>549</v>
      </c>
      <c r="AP209" s="13">
        <f t="shared" si="137"/>
        <v>0.20914285714285713</v>
      </c>
      <c r="AQ209" s="33">
        <f t="shared" si="120"/>
        <v>2076</v>
      </c>
      <c r="AR209" s="13">
        <f t="shared" si="138"/>
        <v>0.79085714285714281</v>
      </c>
      <c r="AS209" s="91"/>
      <c r="AT209" s="261"/>
      <c r="AU209" s="331"/>
      <c r="AV209" s="151" t="s">
        <v>67</v>
      </c>
      <c r="AW209" s="210">
        <v>2604</v>
      </c>
      <c r="AX209" s="38">
        <v>485</v>
      </c>
      <c r="AY209" s="85">
        <v>0.18625192012288785</v>
      </c>
      <c r="AZ209" s="38">
        <v>2119</v>
      </c>
      <c r="BA209" s="85">
        <v>0.81374807987711217</v>
      </c>
      <c r="BB209" s="91"/>
      <c r="BD209" s="80"/>
      <c r="BE209" s="80"/>
      <c r="BF209" s="80"/>
      <c r="BG209" s="80"/>
      <c r="BH209" s="80"/>
      <c r="BI209" s="80"/>
      <c r="BJ209" s="80"/>
      <c r="BK209" s="80"/>
      <c r="BL209" s="80"/>
      <c r="BM209" s="80"/>
    </row>
    <row r="210" spans="1:65" s="12" customFormat="1" ht="13.5" customHeight="1">
      <c r="B210" s="259">
        <v>69</v>
      </c>
      <c r="C210" s="329" t="s">
        <v>47</v>
      </c>
      <c r="D210" s="75" t="s">
        <v>132</v>
      </c>
      <c r="E210" s="94">
        <v>12</v>
      </c>
      <c r="F210" s="74">
        <v>2</v>
      </c>
      <c r="G210" s="72">
        <f t="shared" si="121"/>
        <v>0.16666666666666666</v>
      </c>
      <c r="H210" s="74">
        <v>10</v>
      </c>
      <c r="I210" s="72">
        <f t="shared" si="122"/>
        <v>0.83333333333333337</v>
      </c>
      <c r="J210" s="94">
        <v>32</v>
      </c>
      <c r="K210" s="74">
        <v>4</v>
      </c>
      <c r="L210" s="72">
        <f t="shared" si="123"/>
        <v>0.125</v>
      </c>
      <c r="M210" s="74">
        <v>28</v>
      </c>
      <c r="N210" s="72">
        <f t="shared" si="124"/>
        <v>0.875</v>
      </c>
      <c r="O210" s="94">
        <v>2338</v>
      </c>
      <c r="P210" s="74">
        <v>605</v>
      </c>
      <c r="Q210" s="72">
        <f t="shared" si="125"/>
        <v>0.25876817792985457</v>
      </c>
      <c r="R210" s="74">
        <v>1733</v>
      </c>
      <c r="S210" s="72">
        <f t="shared" si="126"/>
        <v>0.74123182207014537</v>
      </c>
      <c r="T210" s="94">
        <v>1739</v>
      </c>
      <c r="U210" s="74">
        <v>320</v>
      </c>
      <c r="V210" s="72">
        <f t="shared" si="127"/>
        <v>0.18401380103507764</v>
      </c>
      <c r="W210" s="74">
        <v>1419</v>
      </c>
      <c r="X210" s="72">
        <f t="shared" si="128"/>
        <v>0.81598619896492242</v>
      </c>
      <c r="Y210" s="94">
        <v>922</v>
      </c>
      <c r="Z210" s="74">
        <v>115</v>
      </c>
      <c r="AA210" s="72">
        <f t="shared" si="129"/>
        <v>0.12472885032537961</v>
      </c>
      <c r="AB210" s="74">
        <v>807</v>
      </c>
      <c r="AC210" s="72">
        <f t="shared" si="130"/>
        <v>0.87527114967462039</v>
      </c>
      <c r="AD210" s="94">
        <v>458</v>
      </c>
      <c r="AE210" s="74">
        <v>33</v>
      </c>
      <c r="AF210" s="72">
        <f t="shared" si="131"/>
        <v>7.2052401746724892E-2</v>
      </c>
      <c r="AG210" s="74">
        <v>425</v>
      </c>
      <c r="AH210" s="72">
        <f t="shared" si="132"/>
        <v>0.92794759825327511</v>
      </c>
      <c r="AI210" s="94">
        <v>155</v>
      </c>
      <c r="AJ210" s="74">
        <v>6</v>
      </c>
      <c r="AK210" s="72">
        <f t="shared" si="133"/>
        <v>3.870967741935484E-2</v>
      </c>
      <c r="AL210" s="74">
        <v>149</v>
      </c>
      <c r="AM210" s="72">
        <f t="shared" si="134"/>
        <v>0.96129032258064517</v>
      </c>
      <c r="AN210" s="94">
        <f t="shared" si="135"/>
        <v>5656</v>
      </c>
      <c r="AO210" s="74">
        <f t="shared" si="136"/>
        <v>1085</v>
      </c>
      <c r="AP210" s="72">
        <f t="shared" si="137"/>
        <v>0.19183168316831684</v>
      </c>
      <c r="AQ210" s="73">
        <f t="shared" si="120"/>
        <v>4571</v>
      </c>
      <c r="AR210" s="72">
        <f t="shared" si="138"/>
        <v>0.80816831683168322</v>
      </c>
      <c r="AS210" s="91"/>
      <c r="AT210" s="259">
        <v>69</v>
      </c>
      <c r="AU210" s="329" t="s">
        <v>47</v>
      </c>
      <c r="AV210" s="11" t="s">
        <v>125</v>
      </c>
      <c r="AW210" s="210">
        <v>5336</v>
      </c>
      <c r="AX210" s="38">
        <v>848</v>
      </c>
      <c r="AY210" s="85">
        <v>0.15892053973013492</v>
      </c>
      <c r="AZ210" s="38">
        <v>4488</v>
      </c>
      <c r="BA210" s="85">
        <v>0.84107946026986502</v>
      </c>
      <c r="BB210" s="91"/>
      <c r="BD210" s="80"/>
      <c r="BE210" s="80"/>
      <c r="BF210" s="80"/>
      <c r="BG210" s="80"/>
      <c r="BH210" s="80"/>
      <c r="BI210" s="80"/>
      <c r="BJ210" s="80"/>
      <c r="BK210" s="80"/>
      <c r="BL210" s="80"/>
      <c r="BM210" s="80"/>
    </row>
    <row r="211" spans="1:65" s="12" customFormat="1" ht="13.5" customHeight="1">
      <c r="B211" s="260"/>
      <c r="C211" s="330"/>
      <c r="D211" s="65" t="s">
        <v>131</v>
      </c>
      <c r="E211" s="95">
        <v>0</v>
      </c>
      <c r="F211" s="64">
        <v>0</v>
      </c>
      <c r="G211" s="62" t="str">
        <f t="shared" si="121"/>
        <v>-</v>
      </c>
      <c r="H211" s="64">
        <v>0</v>
      </c>
      <c r="I211" s="62" t="str">
        <f t="shared" si="122"/>
        <v>-</v>
      </c>
      <c r="J211" s="95">
        <v>6</v>
      </c>
      <c r="K211" s="64">
        <v>2</v>
      </c>
      <c r="L211" s="62">
        <f t="shared" si="123"/>
        <v>0.33333333333333331</v>
      </c>
      <c r="M211" s="64">
        <v>4</v>
      </c>
      <c r="N211" s="62">
        <f t="shared" si="124"/>
        <v>0.66666666666666663</v>
      </c>
      <c r="O211" s="95">
        <v>517</v>
      </c>
      <c r="P211" s="64">
        <v>100</v>
      </c>
      <c r="Q211" s="62">
        <f t="shared" si="125"/>
        <v>0.19342359767891681</v>
      </c>
      <c r="R211" s="64">
        <v>417</v>
      </c>
      <c r="S211" s="62">
        <f t="shared" si="126"/>
        <v>0.80657640232108319</v>
      </c>
      <c r="T211" s="95">
        <v>245</v>
      </c>
      <c r="U211" s="64">
        <v>52</v>
      </c>
      <c r="V211" s="62">
        <f t="shared" si="127"/>
        <v>0.21224489795918366</v>
      </c>
      <c r="W211" s="64">
        <v>193</v>
      </c>
      <c r="X211" s="62">
        <f t="shared" si="128"/>
        <v>0.78775510204081634</v>
      </c>
      <c r="Y211" s="95">
        <v>112</v>
      </c>
      <c r="Z211" s="64">
        <v>14</v>
      </c>
      <c r="AA211" s="62">
        <f t="shared" si="129"/>
        <v>0.125</v>
      </c>
      <c r="AB211" s="64">
        <v>98</v>
      </c>
      <c r="AC211" s="62">
        <f t="shared" si="130"/>
        <v>0.875</v>
      </c>
      <c r="AD211" s="95">
        <v>48</v>
      </c>
      <c r="AE211" s="64">
        <v>1</v>
      </c>
      <c r="AF211" s="62">
        <f t="shared" si="131"/>
        <v>2.0833333333333332E-2</v>
      </c>
      <c r="AG211" s="64">
        <v>47</v>
      </c>
      <c r="AH211" s="62">
        <f t="shared" si="132"/>
        <v>0.97916666666666663</v>
      </c>
      <c r="AI211" s="95">
        <v>19</v>
      </c>
      <c r="AJ211" s="64">
        <v>0</v>
      </c>
      <c r="AK211" s="62">
        <f t="shared" si="133"/>
        <v>0</v>
      </c>
      <c r="AL211" s="64">
        <v>19</v>
      </c>
      <c r="AM211" s="62">
        <f t="shared" si="134"/>
        <v>1</v>
      </c>
      <c r="AN211" s="95">
        <f t="shared" si="135"/>
        <v>947</v>
      </c>
      <c r="AO211" s="64">
        <f t="shared" si="136"/>
        <v>169</v>
      </c>
      <c r="AP211" s="62">
        <f t="shared" si="137"/>
        <v>0.17845828933474128</v>
      </c>
      <c r="AQ211" s="63">
        <f t="shared" si="120"/>
        <v>778</v>
      </c>
      <c r="AR211" s="62">
        <f t="shared" si="138"/>
        <v>0.82154171066525872</v>
      </c>
      <c r="AS211" s="91"/>
      <c r="AT211" s="260"/>
      <c r="AU211" s="330"/>
      <c r="AV211" s="11" t="s">
        <v>131</v>
      </c>
      <c r="AW211" s="210">
        <v>915</v>
      </c>
      <c r="AX211" s="38">
        <v>131</v>
      </c>
      <c r="AY211" s="85">
        <v>0.14316939890710381</v>
      </c>
      <c r="AZ211" s="38">
        <v>784</v>
      </c>
      <c r="BA211" s="85">
        <v>0.85683060109289622</v>
      </c>
      <c r="BB211" s="91"/>
      <c r="BD211" s="80"/>
      <c r="BE211" s="80"/>
      <c r="BF211" s="80"/>
      <c r="BG211" s="80"/>
      <c r="BH211" s="80"/>
      <c r="BI211" s="80"/>
      <c r="BJ211" s="80"/>
      <c r="BK211" s="80"/>
      <c r="BL211" s="80"/>
      <c r="BM211" s="80"/>
    </row>
    <row r="212" spans="1:65" s="12" customFormat="1" ht="13.5" customHeight="1">
      <c r="B212" s="261"/>
      <c r="C212" s="331"/>
      <c r="D212" s="71" t="s">
        <v>130</v>
      </c>
      <c r="E212" s="96">
        <v>12</v>
      </c>
      <c r="F212" s="70">
        <v>2</v>
      </c>
      <c r="G212" s="13">
        <f t="shared" si="121"/>
        <v>0.16666666666666666</v>
      </c>
      <c r="H212" s="70">
        <v>10</v>
      </c>
      <c r="I212" s="13">
        <f t="shared" si="122"/>
        <v>0.83333333333333337</v>
      </c>
      <c r="J212" s="96">
        <v>38</v>
      </c>
      <c r="K212" s="70">
        <v>6</v>
      </c>
      <c r="L212" s="13">
        <f t="shared" si="123"/>
        <v>0.15789473684210525</v>
      </c>
      <c r="M212" s="70">
        <v>32</v>
      </c>
      <c r="N212" s="13">
        <f t="shared" si="124"/>
        <v>0.84210526315789469</v>
      </c>
      <c r="O212" s="96">
        <v>2855</v>
      </c>
      <c r="P212" s="70">
        <v>705</v>
      </c>
      <c r="Q212" s="13">
        <f t="shared" si="125"/>
        <v>0.2469352014010508</v>
      </c>
      <c r="R212" s="70">
        <v>2150</v>
      </c>
      <c r="S212" s="13">
        <f t="shared" si="126"/>
        <v>0.75306479859894926</v>
      </c>
      <c r="T212" s="96">
        <v>1984</v>
      </c>
      <c r="U212" s="70">
        <v>372</v>
      </c>
      <c r="V212" s="13">
        <f t="shared" si="127"/>
        <v>0.1875</v>
      </c>
      <c r="W212" s="70">
        <v>1612</v>
      </c>
      <c r="X212" s="13">
        <f t="shared" si="128"/>
        <v>0.8125</v>
      </c>
      <c r="Y212" s="96">
        <v>1034</v>
      </c>
      <c r="Z212" s="70">
        <v>129</v>
      </c>
      <c r="AA212" s="13">
        <f t="shared" si="129"/>
        <v>0.12475822050290135</v>
      </c>
      <c r="AB212" s="70">
        <v>905</v>
      </c>
      <c r="AC212" s="13">
        <f t="shared" si="130"/>
        <v>0.87524177949709869</v>
      </c>
      <c r="AD212" s="96">
        <v>506</v>
      </c>
      <c r="AE212" s="70">
        <v>34</v>
      </c>
      <c r="AF212" s="13">
        <f t="shared" si="131"/>
        <v>6.7193675889328064E-2</v>
      </c>
      <c r="AG212" s="70">
        <v>472</v>
      </c>
      <c r="AH212" s="13">
        <f t="shared" si="132"/>
        <v>0.93280632411067199</v>
      </c>
      <c r="AI212" s="96">
        <v>174</v>
      </c>
      <c r="AJ212" s="70">
        <v>6</v>
      </c>
      <c r="AK212" s="13">
        <f t="shared" si="133"/>
        <v>3.4482758620689655E-2</v>
      </c>
      <c r="AL212" s="70">
        <v>168</v>
      </c>
      <c r="AM212" s="13">
        <f t="shared" si="134"/>
        <v>0.96551724137931039</v>
      </c>
      <c r="AN212" s="96">
        <f t="shared" si="135"/>
        <v>6603</v>
      </c>
      <c r="AO212" s="70">
        <f t="shared" si="136"/>
        <v>1254</v>
      </c>
      <c r="AP212" s="13">
        <f t="shared" si="137"/>
        <v>0.18991367560199909</v>
      </c>
      <c r="AQ212" s="33">
        <f t="shared" si="120"/>
        <v>5349</v>
      </c>
      <c r="AR212" s="13">
        <f t="shared" si="138"/>
        <v>0.81008632439800088</v>
      </c>
      <c r="AS212" s="91"/>
      <c r="AT212" s="261"/>
      <c r="AU212" s="331"/>
      <c r="AV212" s="151" t="s">
        <v>67</v>
      </c>
      <c r="AW212" s="210">
        <v>6251</v>
      </c>
      <c r="AX212" s="38">
        <v>979</v>
      </c>
      <c r="AY212" s="85">
        <v>0.1566149416093425</v>
      </c>
      <c r="AZ212" s="38">
        <v>5272</v>
      </c>
      <c r="BA212" s="85">
        <v>0.84338505839065747</v>
      </c>
      <c r="BB212" s="91"/>
      <c r="BD212" s="80"/>
      <c r="BE212" s="80"/>
      <c r="BF212" s="80"/>
      <c r="BG212" s="80"/>
      <c r="BH212" s="80"/>
      <c r="BI212" s="80"/>
      <c r="BJ212" s="80"/>
      <c r="BK212" s="80"/>
      <c r="BL212" s="80"/>
      <c r="BM212" s="80"/>
    </row>
    <row r="213" spans="1:65" s="12" customFormat="1" ht="13.5" customHeight="1">
      <c r="B213" s="259">
        <v>70</v>
      </c>
      <c r="C213" s="329" t="s">
        <v>48</v>
      </c>
      <c r="D213" s="75" t="s">
        <v>132</v>
      </c>
      <c r="E213" s="94">
        <v>1</v>
      </c>
      <c r="F213" s="74">
        <v>0</v>
      </c>
      <c r="G213" s="72">
        <f t="shared" si="121"/>
        <v>0</v>
      </c>
      <c r="H213" s="74">
        <v>1</v>
      </c>
      <c r="I213" s="72">
        <f t="shared" si="122"/>
        <v>1</v>
      </c>
      <c r="J213" s="94">
        <v>3</v>
      </c>
      <c r="K213" s="74">
        <v>0</v>
      </c>
      <c r="L213" s="72">
        <f t="shared" si="123"/>
        <v>0</v>
      </c>
      <c r="M213" s="74">
        <v>3</v>
      </c>
      <c r="N213" s="72">
        <f t="shared" si="124"/>
        <v>1</v>
      </c>
      <c r="O213" s="94">
        <v>338</v>
      </c>
      <c r="P213" s="74">
        <v>106</v>
      </c>
      <c r="Q213" s="72">
        <f t="shared" si="125"/>
        <v>0.31360946745562129</v>
      </c>
      <c r="R213" s="74">
        <v>232</v>
      </c>
      <c r="S213" s="72">
        <f t="shared" si="126"/>
        <v>0.68639053254437865</v>
      </c>
      <c r="T213" s="94">
        <v>298</v>
      </c>
      <c r="U213" s="74">
        <v>82</v>
      </c>
      <c r="V213" s="72">
        <f t="shared" si="127"/>
        <v>0.27516778523489932</v>
      </c>
      <c r="W213" s="74">
        <v>216</v>
      </c>
      <c r="X213" s="72">
        <f t="shared" si="128"/>
        <v>0.72483221476510062</v>
      </c>
      <c r="Y213" s="94">
        <v>203</v>
      </c>
      <c r="Z213" s="74">
        <v>41</v>
      </c>
      <c r="AA213" s="72">
        <f t="shared" si="129"/>
        <v>0.2019704433497537</v>
      </c>
      <c r="AB213" s="74">
        <v>162</v>
      </c>
      <c r="AC213" s="72">
        <f t="shared" si="130"/>
        <v>0.79802955665024633</v>
      </c>
      <c r="AD213" s="94">
        <v>100</v>
      </c>
      <c r="AE213" s="74">
        <v>13</v>
      </c>
      <c r="AF213" s="72">
        <f t="shared" si="131"/>
        <v>0.13</v>
      </c>
      <c r="AG213" s="74">
        <v>87</v>
      </c>
      <c r="AH213" s="72">
        <f t="shared" si="132"/>
        <v>0.87</v>
      </c>
      <c r="AI213" s="94">
        <v>33</v>
      </c>
      <c r="AJ213" s="74">
        <v>2</v>
      </c>
      <c r="AK213" s="72">
        <f t="shared" si="133"/>
        <v>6.0606060606060608E-2</v>
      </c>
      <c r="AL213" s="74">
        <v>31</v>
      </c>
      <c r="AM213" s="72">
        <f t="shared" si="134"/>
        <v>0.93939393939393945</v>
      </c>
      <c r="AN213" s="94">
        <f t="shared" si="135"/>
        <v>976</v>
      </c>
      <c r="AO213" s="74">
        <f t="shared" si="136"/>
        <v>244</v>
      </c>
      <c r="AP213" s="72">
        <f t="shared" si="137"/>
        <v>0.25</v>
      </c>
      <c r="AQ213" s="73">
        <f t="shared" si="120"/>
        <v>732</v>
      </c>
      <c r="AR213" s="72">
        <f t="shared" si="138"/>
        <v>0.75</v>
      </c>
      <c r="AS213" s="91"/>
      <c r="AT213" s="259">
        <v>70</v>
      </c>
      <c r="AU213" s="329" t="s">
        <v>48</v>
      </c>
      <c r="AV213" s="11" t="s">
        <v>125</v>
      </c>
      <c r="AW213" s="210">
        <v>959</v>
      </c>
      <c r="AX213" s="38">
        <v>210</v>
      </c>
      <c r="AY213" s="85">
        <v>0.21897810218978103</v>
      </c>
      <c r="AZ213" s="38">
        <v>749</v>
      </c>
      <c r="BA213" s="85">
        <v>0.78102189781021902</v>
      </c>
      <c r="BB213" s="91"/>
      <c r="BD213" s="80"/>
      <c r="BE213" s="80"/>
      <c r="BF213" s="80"/>
      <c r="BG213" s="80"/>
      <c r="BH213" s="80"/>
      <c r="BI213" s="80"/>
      <c r="BJ213" s="80"/>
      <c r="BK213" s="80"/>
      <c r="BL213" s="80"/>
      <c r="BM213" s="80"/>
    </row>
    <row r="214" spans="1:65" s="12" customFormat="1" ht="13.5" customHeight="1">
      <c r="A214" s="76"/>
      <c r="B214" s="260"/>
      <c r="C214" s="330"/>
      <c r="D214" s="65" t="s">
        <v>131</v>
      </c>
      <c r="E214" s="95">
        <v>0</v>
      </c>
      <c r="F214" s="64">
        <v>0</v>
      </c>
      <c r="G214" s="62" t="str">
        <f t="shared" si="121"/>
        <v>-</v>
      </c>
      <c r="H214" s="64">
        <v>0</v>
      </c>
      <c r="I214" s="62" t="str">
        <f t="shared" si="122"/>
        <v>-</v>
      </c>
      <c r="J214" s="95">
        <v>2</v>
      </c>
      <c r="K214" s="64">
        <v>0</v>
      </c>
      <c r="L214" s="62">
        <f t="shared" si="123"/>
        <v>0</v>
      </c>
      <c r="M214" s="64">
        <v>2</v>
      </c>
      <c r="N214" s="62">
        <f t="shared" si="124"/>
        <v>1</v>
      </c>
      <c r="O214" s="95">
        <v>51</v>
      </c>
      <c r="P214" s="64">
        <v>9</v>
      </c>
      <c r="Q214" s="62">
        <f t="shared" si="125"/>
        <v>0.17647058823529413</v>
      </c>
      <c r="R214" s="64">
        <v>42</v>
      </c>
      <c r="S214" s="62">
        <f t="shared" si="126"/>
        <v>0.82352941176470584</v>
      </c>
      <c r="T214" s="95">
        <v>29</v>
      </c>
      <c r="U214" s="64">
        <v>5</v>
      </c>
      <c r="V214" s="62">
        <f t="shared" si="127"/>
        <v>0.17241379310344829</v>
      </c>
      <c r="W214" s="64">
        <v>24</v>
      </c>
      <c r="X214" s="62">
        <f t="shared" si="128"/>
        <v>0.82758620689655171</v>
      </c>
      <c r="Y214" s="95">
        <v>8</v>
      </c>
      <c r="Z214" s="64">
        <v>1</v>
      </c>
      <c r="AA214" s="62">
        <f t="shared" si="129"/>
        <v>0.125</v>
      </c>
      <c r="AB214" s="64">
        <v>7</v>
      </c>
      <c r="AC214" s="62">
        <f t="shared" si="130"/>
        <v>0.875</v>
      </c>
      <c r="AD214" s="95">
        <v>8</v>
      </c>
      <c r="AE214" s="64">
        <v>1</v>
      </c>
      <c r="AF214" s="62">
        <f t="shared" si="131"/>
        <v>0.125</v>
      </c>
      <c r="AG214" s="64">
        <v>7</v>
      </c>
      <c r="AH214" s="62">
        <f t="shared" si="132"/>
        <v>0.875</v>
      </c>
      <c r="AI214" s="95">
        <v>8</v>
      </c>
      <c r="AJ214" s="64">
        <v>0</v>
      </c>
      <c r="AK214" s="62">
        <f t="shared" si="133"/>
        <v>0</v>
      </c>
      <c r="AL214" s="64">
        <v>8</v>
      </c>
      <c r="AM214" s="62">
        <f t="shared" si="134"/>
        <v>1</v>
      </c>
      <c r="AN214" s="95">
        <f t="shared" si="135"/>
        <v>106</v>
      </c>
      <c r="AO214" s="64">
        <f t="shared" si="136"/>
        <v>16</v>
      </c>
      <c r="AP214" s="62">
        <f t="shared" si="137"/>
        <v>0.15094339622641509</v>
      </c>
      <c r="AQ214" s="63">
        <f t="shared" si="120"/>
        <v>90</v>
      </c>
      <c r="AR214" s="62">
        <f t="shared" si="138"/>
        <v>0.84905660377358494</v>
      </c>
      <c r="AS214" s="91"/>
      <c r="AT214" s="260"/>
      <c r="AU214" s="330"/>
      <c r="AV214" s="11" t="s">
        <v>131</v>
      </c>
      <c r="AW214" s="210">
        <v>102</v>
      </c>
      <c r="AX214" s="38">
        <v>18</v>
      </c>
      <c r="AY214" s="85">
        <v>0.17647058823529413</v>
      </c>
      <c r="AZ214" s="38">
        <v>84</v>
      </c>
      <c r="BA214" s="85">
        <v>0.82352941176470584</v>
      </c>
      <c r="BB214" s="91"/>
      <c r="BD214" s="80"/>
      <c r="BE214" s="80"/>
      <c r="BF214" s="80"/>
      <c r="BG214" s="80"/>
      <c r="BH214" s="80"/>
      <c r="BI214" s="80"/>
      <c r="BJ214" s="80"/>
      <c r="BK214" s="80"/>
      <c r="BL214" s="80"/>
      <c r="BM214" s="80"/>
    </row>
    <row r="215" spans="1:65" s="12" customFormat="1" ht="13.5" customHeight="1">
      <c r="A215" s="76"/>
      <c r="B215" s="261"/>
      <c r="C215" s="331"/>
      <c r="D215" s="71" t="s">
        <v>130</v>
      </c>
      <c r="E215" s="96">
        <v>1</v>
      </c>
      <c r="F215" s="70">
        <v>0</v>
      </c>
      <c r="G215" s="13">
        <f t="shared" si="121"/>
        <v>0</v>
      </c>
      <c r="H215" s="70">
        <v>1</v>
      </c>
      <c r="I215" s="13">
        <f t="shared" si="122"/>
        <v>1</v>
      </c>
      <c r="J215" s="96">
        <v>5</v>
      </c>
      <c r="K215" s="70">
        <v>0</v>
      </c>
      <c r="L215" s="13">
        <f t="shared" si="123"/>
        <v>0</v>
      </c>
      <c r="M215" s="70">
        <v>5</v>
      </c>
      <c r="N215" s="13">
        <f t="shared" si="124"/>
        <v>1</v>
      </c>
      <c r="O215" s="96">
        <v>389</v>
      </c>
      <c r="P215" s="70">
        <v>115</v>
      </c>
      <c r="Q215" s="13">
        <f t="shared" si="125"/>
        <v>0.29562982005141386</v>
      </c>
      <c r="R215" s="70">
        <v>274</v>
      </c>
      <c r="S215" s="13">
        <f t="shared" si="126"/>
        <v>0.70437017994858608</v>
      </c>
      <c r="T215" s="96">
        <v>327</v>
      </c>
      <c r="U215" s="70">
        <v>87</v>
      </c>
      <c r="V215" s="13">
        <f t="shared" si="127"/>
        <v>0.26605504587155965</v>
      </c>
      <c r="W215" s="70">
        <v>240</v>
      </c>
      <c r="X215" s="13">
        <f t="shared" si="128"/>
        <v>0.73394495412844041</v>
      </c>
      <c r="Y215" s="96">
        <v>211</v>
      </c>
      <c r="Z215" s="70">
        <v>42</v>
      </c>
      <c r="AA215" s="13">
        <f t="shared" si="129"/>
        <v>0.1990521327014218</v>
      </c>
      <c r="AB215" s="70">
        <v>169</v>
      </c>
      <c r="AC215" s="13">
        <f t="shared" si="130"/>
        <v>0.80094786729857825</v>
      </c>
      <c r="AD215" s="96">
        <v>108</v>
      </c>
      <c r="AE215" s="70">
        <v>14</v>
      </c>
      <c r="AF215" s="13">
        <f t="shared" si="131"/>
        <v>0.12962962962962962</v>
      </c>
      <c r="AG215" s="70">
        <v>94</v>
      </c>
      <c r="AH215" s="13">
        <f t="shared" si="132"/>
        <v>0.87037037037037035</v>
      </c>
      <c r="AI215" s="96">
        <v>41</v>
      </c>
      <c r="AJ215" s="70">
        <v>2</v>
      </c>
      <c r="AK215" s="13">
        <f t="shared" si="133"/>
        <v>4.878048780487805E-2</v>
      </c>
      <c r="AL215" s="70">
        <v>39</v>
      </c>
      <c r="AM215" s="13">
        <f t="shared" si="134"/>
        <v>0.95121951219512191</v>
      </c>
      <c r="AN215" s="96">
        <f t="shared" si="135"/>
        <v>1082</v>
      </c>
      <c r="AO215" s="70">
        <f t="shared" si="136"/>
        <v>260</v>
      </c>
      <c r="AP215" s="13">
        <f t="shared" si="137"/>
        <v>0.24029574861367836</v>
      </c>
      <c r="AQ215" s="33">
        <f t="shared" si="120"/>
        <v>822</v>
      </c>
      <c r="AR215" s="13">
        <f t="shared" si="138"/>
        <v>0.75970425138632158</v>
      </c>
      <c r="AS215" s="91"/>
      <c r="AT215" s="261"/>
      <c r="AU215" s="331"/>
      <c r="AV215" s="151" t="s">
        <v>67</v>
      </c>
      <c r="AW215" s="210">
        <v>1061</v>
      </c>
      <c r="AX215" s="38">
        <v>228</v>
      </c>
      <c r="AY215" s="85">
        <v>0.21489161168708765</v>
      </c>
      <c r="AZ215" s="38">
        <v>833</v>
      </c>
      <c r="BA215" s="85">
        <v>0.7851083883129123</v>
      </c>
      <c r="BB215" s="91"/>
      <c r="BD215" s="2"/>
      <c r="BE215" s="81"/>
      <c r="BF215" s="81"/>
      <c r="BG215" s="81"/>
      <c r="BH215" s="81"/>
      <c r="BI215" s="81"/>
      <c r="BJ215" s="81"/>
      <c r="BK215" s="81"/>
      <c r="BL215" s="81"/>
      <c r="BM215" s="80"/>
    </row>
    <row r="216" spans="1:65" s="12" customFormat="1" ht="13.5" customHeight="1">
      <c r="A216" s="76"/>
      <c r="B216" s="259">
        <v>71</v>
      </c>
      <c r="C216" s="329" t="s">
        <v>49</v>
      </c>
      <c r="D216" s="75" t="s">
        <v>132</v>
      </c>
      <c r="E216" s="94">
        <v>3</v>
      </c>
      <c r="F216" s="74">
        <v>0</v>
      </c>
      <c r="G216" s="72">
        <f t="shared" si="121"/>
        <v>0</v>
      </c>
      <c r="H216" s="74">
        <v>3</v>
      </c>
      <c r="I216" s="72">
        <f t="shared" si="122"/>
        <v>1</v>
      </c>
      <c r="J216" s="94">
        <v>5</v>
      </c>
      <c r="K216" s="74">
        <v>0</v>
      </c>
      <c r="L216" s="72">
        <f t="shared" si="123"/>
        <v>0</v>
      </c>
      <c r="M216" s="74">
        <v>5</v>
      </c>
      <c r="N216" s="72">
        <f t="shared" si="124"/>
        <v>1</v>
      </c>
      <c r="O216" s="94">
        <v>1022</v>
      </c>
      <c r="P216" s="74">
        <v>178</v>
      </c>
      <c r="Q216" s="72">
        <f t="shared" si="125"/>
        <v>0.17416829745596868</v>
      </c>
      <c r="R216" s="74">
        <v>844</v>
      </c>
      <c r="S216" s="72">
        <f t="shared" si="126"/>
        <v>0.82583170254403127</v>
      </c>
      <c r="T216" s="94">
        <v>901</v>
      </c>
      <c r="U216" s="74">
        <v>117</v>
      </c>
      <c r="V216" s="72">
        <f t="shared" si="127"/>
        <v>0.12985571587125416</v>
      </c>
      <c r="W216" s="74">
        <v>784</v>
      </c>
      <c r="X216" s="72">
        <f t="shared" si="128"/>
        <v>0.87014428412874589</v>
      </c>
      <c r="Y216" s="94">
        <v>572</v>
      </c>
      <c r="Z216" s="74">
        <v>37</v>
      </c>
      <c r="AA216" s="72">
        <f t="shared" si="129"/>
        <v>6.4685314685314688E-2</v>
      </c>
      <c r="AB216" s="74">
        <v>535</v>
      </c>
      <c r="AC216" s="72">
        <f t="shared" si="130"/>
        <v>0.93531468531468531</v>
      </c>
      <c r="AD216" s="94">
        <v>282</v>
      </c>
      <c r="AE216" s="74">
        <v>18</v>
      </c>
      <c r="AF216" s="72">
        <f t="shared" si="131"/>
        <v>6.3829787234042548E-2</v>
      </c>
      <c r="AG216" s="74">
        <v>264</v>
      </c>
      <c r="AH216" s="72">
        <f t="shared" si="132"/>
        <v>0.93617021276595747</v>
      </c>
      <c r="AI216" s="94">
        <v>87</v>
      </c>
      <c r="AJ216" s="74">
        <v>3</v>
      </c>
      <c r="AK216" s="72">
        <f t="shared" si="133"/>
        <v>3.4482758620689655E-2</v>
      </c>
      <c r="AL216" s="74">
        <v>84</v>
      </c>
      <c r="AM216" s="72">
        <f t="shared" si="134"/>
        <v>0.96551724137931039</v>
      </c>
      <c r="AN216" s="94">
        <f t="shared" si="135"/>
        <v>2872</v>
      </c>
      <c r="AO216" s="74">
        <f t="shared" si="136"/>
        <v>353</v>
      </c>
      <c r="AP216" s="72">
        <f t="shared" si="137"/>
        <v>0.12291086350974931</v>
      </c>
      <c r="AQ216" s="73">
        <f t="shared" si="120"/>
        <v>2519</v>
      </c>
      <c r="AR216" s="72">
        <f t="shared" si="138"/>
        <v>0.87708913649025066</v>
      </c>
      <c r="AS216" s="91"/>
      <c r="AT216" s="259">
        <v>71</v>
      </c>
      <c r="AU216" s="329" t="s">
        <v>49</v>
      </c>
      <c r="AV216" s="11" t="s">
        <v>125</v>
      </c>
      <c r="AW216" s="210">
        <v>2784</v>
      </c>
      <c r="AX216" s="38">
        <v>269</v>
      </c>
      <c r="AY216" s="85">
        <v>9.6623563218390801E-2</v>
      </c>
      <c r="AZ216" s="38">
        <v>2515</v>
      </c>
      <c r="BA216" s="85">
        <v>0.90337643678160917</v>
      </c>
      <c r="BB216" s="91"/>
      <c r="BD216" s="82"/>
      <c r="BE216" s="81"/>
      <c r="BF216" s="81"/>
      <c r="BG216" s="81"/>
      <c r="BH216" s="81"/>
      <c r="BI216" s="81"/>
      <c r="BJ216" s="81"/>
      <c r="BK216" s="81"/>
      <c r="BL216" s="81"/>
      <c r="BM216" s="80"/>
    </row>
    <row r="217" spans="1:65" s="12" customFormat="1" ht="13.5" customHeight="1">
      <c r="A217" s="76"/>
      <c r="B217" s="260"/>
      <c r="C217" s="330"/>
      <c r="D217" s="65" t="s">
        <v>131</v>
      </c>
      <c r="E217" s="95">
        <v>1</v>
      </c>
      <c r="F217" s="64">
        <v>0</v>
      </c>
      <c r="G217" s="62">
        <f t="shared" si="121"/>
        <v>0</v>
      </c>
      <c r="H217" s="64">
        <v>1</v>
      </c>
      <c r="I217" s="62">
        <f t="shared" si="122"/>
        <v>1</v>
      </c>
      <c r="J217" s="95">
        <v>1</v>
      </c>
      <c r="K217" s="64">
        <v>0</v>
      </c>
      <c r="L217" s="62">
        <f t="shared" si="123"/>
        <v>0</v>
      </c>
      <c r="M217" s="64">
        <v>1</v>
      </c>
      <c r="N217" s="62">
        <f t="shared" si="124"/>
        <v>1</v>
      </c>
      <c r="O217" s="95">
        <v>218</v>
      </c>
      <c r="P217" s="64">
        <v>38</v>
      </c>
      <c r="Q217" s="62">
        <f t="shared" si="125"/>
        <v>0.1743119266055046</v>
      </c>
      <c r="R217" s="64">
        <v>180</v>
      </c>
      <c r="S217" s="62">
        <f t="shared" si="126"/>
        <v>0.82568807339449546</v>
      </c>
      <c r="T217" s="95">
        <v>119</v>
      </c>
      <c r="U217" s="64">
        <v>22</v>
      </c>
      <c r="V217" s="62">
        <f t="shared" si="127"/>
        <v>0.18487394957983194</v>
      </c>
      <c r="W217" s="64">
        <v>97</v>
      </c>
      <c r="X217" s="62">
        <f t="shared" si="128"/>
        <v>0.81512605042016806</v>
      </c>
      <c r="Y217" s="95">
        <v>53</v>
      </c>
      <c r="Z217" s="64">
        <v>7</v>
      </c>
      <c r="AA217" s="62">
        <f t="shared" si="129"/>
        <v>0.13207547169811321</v>
      </c>
      <c r="AB217" s="64">
        <v>46</v>
      </c>
      <c r="AC217" s="62">
        <f t="shared" si="130"/>
        <v>0.86792452830188682</v>
      </c>
      <c r="AD217" s="95">
        <v>37</v>
      </c>
      <c r="AE217" s="64">
        <v>1</v>
      </c>
      <c r="AF217" s="62">
        <f t="shared" si="131"/>
        <v>2.7027027027027029E-2</v>
      </c>
      <c r="AG217" s="64">
        <v>36</v>
      </c>
      <c r="AH217" s="62">
        <f t="shared" si="132"/>
        <v>0.97297297297297303</v>
      </c>
      <c r="AI217" s="95">
        <v>22</v>
      </c>
      <c r="AJ217" s="64">
        <v>0</v>
      </c>
      <c r="AK217" s="62">
        <f t="shared" si="133"/>
        <v>0</v>
      </c>
      <c r="AL217" s="64">
        <v>22</v>
      </c>
      <c r="AM217" s="62">
        <f t="shared" si="134"/>
        <v>1</v>
      </c>
      <c r="AN217" s="95">
        <f t="shared" si="135"/>
        <v>451</v>
      </c>
      <c r="AO217" s="64">
        <f t="shared" si="136"/>
        <v>68</v>
      </c>
      <c r="AP217" s="62">
        <f t="shared" si="137"/>
        <v>0.15077605321507762</v>
      </c>
      <c r="AQ217" s="63">
        <f t="shared" si="120"/>
        <v>383</v>
      </c>
      <c r="AR217" s="62">
        <f t="shared" si="138"/>
        <v>0.84922394678492241</v>
      </c>
      <c r="AS217" s="91"/>
      <c r="AT217" s="260"/>
      <c r="AU217" s="330"/>
      <c r="AV217" s="11" t="s">
        <v>131</v>
      </c>
      <c r="AW217" s="210">
        <v>442</v>
      </c>
      <c r="AX217" s="38">
        <v>62</v>
      </c>
      <c r="AY217" s="85">
        <v>0.14027149321266968</v>
      </c>
      <c r="AZ217" s="38">
        <v>380</v>
      </c>
      <c r="BA217" s="85">
        <v>0.85972850678733037</v>
      </c>
      <c r="BB217" s="91"/>
      <c r="BD217" s="82"/>
      <c r="BE217" s="81"/>
      <c r="BF217" s="81"/>
      <c r="BG217" s="81"/>
      <c r="BH217" s="81"/>
      <c r="BI217" s="81"/>
      <c r="BJ217" s="81"/>
      <c r="BK217" s="81"/>
      <c r="BL217" s="81"/>
      <c r="BM217" s="80"/>
    </row>
    <row r="218" spans="1:65" s="12" customFormat="1" ht="13.5" customHeight="1">
      <c r="A218" s="76"/>
      <c r="B218" s="261"/>
      <c r="C218" s="331"/>
      <c r="D218" s="71" t="s">
        <v>130</v>
      </c>
      <c r="E218" s="96">
        <v>4</v>
      </c>
      <c r="F218" s="70">
        <v>0</v>
      </c>
      <c r="G218" s="13">
        <f t="shared" si="121"/>
        <v>0</v>
      </c>
      <c r="H218" s="70">
        <v>4</v>
      </c>
      <c r="I218" s="13">
        <f t="shared" si="122"/>
        <v>1</v>
      </c>
      <c r="J218" s="96">
        <v>6</v>
      </c>
      <c r="K218" s="70">
        <v>0</v>
      </c>
      <c r="L218" s="13">
        <f t="shared" si="123"/>
        <v>0</v>
      </c>
      <c r="M218" s="70">
        <v>6</v>
      </c>
      <c r="N218" s="13">
        <f t="shared" si="124"/>
        <v>1</v>
      </c>
      <c r="O218" s="96">
        <v>1240</v>
      </c>
      <c r="P218" s="70">
        <v>216</v>
      </c>
      <c r="Q218" s="13">
        <f t="shared" si="125"/>
        <v>0.17419354838709677</v>
      </c>
      <c r="R218" s="70">
        <v>1024</v>
      </c>
      <c r="S218" s="13">
        <f t="shared" si="126"/>
        <v>0.82580645161290323</v>
      </c>
      <c r="T218" s="96">
        <v>1020</v>
      </c>
      <c r="U218" s="70">
        <v>139</v>
      </c>
      <c r="V218" s="13">
        <f t="shared" si="127"/>
        <v>0.13627450980392156</v>
      </c>
      <c r="W218" s="70">
        <v>881</v>
      </c>
      <c r="X218" s="13">
        <f t="shared" si="128"/>
        <v>0.86372549019607847</v>
      </c>
      <c r="Y218" s="96">
        <v>625</v>
      </c>
      <c r="Z218" s="70">
        <v>44</v>
      </c>
      <c r="AA218" s="13">
        <f t="shared" si="129"/>
        <v>7.0400000000000004E-2</v>
      </c>
      <c r="AB218" s="70">
        <v>581</v>
      </c>
      <c r="AC218" s="13">
        <f t="shared" si="130"/>
        <v>0.92959999999999998</v>
      </c>
      <c r="AD218" s="96">
        <v>319</v>
      </c>
      <c r="AE218" s="70">
        <v>19</v>
      </c>
      <c r="AF218" s="13">
        <f t="shared" si="131"/>
        <v>5.9561128526645767E-2</v>
      </c>
      <c r="AG218" s="70">
        <v>300</v>
      </c>
      <c r="AH218" s="13">
        <f t="shared" si="132"/>
        <v>0.94043887147335425</v>
      </c>
      <c r="AI218" s="96">
        <v>109</v>
      </c>
      <c r="AJ218" s="70">
        <v>3</v>
      </c>
      <c r="AK218" s="13">
        <f t="shared" si="133"/>
        <v>2.7522935779816515E-2</v>
      </c>
      <c r="AL218" s="70">
        <v>106</v>
      </c>
      <c r="AM218" s="13">
        <f t="shared" si="134"/>
        <v>0.97247706422018354</v>
      </c>
      <c r="AN218" s="96">
        <f t="shared" si="135"/>
        <v>3323</v>
      </c>
      <c r="AO218" s="70">
        <f t="shared" si="136"/>
        <v>421</v>
      </c>
      <c r="AP218" s="13">
        <f t="shared" si="137"/>
        <v>0.12669274751730364</v>
      </c>
      <c r="AQ218" s="33">
        <f t="shared" si="120"/>
        <v>2902</v>
      </c>
      <c r="AR218" s="13">
        <f t="shared" si="138"/>
        <v>0.87330725248269636</v>
      </c>
      <c r="AS218" s="91"/>
      <c r="AT218" s="261"/>
      <c r="AU218" s="331"/>
      <c r="AV218" s="151" t="s">
        <v>67</v>
      </c>
      <c r="AW218" s="210">
        <v>3226</v>
      </c>
      <c r="AX218" s="38">
        <v>331</v>
      </c>
      <c r="AY218" s="85">
        <v>0.10260384376937384</v>
      </c>
      <c r="AZ218" s="38">
        <v>2895</v>
      </c>
      <c r="BA218" s="85">
        <v>0.89739615623062619</v>
      </c>
      <c r="BB218" s="91"/>
      <c r="BD218" s="82"/>
      <c r="BE218" s="81"/>
      <c r="BF218" s="81"/>
      <c r="BG218" s="81"/>
      <c r="BH218" s="81"/>
      <c r="BI218" s="81"/>
      <c r="BJ218" s="81"/>
      <c r="BK218" s="81"/>
      <c r="BL218" s="81"/>
      <c r="BM218" s="80"/>
    </row>
    <row r="219" spans="1:65" s="12" customFormat="1" ht="13.5" customHeight="1">
      <c r="B219" s="259">
        <v>72</v>
      </c>
      <c r="C219" s="329" t="s">
        <v>27</v>
      </c>
      <c r="D219" s="75" t="s">
        <v>132</v>
      </c>
      <c r="E219" s="94">
        <v>2</v>
      </c>
      <c r="F219" s="74">
        <v>0</v>
      </c>
      <c r="G219" s="72">
        <f t="shared" si="121"/>
        <v>0</v>
      </c>
      <c r="H219" s="74">
        <v>2</v>
      </c>
      <c r="I219" s="72">
        <f t="shared" si="122"/>
        <v>1</v>
      </c>
      <c r="J219" s="94">
        <v>10</v>
      </c>
      <c r="K219" s="74">
        <v>0</v>
      </c>
      <c r="L219" s="72">
        <f t="shared" si="123"/>
        <v>0</v>
      </c>
      <c r="M219" s="74">
        <v>10</v>
      </c>
      <c r="N219" s="72">
        <f t="shared" si="124"/>
        <v>1</v>
      </c>
      <c r="O219" s="94">
        <v>698</v>
      </c>
      <c r="P219" s="74">
        <v>253</v>
      </c>
      <c r="Q219" s="72">
        <f t="shared" si="125"/>
        <v>0.36246418338108882</v>
      </c>
      <c r="R219" s="74">
        <v>445</v>
      </c>
      <c r="S219" s="72">
        <f t="shared" si="126"/>
        <v>0.63753581661891112</v>
      </c>
      <c r="T219" s="94">
        <v>585</v>
      </c>
      <c r="U219" s="74">
        <v>179</v>
      </c>
      <c r="V219" s="72">
        <f t="shared" si="127"/>
        <v>0.30598290598290601</v>
      </c>
      <c r="W219" s="74">
        <v>406</v>
      </c>
      <c r="X219" s="72">
        <f t="shared" si="128"/>
        <v>0.69401709401709399</v>
      </c>
      <c r="Y219" s="94">
        <v>314</v>
      </c>
      <c r="Z219" s="74">
        <v>54</v>
      </c>
      <c r="AA219" s="72">
        <f t="shared" si="129"/>
        <v>0.17197452229299362</v>
      </c>
      <c r="AB219" s="74">
        <v>260</v>
      </c>
      <c r="AC219" s="72">
        <f t="shared" si="130"/>
        <v>0.82802547770700641</v>
      </c>
      <c r="AD219" s="94">
        <v>190</v>
      </c>
      <c r="AE219" s="74">
        <v>20</v>
      </c>
      <c r="AF219" s="72">
        <f t="shared" si="131"/>
        <v>0.10526315789473684</v>
      </c>
      <c r="AG219" s="74">
        <v>170</v>
      </c>
      <c r="AH219" s="72">
        <f t="shared" si="132"/>
        <v>0.89473684210526316</v>
      </c>
      <c r="AI219" s="94">
        <v>58</v>
      </c>
      <c r="AJ219" s="74">
        <v>1</v>
      </c>
      <c r="AK219" s="72">
        <f t="shared" si="133"/>
        <v>1.7241379310344827E-2</v>
      </c>
      <c r="AL219" s="74">
        <v>57</v>
      </c>
      <c r="AM219" s="72">
        <f t="shared" si="134"/>
        <v>0.98275862068965514</v>
      </c>
      <c r="AN219" s="94">
        <f t="shared" si="135"/>
        <v>1857</v>
      </c>
      <c r="AO219" s="74">
        <f t="shared" si="136"/>
        <v>507</v>
      </c>
      <c r="AP219" s="72">
        <f t="shared" si="137"/>
        <v>0.27302100161550891</v>
      </c>
      <c r="AQ219" s="74">
        <f t="shared" si="120"/>
        <v>1350</v>
      </c>
      <c r="AR219" s="72">
        <f t="shared" si="138"/>
        <v>0.72697899838449109</v>
      </c>
      <c r="AS219" s="91"/>
      <c r="AT219" s="259">
        <v>72</v>
      </c>
      <c r="AU219" s="329" t="s">
        <v>27</v>
      </c>
      <c r="AV219" s="11" t="s">
        <v>125</v>
      </c>
      <c r="AW219" s="210">
        <v>1749</v>
      </c>
      <c r="AX219" s="38">
        <v>418</v>
      </c>
      <c r="AY219" s="85">
        <v>0.2389937106918239</v>
      </c>
      <c r="AZ219" s="38">
        <v>1331</v>
      </c>
      <c r="BA219" s="85">
        <v>0.76100628930817615</v>
      </c>
      <c r="BB219" s="91"/>
      <c r="BD219" s="82"/>
      <c r="BE219" s="81"/>
      <c r="BF219" s="81"/>
      <c r="BG219" s="81"/>
      <c r="BH219" s="81"/>
      <c r="BI219" s="81"/>
      <c r="BJ219" s="81"/>
      <c r="BK219" s="81"/>
      <c r="BL219" s="81"/>
      <c r="BM219" s="80"/>
    </row>
    <row r="220" spans="1:65" s="12" customFormat="1" ht="13.5" customHeight="1">
      <c r="B220" s="260"/>
      <c r="C220" s="330"/>
      <c r="D220" s="65" t="s">
        <v>131</v>
      </c>
      <c r="E220" s="95">
        <v>0</v>
      </c>
      <c r="F220" s="64">
        <v>0</v>
      </c>
      <c r="G220" s="62" t="str">
        <f t="shared" si="121"/>
        <v>-</v>
      </c>
      <c r="H220" s="64">
        <v>0</v>
      </c>
      <c r="I220" s="62" t="str">
        <f t="shared" si="122"/>
        <v>-</v>
      </c>
      <c r="J220" s="95">
        <v>0</v>
      </c>
      <c r="K220" s="64">
        <v>0</v>
      </c>
      <c r="L220" s="62" t="str">
        <f t="shared" si="123"/>
        <v>-</v>
      </c>
      <c r="M220" s="64">
        <v>0</v>
      </c>
      <c r="N220" s="62" t="str">
        <f t="shared" si="124"/>
        <v>-</v>
      </c>
      <c r="O220" s="95">
        <v>149</v>
      </c>
      <c r="P220" s="64">
        <v>41</v>
      </c>
      <c r="Q220" s="62">
        <f t="shared" si="125"/>
        <v>0.27516778523489932</v>
      </c>
      <c r="R220" s="64">
        <v>108</v>
      </c>
      <c r="S220" s="62">
        <f t="shared" si="126"/>
        <v>0.72483221476510062</v>
      </c>
      <c r="T220" s="95">
        <v>62</v>
      </c>
      <c r="U220" s="64">
        <v>17</v>
      </c>
      <c r="V220" s="62">
        <f t="shared" si="127"/>
        <v>0.27419354838709675</v>
      </c>
      <c r="W220" s="64">
        <v>45</v>
      </c>
      <c r="X220" s="62">
        <f t="shared" si="128"/>
        <v>0.72580645161290325</v>
      </c>
      <c r="Y220" s="95">
        <v>36</v>
      </c>
      <c r="Z220" s="64">
        <v>5</v>
      </c>
      <c r="AA220" s="62">
        <f t="shared" si="129"/>
        <v>0.1388888888888889</v>
      </c>
      <c r="AB220" s="64">
        <v>31</v>
      </c>
      <c r="AC220" s="62">
        <f t="shared" si="130"/>
        <v>0.86111111111111116</v>
      </c>
      <c r="AD220" s="95">
        <v>13</v>
      </c>
      <c r="AE220" s="64">
        <v>0</v>
      </c>
      <c r="AF220" s="62">
        <f t="shared" si="131"/>
        <v>0</v>
      </c>
      <c r="AG220" s="64">
        <v>13</v>
      </c>
      <c r="AH220" s="62">
        <f t="shared" si="132"/>
        <v>1</v>
      </c>
      <c r="AI220" s="95">
        <v>10</v>
      </c>
      <c r="AJ220" s="64">
        <v>0</v>
      </c>
      <c r="AK220" s="62">
        <f t="shared" si="133"/>
        <v>0</v>
      </c>
      <c r="AL220" s="64">
        <v>10</v>
      </c>
      <c r="AM220" s="62">
        <f t="shared" si="134"/>
        <v>1</v>
      </c>
      <c r="AN220" s="95">
        <f t="shared" si="135"/>
        <v>270</v>
      </c>
      <c r="AO220" s="64">
        <f t="shared" si="136"/>
        <v>63</v>
      </c>
      <c r="AP220" s="62">
        <f t="shared" si="137"/>
        <v>0.23333333333333334</v>
      </c>
      <c r="AQ220" s="63">
        <f t="shared" si="120"/>
        <v>207</v>
      </c>
      <c r="AR220" s="62">
        <f t="shared" si="138"/>
        <v>0.76666666666666672</v>
      </c>
      <c r="AS220" s="91"/>
      <c r="AT220" s="260"/>
      <c r="AU220" s="330"/>
      <c r="AV220" s="11" t="s">
        <v>131</v>
      </c>
      <c r="AW220" s="210">
        <v>258</v>
      </c>
      <c r="AX220" s="38">
        <v>56</v>
      </c>
      <c r="AY220" s="85">
        <v>0.21705426356589147</v>
      </c>
      <c r="AZ220" s="38">
        <v>202</v>
      </c>
      <c r="BA220" s="85">
        <v>0.78294573643410847</v>
      </c>
      <c r="BB220" s="91"/>
      <c r="BD220" s="82"/>
      <c r="BE220" s="81"/>
      <c r="BF220" s="81"/>
      <c r="BG220" s="81"/>
      <c r="BH220" s="81"/>
      <c r="BI220" s="81"/>
      <c r="BJ220" s="81"/>
      <c r="BK220" s="81"/>
      <c r="BL220" s="81"/>
      <c r="BM220" s="80"/>
    </row>
    <row r="221" spans="1:65" s="12" customFormat="1" ht="13.5" customHeight="1">
      <c r="B221" s="261"/>
      <c r="C221" s="331"/>
      <c r="D221" s="71" t="s">
        <v>130</v>
      </c>
      <c r="E221" s="96">
        <v>2</v>
      </c>
      <c r="F221" s="70">
        <v>0</v>
      </c>
      <c r="G221" s="13">
        <f t="shared" si="121"/>
        <v>0</v>
      </c>
      <c r="H221" s="70">
        <v>2</v>
      </c>
      <c r="I221" s="13">
        <f t="shared" si="122"/>
        <v>1</v>
      </c>
      <c r="J221" s="96">
        <v>10</v>
      </c>
      <c r="K221" s="70">
        <v>0</v>
      </c>
      <c r="L221" s="13">
        <f t="shared" si="123"/>
        <v>0</v>
      </c>
      <c r="M221" s="70">
        <v>10</v>
      </c>
      <c r="N221" s="13">
        <f t="shared" si="124"/>
        <v>1</v>
      </c>
      <c r="O221" s="96">
        <v>847</v>
      </c>
      <c r="P221" s="70">
        <v>294</v>
      </c>
      <c r="Q221" s="13">
        <f t="shared" si="125"/>
        <v>0.34710743801652894</v>
      </c>
      <c r="R221" s="70">
        <v>553</v>
      </c>
      <c r="S221" s="13">
        <f t="shared" si="126"/>
        <v>0.65289256198347112</v>
      </c>
      <c r="T221" s="96">
        <v>647</v>
      </c>
      <c r="U221" s="70">
        <v>196</v>
      </c>
      <c r="V221" s="13">
        <f t="shared" si="127"/>
        <v>0.30293663060278209</v>
      </c>
      <c r="W221" s="70">
        <v>451</v>
      </c>
      <c r="X221" s="13">
        <f t="shared" si="128"/>
        <v>0.69706336939721791</v>
      </c>
      <c r="Y221" s="96">
        <v>350</v>
      </c>
      <c r="Z221" s="70">
        <v>59</v>
      </c>
      <c r="AA221" s="13">
        <f t="shared" si="129"/>
        <v>0.16857142857142857</v>
      </c>
      <c r="AB221" s="70">
        <v>291</v>
      </c>
      <c r="AC221" s="13">
        <f t="shared" si="130"/>
        <v>0.83142857142857141</v>
      </c>
      <c r="AD221" s="96">
        <v>203</v>
      </c>
      <c r="AE221" s="70">
        <v>20</v>
      </c>
      <c r="AF221" s="13">
        <f t="shared" si="131"/>
        <v>9.8522167487684734E-2</v>
      </c>
      <c r="AG221" s="70">
        <v>183</v>
      </c>
      <c r="AH221" s="13">
        <f t="shared" si="132"/>
        <v>0.90147783251231528</v>
      </c>
      <c r="AI221" s="96">
        <v>68</v>
      </c>
      <c r="AJ221" s="70">
        <v>1</v>
      </c>
      <c r="AK221" s="13">
        <f t="shared" si="133"/>
        <v>1.4705882352941176E-2</v>
      </c>
      <c r="AL221" s="70">
        <v>67</v>
      </c>
      <c r="AM221" s="13">
        <f t="shared" si="134"/>
        <v>0.98529411764705888</v>
      </c>
      <c r="AN221" s="96">
        <f t="shared" si="135"/>
        <v>2127</v>
      </c>
      <c r="AO221" s="70">
        <f t="shared" si="136"/>
        <v>570</v>
      </c>
      <c r="AP221" s="13">
        <f t="shared" si="137"/>
        <v>0.26798307475317351</v>
      </c>
      <c r="AQ221" s="33">
        <f t="shared" si="120"/>
        <v>1557</v>
      </c>
      <c r="AR221" s="13">
        <f t="shared" si="138"/>
        <v>0.73201692524682649</v>
      </c>
      <c r="AS221" s="91"/>
      <c r="AT221" s="261"/>
      <c r="AU221" s="331"/>
      <c r="AV221" s="151" t="s">
        <v>67</v>
      </c>
      <c r="AW221" s="210">
        <v>2007</v>
      </c>
      <c r="AX221" s="38">
        <v>474</v>
      </c>
      <c r="AY221" s="85">
        <v>0.23617339312406577</v>
      </c>
      <c r="AZ221" s="38">
        <v>1533</v>
      </c>
      <c r="BA221" s="85">
        <v>0.76382660687593418</v>
      </c>
      <c r="BB221" s="91"/>
      <c r="BD221" s="80"/>
      <c r="BE221" s="80"/>
      <c r="BF221" s="80"/>
      <c r="BG221" s="80"/>
      <c r="BH221" s="80"/>
      <c r="BI221" s="80"/>
      <c r="BJ221" s="80"/>
      <c r="BK221" s="80"/>
      <c r="BL221" s="80"/>
      <c r="BM221" s="80"/>
    </row>
    <row r="222" spans="1:65" s="12" customFormat="1" ht="13.5" customHeight="1">
      <c r="B222" s="259">
        <v>73</v>
      </c>
      <c r="C222" s="329" t="s">
        <v>28</v>
      </c>
      <c r="D222" s="75" t="s">
        <v>132</v>
      </c>
      <c r="E222" s="94">
        <v>1</v>
      </c>
      <c r="F222" s="74">
        <v>1</v>
      </c>
      <c r="G222" s="72">
        <f t="shared" si="121"/>
        <v>1</v>
      </c>
      <c r="H222" s="74">
        <v>0</v>
      </c>
      <c r="I222" s="72">
        <f t="shared" si="122"/>
        <v>0</v>
      </c>
      <c r="J222" s="94">
        <v>3</v>
      </c>
      <c r="K222" s="74">
        <v>1</v>
      </c>
      <c r="L222" s="72">
        <f t="shared" si="123"/>
        <v>0.33333333333333331</v>
      </c>
      <c r="M222" s="74">
        <v>2</v>
      </c>
      <c r="N222" s="72">
        <f t="shared" si="124"/>
        <v>0.66666666666666663</v>
      </c>
      <c r="O222" s="94">
        <v>863</v>
      </c>
      <c r="P222" s="74">
        <v>321</v>
      </c>
      <c r="Q222" s="72">
        <f t="shared" si="125"/>
        <v>0.37195828505214368</v>
      </c>
      <c r="R222" s="74">
        <v>542</v>
      </c>
      <c r="S222" s="72">
        <f t="shared" si="126"/>
        <v>0.62804171494785632</v>
      </c>
      <c r="T222" s="94">
        <v>767</v>
      </c>
      <c r="U222" s="74">
        <v>263</v>
      </c>
      <c r="V222" s="72">
        <f t="shared" si="127"/>
        <v>0.34289439374185138</v>
      </c>
      <c r="W222" s="74">
        <v>504</v>
      </c>
      <c r="X222" s="72">
        <f t="shared" si="128"/>
        <v>0.65710560625814862</v>
      </c>
      <c r="Y222" s="94">
        <v>514</v>
      </c>
      <c r="Z222" s="74">
        <v>141</v>
      </c>
      <c r="AA222" s="72">
        <f t="shared" si="129"/>
        <v>0.27431906614785995</v>
      </c>
      <c r="AB222" s="74">
        <v>373</v>
      </c>
      <c r="AC222" s="72">
        <f t="shared" si="130"/>
        <v>0.72568093385214005</v>
      </c>
      <c r="AD222" s="94">
        <v>241</v>
      </c>
      <c r="AE222" s="74">
        <v>55</v>
      </c>
      <c r="AF222" s="72">
        <f t="shared" si="131"/>
        <v>0.22821576763485477</v>
      </c>
      <c r="AG222" s="74">
        <v>186</v>
      </c>
      <c r="AH222" s="72">
        <f t="shared" si="132"/>
        <v>0.77178423236514526</v>
      </c>
      <c r="AI222" s="94">
        <v>71</v>
      </c>
      <c r="AJ222" s="74">
        <v>7</v>
      </c>
      <c r="AK222" s="72">
        <f t="shared" si="133"/>
        <v>9.8591549295774641E-2</v>
      </c>
      <c r="AL222" s="74">
        <v>64</v>
      </c>
      <c r="AM222" s="72">
        <f t="shared" si="134"/>
        <v>0.90140845070422537</v>
      </c>
      <c r="AN222" s="94">
        <f t="shared" si="135"/>
        <v>2460</v>
      </c>
      <c r="AO222" s="74">
        <f t="shared" si="136"/>
        <v>789</v>
      </c>
      <c r="AP222" s="72">
        <f t="shared" si="137"/>
        <v>0.32073170731707318</v>
      </c>
      <c r="AQ222" s="73">
        <f t="shared" si="120"/>
        <v>1671</v>
      </c>
      <c r="AR222" s="72">
        <f t="shared" si="138"/>
        <v>0.67926829268292688</v>
      </c>
      <c r="AS222" s="91"/>
      <c r="AT222" s="259">
        <v>73</v>
      </c>
      <c r="AU222" s="329" t="s">
        <v>28</v>
      </c>
      <c r="AV222" s="11" t="s">
        <v>125</v>
      </c>
      <c r="AW222" s="210">
        <v>2357</v>
      </c>
      <c r="AX222" s="38">
        <v>692</v>
      </c>
      <c r="AY222" s="85">
        <v>0.29359355112431057</v>
      </c>
      <c r="AZ222" s="38">
        <v>1665</v>
      </c>
      <c r="BA222" s="85">
        <v>0.70640644887568949</v>
      </c>
      <c r="BB222" s="91"/>
      <c r="BD222" s="80"/>
      <c r="BE222" s="80"/>
      <c r="BF222" s="80"/>
      <c r="BG222" s="80"/>
      <c r="BH222" s="80"/>
      <c r="BI222" s="80"/>
      <c r="BJ222" s="80"/>
      <c r="BK222" s="80"/>
      <c r="BL222" s="80"/>
      <c r="BM222" s="80"/>
    </row>
    <row r="223" spans="1:65" s="12" customFormat="1" ht="13.5" customHeight="1">
      <c r="A223" s="76"/>
      <c r="B223" s="260"/>
      <c r="C223" s="330"/>
      <c r="D223" s="65" t="s">
        <v>131</v>
      </c>
      <c r="E223" s="95">
        <v>0</v>
      </c>
      <c r="F223" s="64">
        <v>0</v>
      </c>
      <c r="G223" s="62" t="str">
        <f t="shared" si="121"/>
        <v>-</v>
      </c>
      <c r="H223" s="64">
        <v>0</v>
      </c>
      <c r="I223" s="62" t="str">
        <f t="shared" si="122"/>
        <v>-</v>
      </c>
      <c r="J223" s="95">
        <v>0</v>
      </c>
      <c r="K223" s="64">
        <v>0</v>
      </c>
      <c r="L223" s="62" t="str">
        <f t="shared" si="123"/>
        <v>-</v>
      </c>
      <c r="M223" s="64">
        <v>0</v>
      </c>
      <c r="N223" s="62" t="str">
        <f t="shared" si="124"/>
        <v>-</v>
      </c>
      <c r="O223" s="95">
        <v>185</v>
      </c>
      <c r="P223" s="64">
        <v>45</v>
      </c>
      <c r="Q223" s="62">
        <f t="shared" si="125"/>
        <v>0.24324324324324326</v>
      </c>
      <c r="R223" s="64">
        <v>140</v>
      </c>
      <c r="S223" s="62">
        <f t="shared" si="126"/>
        <v>0.7567567567567568</v>
      </c>
      <c r="T223" s="95">
        <v>100</v>
      </c>
      <c r="U223" s="64">
        <v>40</v>
      </c>
      <c r="V223" s="62">
        <f t="shared" si="127"/>
        <v>0.4</v>
      </c>
      <c r="W223" s="64">
        <v>60</v>
      </c>
      <c r="X223" s="62">
        <f t="shared" si="128"/>
        <v>0.6</v>
      </c>
      <c r="Y223" s="95">
        <v>56</v>
      </c>
      <c r="Z223" s="64">
        <v>14</v>
      </c>
      <c r="AA223" s="62">
        <f t="shared" si="129"/>
        <v>0.25</v>
      </c>
      <c r="AB223" s="64">
        <v>42</v>
      </c>
      <c r="AC223" s="62">
        <f t="shared" si="130"/>
        <v>0.75</v>
      </c>
      <c r="AD223" s="95">
        <v>19</v>
      </c>
      <c r="AE223" s="64">
        <v>1</v>
      </c>
      <c r="AF223" s="62">
        <f t="shared" si="131"/>
        <v>5.2631578947368418E-2</v>
      </c>
      <c r="AG223" s="64">
        <v>18</v>
      </c>
      <c r="AH223" s="62">
        <f t="shared" si="132"/>
        <v>0.94736842105263153</v>
      </c>
      <c r="AI223" s="95">
        <v>9</v>
      </c>
      <c r="AJ223" s="64">
        <v>0</v>
      </c>
      <c r="AK223" s="62">
        <f t="shared" si="133"/>
        <v>0</v>
      </c>
      <c r="AL223" s="64">
        <v>9</v>
      </c>
      <c r="AM223" s="62">
        <f t="shared" si="134"/>
        <v>1</v>
      </c>
      <c r="AN223" s="95">
        <f t="shared" si="135"/>
        <v>369</v>
      </c>
      <c r="AO223" s="64">
        <f t="shared" si="136"/>
        <v>100</v>
      </c>
      <c r="AP223" s="62">
        <f t="shared" si="137"/>
        <v>0.27100271002710025</v>
      </c>
      <c r="AQ223" s="63">
        <f t="shared" si="120"/>
        <v>269</v>
      </c>
      <c r="AR223" s="62">
        <f t="shared" si="138"/>
        <v>0.7289972899728997</v>
      </c>
      <c r="AS223" s="91"/>
      <c r="AT223" s="260"/>
      <c r="AU223" s="330"/>
      <c r="AV223" s="11" t="s">
        <v>131</v>
      </c>
      <c r="AW223" s="210">
        <v>377</v>
      </c>
      <c r="AX223" s="38">
        <v>69</v>
      </c>
      <c r="AY223" s="85">
        <v>0.1830238726790451</v>
      </c>
      <c r="AZ223" s="38">
        <v>308</v>
      </c>
      <c r="BA223" s="85">
        <v>0.81697612732095493</v>
      </c>
      <c r="BB223" s="91"/>
      <c r="BD223" s="80"/>
      <c r="BE223" s="80"/>
      <c r="BF223" s="80"/>
      <c r="BG223" s="80"/>
      <c r="BH223" s="80"/>
      <c r="BI223" s="80"/>
      <c r="BJ223" s="80"/>
      <c r="BK223" s="80"/>
      <c r="BL223" s="80"/>
      <c r="BM223" s="80"/>
    </row>
    <row r="224" spans="1:65" s="12" customFormat="1" ht="13.5" customHeight="1">
      <c r="A224" s="76"/>
      <c r="B224" s="261"/>
      <c r="C224" s="331"/>
      <c r="D224" s="71" t="s">
        <v>130</v>
      </c>
      <c r="E224" s="96">
        <v>1</v>
      </c>
      <c r="F224" s="70">
        <v>1</v>
      </c>
      <c r="G224" s="13">
        <f t="shared" si="121"/>
        <v>1</v>
      </c>
      <c r="H224" s="70">
        <v>0</v>
      </c>
      <c r="I224" s="13">
        <f t="shared" si="122"/>
        <v>0</v>
      </c>
      <c r="J224" s="96">
        <v>3</v>
      </c>
      <c r="K224" s="70">
        <v>1</v>
      </c>
      <c r="L224" s="13">
        <f t="shared" si="123"/>
        <v>0.33333333333333331</v>
      </c>
      <c r="M224" s="70">
        <v>2</v>
      </c>
      <c r="N224" s="13">
        <f t="shared" si="124"/>
        <v>0.66666666666666663</v>
      </c>
      <c r="O224" s="96">
        <v>1048</v>
      </c>
      <c r="P224" s="70">
        <v>366</v>
      </c>
      <c r="Q224" s="13">
        <f t="shared" si="125"/>
        <v>0.34923664122137404</v>
      </c>
      <c r="R224" s="70">
        <v>682</v>
      </c>
      <c r="S224" s="13">
        <f t="shared" si="126"/>
        <v>0.6507633587786259</v>
      </c>
      <c r="T224" s="96">
        <v>867</v>
      </c>
      <c r="U224" s="70">
        <v>303</v>
      </c>
      <c r="V224" s="13">
        <f t="shared" si="127"/>
        <v>0.34948096885813151</v>
      </c>
      <c r="W224" s="70">
        <v>564</v>
      </c>
      <c r="X224" s="13">
        <f t="shared" si="128"/>
        <v>0.65051903114186849</v>
      </c>
      <c r="Y224" s="96">
        <v>570</v>
      </c>
      <c r="Z224" s="70">
        <v>155</v>
      </c>
      <c r="AA224" s="13">
        <f t="shared" si="129"/>
        <v>0.27192982456140352</v>
      </c>
      <c r="AB224" s="70">
        <v>415</v>
      </c>
      <c r="AC224" s="13">
        <f t="shared" si="130"/>
        <v>0.72807017543859653</v>
      </c>
      <c r="AD224" s="96">
        <v>260</v>
      </c>
      <c r="AE224" s="70">
        <v>56</v>
      </c>
      <c r="AF224" s="13">
        <f t="shared" si="131"/>
        <v>0.2153846153846154</v>
      </c>
      <c r="AG224" s="70">
        <v>204</v>
      </c>
      <c r="AH224" s="13">
        <f t="shared" si="132"/>
        <v>0.7846153846153846</v>
      </c>
      <c r="AI224" s="96">
        <v>80</v>
      </c>
      <c r="AJ224" s="70">
        <v>7</v>
      </c>
      <c r="AK224" s="13">
        <f t="shared" si="133"/>
        <v>8.7499999999999994E-2</v>
      </c>
      <c r="AL224" s="70">
        <v>73</v>
      </c>
      <c r="AM224" s="13">
        <f t="shared" si="134"/>
        <v>0.91249999999999998</v>
      </c>
      <c r="AN224" s="96">
        <f t="shared" si="135"/>
        <v>2829</v>
      </c>
      <c r="AO224" s="70">
        <f t="shared" si="136"/>
        <v>889</v>
      </c>
      <c r="AP224" s="13">
        <f t="shared" si="137"/>
        <v>0.31424531636620712</v>
      </c>
      <c r="AQ224" s="33">
        <f t="shared" si="120"/>
        <v>1940</v>
      </c>
      <c r="AR224" s="13">
        <f t="shared" si="138"/>
        <v>0.68575468363379288</v>
      </c>
      <c r="AS224" s="91"/>
      <c r="AT224" s="261"/>
      <c r="AU224" s="331"/>
      <c r="AV224" s="151" t="s">
        <v>67</v>
      </c>
      <c r="AW224" s="210">
        <v>2734</v>
      </c>
      <c r="AX224" s="38">
        <v>761</v>
      </c>
      <c r="AY224" s="85">
        <v>0.27834674469641552</v>
      </c>
      <c r="AZ224" s="38">
        <v>1973</v>
      </c>
      <c r="BA224" s="85">
        <v>0.72165325530358448</v>
      </c>
      <c r="BB224" s="91"/>
      <c r="BD224" s="82"/>
      <c r="BE224" s="81"/>
      <c r="BF224" s="81"/>
      <c r="BG224" s="81"/>
      <c r="BH224" s="81"/>
      <c r="BI224" s="81"/>
      <c r="BJ224" s="81"/>
      <c r="BK224" s="81"/>
      <c r="BL224" s="81"/>
      <c r="BM224" s="80"/>
    </row>
    <row r="225" spans="2:92" s="12" customFormat="1" ht="13.5" customHeight="1">
      <c r="B225" s="259">
        <v>74</v>
      </c>
      <c r="C225" s="329" t="s">
        <v>29</v>
      </c>
      <c r="D225" s="75" t="s">
        <v>132</v>
      </c>
      <c r="E225" s="94">
        <v>0</v>
      </c>
      <c r="F225" s="74">
        <v>0</v>
      </c>
      <c r="G225" s="72" t="str">
        <f t="shared" si="121"/>
        <v>-</v>
      </c>
      <c r="H225" s="74">
        <v>0</v>
      </c>
      <c r="I225" s="72" t="str">
        <f t="shared" si="122"/>
        <v>-</v>
      </c>
      <c r="J225" s="94">
        <v>3</v>
      </c>
      <c r="K225" s="74">
        <v>0</v>
      </c>
      <c r="L225" s="72">
        <f t="shared" si="123"/>
        <v>0</v>
      </c>
      <c r="M225" s="74">
        <v>3</v>
      </c>
      <c r="N225" s="72">
        <f t="shared" si="124"/>
        <v>1</v>
      </c>
      <c r="O225" s="94">
        <v>454</v>
      </c>
      <c r="P225" s="74">
        <v>187</v>
      </c>
      <c r="Q225" s="72">
        <f t="shared" si="125"/>
        <v>0.41189427312775329</v>
      </c>
      <c r="R225" s="74">
        <v>267</v>
      </c>
      <c r="S225" s="72">
        <f t="shared" si="126"/>
        <v>0.58810572687224671</v>
      </c>
      <c r="T225" s="94">
        <v>321</v>
      </c>
      <c r="U225" s="74">
        <v>121</v>
      </c>
      <c r="V225" s="72">
        <f t="shared" si="127"/>
        <v>0.37694704049844235</v>
      </c>
      <c r="W225" s="74">
        <v>200</v>
      </c>
      <c r="X225" s="72">
        <f t="shared" si="128"/>
        <v>0.62305295950155759</v>
      </c>
      <c r="Y225" s="94">
        <v>201</v>
      </c>
      <c r="Z225" s="74">
        <v>56</v>
      </c>
      <c r="AA225" s="72">
        <f t="shared" si="129"/>
        <v>0.27860696517412936</v>
      </c>
      <c r="AB225" s="74">
        <v>145</v>
      </c>
      <c r="AC225" s="72">
        <f t="shared" si="130"/>
        <v>0.72139303482587069</v>
      </c>
      <c r="AD225" s="94">
        <v>88</v>
      </c>
      <c r="AE225" s="74">
        <v>12</v>
      </c>
      <c r="AF225" s="72">
        <f t="shared" si="131"/>
        <v>0.13636363636363635</v>
      </c>
      <c r="AG225" s="74">
        <v>76</v>
      </c>
      <c r="AH225" s="72">
        <f t="shared" si="132"/>
        <v>0.86363636363636365</v>
      </c>
      <c r="AI225" s="94">
        <v>25</v>
      </c>
      <c r="AJ225" s="74">
        <v>3</v>
      </c>
      <c r="AK225" s="72">
        <f t="shared" si="133"/>
        <v>0.12</v>
      </c>
      <c r="AL225" s="74">
        <v>22</v>
      </c>
      <c r="AM225" s="72">
        <f t="shared" si="134"/>
        <v>0.88</v>
      </c>
      <c r="AN225" s="94">
        <f t="shared" si="135"/>
        <v>1092</v>
      </c>
      <c r="AO225" s="74">
        <f t="shared" si="136"/>
        <v>379</v>
      </c>
      <c r="AP225" s="72">
        <f t="shared" si="137"/>
        <v>0.34706959706959706</v>
      </c>
      <c r="AQ225" s="73">
        <f t="shared" si="120"/>
        <v>713</v>
      </c>
      <c r="AR225" s="72">
        <f t="shared" si="138"/>
        <v>0.65293040293040294</v>
      </c>
      <c r="AS225" s="91"/>
      <c r="AT225" s="259">
        <v>74</v>
      </c>
      <c r="AU225" s="329" t="s">
        <v>29</v>
      </c>
      <c r="AV225" s="11" t="s">
        <v>125</v>
      </c>
      <c r="AW225" s="210">
        <v>1024</v>
      </c>
      <c r="AX225" s="38">
        <v>359</v>
      </c>
      <c r="AY225" s="85">
        <v>0.3505859375</v>
      </c>
      <c r="AZ225" s="38">
        <v>665</v>
      </c>
      <c r="BA225" s="85">
        <v>0.6494140625</v>
      </c>
      <c r="BB225" s="91"/>
      <c r="BD225" s="82"/>
      <c r="BE225" s="81"/>
      <c r="BF225" s="81"/>
      <c r="BG225" s="81"/>
      <c r="BH225" s="81"/>
      <c r="BI225" s="81"/>
      <c r="BJ225" s="81"/>
      <c r="BK225" s="81"/>
      <c r="BL225" s="81"/>
      <c r="BM225" s="80"/>
    </row>
    <row r="226" spans="2:92" s="12" customFormat="1" ht="13.5" customHeight="1">
      <c r="B226" s="260"/>
      <c r="C226" s="330"/>
      <c r="D226" s="65" t="s">
        <v>131</v>
      </c>
      <c r="E226" s="95">
        <v>0</v>
      </c>
      <c r="F226" s="64">
        <v>0</v>
      </c>
      <c r="G226" s="62" t="str">
        <f t="shared" si="121"/>
        <v>-</v>
      </c>
      <c r="H226" s="64">
        <v>0</v>
      </c>
      <c r="I226" s="62" t="str">
        <f t="shared" si="122"/>
        <v>-</v>
      </c>
      <c r="J226" s="95">
        <v>0</v>
      </c>
      <c r="K226" s="64">
        <v>0</v>
      </c>
      <c r="L226" s="62" t="str">
        <f t="shared" si="123"/>
        <v>-</v>
      </c>
      <c r="M226" s="64">
        <v>0</v>
      </c>
      <c r="N226" s="62" t="str">
        <f t="shared" si="124"/>
        <v>-</v>
      </c>
      <c r="O226" s="95">
        <v>105</v>
      </c>
      <c r="P226" s="64">
        <v>43</v>
      </c>
      <c r="Q226" s="62">
        <f t="shared" si="125"/>
        <v>0.40952380952380951</v>
      </c>
      <c r="R226" s="64">
        <v>62</v>
      </c>
      <c r="S226" s="62">
        <f t="shared" si="126"/>
        <v>0.59047619047619049</v>
      </c>
      <c r="T226" s="95">
        <v>55</v>
      </c>
      <c r="U226" s="64">
        <v>17</v>
      </c>
      <c r="V226" s="62">
        <f t="shared" si="127"/>
        <v>0.30909090909090908</v>
      </c>
      <c r="W226" s="64">
        <v>38</v>
      </c>
      <c r="X226" s="62">
        <f t="shared" si="128"/>
        <v>0.69090909090909092</v>
      </c>
      <c r="Y226" s="95">
        <v>29</v>
      </c>
      <c r="Z226" s="64">
        <v>6</v>
      </c>
      <c r="AA226" s="62">
        <f t="shared" si="129"/>
        <v>0.20689655172413793</v>
      </c>
      <c r="AB226" s="64">
        <v>23</v>
      </c>
      <c r="AC226" s="62">
        <f t="shared" si="130"/>
        <v>0.7931034482758621</v>
      </c>
      <c r="AD226" s="95">
        <v>11</v>
      </c>
      <c r="AE226" s="64">
        <v>2</v>
      </c>
      <c r="AF226" s="62">
        <f t="shared" si="131"/>
        <v>0.18181818181818182</v>
      </c>
      <c r="AG226" s="64">
        <v>9</v>
      </c>
      <c r="AH226" s="62">
        <f t="shared" si="132"/>
        <v>0.81818181818181823</v>
      </c>
      <c r="AI226" s="95">
        <v>11</v>
      </c>
      <c r="AJ226" s="64">
        <v>2</v>
      </c>
      <c r="AK226" s="62">
        <f t="shared" si="133"/>
        <v>0.18181818181818182</v>
      </c>
      <c r="AL226" s="64">
        <v>9</v>
      </c>
      <c r="AM226" s="62">
        <f t="shared" si="134"/>
        <v>0.81818181818181823</v>
      </c>
      <c r="AN226" s="95">
        <f t="shared" si="135"/>
        <v>211</v>
      </c>
      <c r="AO226" s="64">
        <f t="shared" si="136"/>
        <v>70</v>
      </c>
      <c r="AP226" s="62">
        <f t="shared" si="137"/>
        <v>0.33175355450236965</v>
      </c>
      <c r="AQ226" s="63">
        <f t="shared" si="120"/>
        <v>141</v>
      </c>
      <c r="AR226" s="62">
        <f t="shared" si="138"/>
        <v>0.66824644549763035</v>
      </c>
      <c r="AS226" s="91"/>
      <c r="AT226" s="260"/>
      <c r="AU226" s="330"/>
      <c r="AV226" s="11" t="s">
        <v>131</v>
      </c>
      <c r="AW226" s="210">
        <v>213</v>
      </c>
      <c r="AX226" s="38">
        <v>56</v>
      </c>
      <c r="AY226" s="85">
        <v>0.26291079812206575</v>
      </c>
      <c r="AZ226" s="38">
        <v>157</v>
      </c>
      <c r="BA226" s="85">
        <v>0.73708920187793425</v>
      </c>
      <c r="BB226" s="91"/>
      <c r="BD226" s="82"/>
      <c r="BE226" s="81"/>
      <c r="BF226" s="81"/>
      <c r="BG226" s="81"/>
      <c r="BH226" s="81"/>
      <c r="BI226" s="81"/>
      <c r="BJ226" s="81"/>
      <c r="BK226" s="81"/>
      <c r="BL226" s="81"/>
      <c r="BM226" s="80"/>
    </row>
    <row r="227" spans="2:92" s="12" customFormat="1" ht="13.5" customHeight="1" thickBot="1">
      <c r="B227" s="261"/>
      <c r="C227" s="331"/>
      <c r="D227" s="71" t="s">
        <v>130</v>
      </c>
      <c r="E227" s="96">
        <v>0</v>
      </c>
      <c r="F227" s="70">
        <v>0</v>
      </c>
      <c r="G227" s="13" t="str">
        <f t="shared" si="121"/>
        <v>-</v>
      </c>
      <c r="H227" s="70">
        <v>0</v>
      </c>
      <c r="I227" s="13" t="str">
        <f t="shared" si="122"/>
        <v>-</v>
      </c>
      <c r="J227" s="96">
        <v>3</v>
      </c>
      <c r="K227" s="70">
        <v>0</v>
      </c>
      <c r="L227" s="13">
        <f t="shared" si="123"/>
        <v>0</v>
      </c>
      <c r="M227" s="70">
        <v>3</v>
      </c>
      <c r="N227" s="13">
        <f t="shared" si="124"/>
        <v>1</v>
      </c>
      <c r="O227" s="96">
        <v>559</v>
      </c>
      <c r="P227" s="70">
        <v>230</v>
      </c>
      <c r="Q227" s="13">
        <f t="shared" si="125"/>
        <v>0.41144901610017887</v>
      </c>
      <c r="R227" s="70">
        <v>329</v>
      </c>
      <c r="S227" s="13">
        <f t="shared" si="126"/>
        <v>0.58855098389982108</v>
      </c>
      <c r="T227" s="96">
        <v>376</v>
      </c>
      <c r="U227" s="70">
        <v>138</v>
      </c>
      <c r="V227" s="13">
        <f t="shared" si="127"/>
        <v>0.36702127659574468</v>
      </c>
      <c r="W227" s="70">
        <v>238</v>
      </c>
      <c r="X227" s="13">
        <f t="shared" si="128"/>
        <v>0.63297872340425532</v>
      </c>
      <c r="Y227" s="96">
        <v>230</v>
      </c>
      <c r="Z227" s="70">
        <v>62</v>
      </c>
      <c r="AA227" s="13">
        <f t="shared" si="129"/>
        <v>0.26956521739130435</v>
      </c>
      <c r="AB227" s="70">
        <v>168</v>
      </c>
      <c r="AC227" s="13">
        <f t="shared" si="130"/>
        <v>0.73043478260869565</v>
      </c>
      <c r="AD227" s="96">
        <v>99</v>
      </c>
      <c r="AE227" s="70">
        <v>14</v>
      </c>
      <c r="AF227" s="13">
        <f t="shared" si="131"/>
        <v>0.14141414141414141</v>
      </c>
      <c r="AG227" s="70">
        <v>85</v>
      </c>
      <c r="AH227" s="13">
        <f t="shared" si="132"/>
        <v>0.85858585858585856</v>
      </c>
      <c r="AI227" s="96">
        <v>36</v>
      </c>
      <c r="AJ227" s="70">
        <v>5</v>
      </c>
      <c r="AK227" s="13">
        <f t="shared" si="133"/>
        <v>0.1388888888888889</v>
      </c>
      <c r="AL227" s="70">
        <v>31</v>
      </c>
      <c r="AM227" s="13">
        <f t="shared" si="134"/>
        <v>0.86111111111111116</v>
      </c>
      <c r="AN227" s="96">
        <f t="shared" si="135"/>
        <v>1303</v>
      </c>
      <c r="AO227" s="70">
        <f t="shared" si="136"/>
        <v>449</v>
      </c>
      <c r="AP227" s="13">
        <f t="shared" si="137"/>
        <v>0.34458940905602453</v>
      </c>
      <c r="AQ227" s="33">
        <f t="shared" si="120"/>
        <v>854</v>
      </c>
      <c r="AR227" s="13">
        <f t="shared" si="138"/>
        <v>0.65541059094397547</v>
      </c>
      <c r="AS227" s="91"/>
      <c r="AT227" s="260"/>
      <c r="AU227" s="330"/>
      <c r="AV227" s="151" t="s">
        <v>67</v>
      </c>
      <c r="AW227" s="210">
        <v>1237</v>
      </c>
      <c r="AX227" s="38">
        <v>415</v>
      </c>
      <c r="AY227" s="85">
        <v>0.3354890864995958</v>
      </c>
      <c r="AZ227" s="38">
        <v>822</v>
      </c>
      <c r="BA227" s="85">
        <v>0.66451091350040425</v>
      </c>
      <c r="BB227" s="91"/>
      <c r="BD227" s="80"/>
      <c r="BE227" s="80"/>
      <c r="BF227" s="80"/>
      <c r="BG227" s="80"/>
      <c r="BH227" s="80"/>
      <c r="BI227" s="80"/>
      <c r="BJ227" s="80"/>
      <c r="BK227" s="80"/>
      <c r="BL227" s="80"/>
      <c r="BM227" s="80"/>
    </row>
    <row r="228" spans="2:92" s="12" customFormat="1" ht="13.5" customHeight="1" thickTop="1">
      <c r="B228" s="273" t="s">
        <v>133</v>
      </c>
      <c r="C228" s="274"/>
      <c r="D228" s="69" t="s">
        <v>132</v>
      </c>
      <c r="E228" s="97">
        <f>SUM(E6,E81,SUMIF($D$105:$D$227,$D228,E$105:E$227))</f>
        <v>1471</v>
      </c>
      <c r="F228" s="68">
        <f>SUM(F6,F81,SUMIF($D$105:$D$227,$D228,F$105:F$227))</f>
        <v>251</v>
      </c>
      <c r="G228" s="66">
        <f>IFERROR(F228/E228,"-")</f>
        <v>0.17063222297756628</v>
      </c>
      <c r="H228" s="68">
        <f>SUM(H6,H81,SUMIF($D$105:$D$227,$D228,H$105:H$227))</f>
        <v>1220</v>
      </c>
      <c r="I228" s="66">
        <f>IFERROR(H228/E228,"-")</f>
        <v>0.82936777702243369</v>
      </c>
      <c r="J228" s="97">
        <f>SUM(J6,J81,SUMIF($D$105:$D$227,$D228,J$105:J$227))</f>
        <v>5240</v>
      </c>
      <c r="K228" s="68">
        <f>SUM(K6,K81,SUMIF($D$105:$D$227,$D228,K$105:K$227))</f>
        <v>736</v>
      </c>
      <c r="L228" s="66">
        <f>IFERROR(K228/J228,"-")</f>
        <v>0.14045801526717558</v>
      </c>
      <c r="M228" s="68">
        <f>SUM(M6,M81,SUMIF($D$105:$D$227,$D228,M$105:M$227))</f>
        <v>4504</v>
      </c>
      <c r="N228" s="66">
        <f>IFERROR(M228/J228,"-")</f>
        <v>0.85954198473282439</v>
      </c>
      <c r="O228" s="97">
        <f>SUM(O6,O81,SUMIF($D$105:$D$227,$D228,O$105:O$227))</f>
        <v>389243</v>
      </c>
      <c r="P228" s="68">
        <f>SUM(P6,P81,SUMIF($D$105:$D$227,$D228,P$105:P$227))</f>
        <v>104695</v>
      </c>
      <c r="Q228" s="66">
        <f>IFERROR(P228/O228,"-")</f>
        <v>0.26897079716269784</v>
      </c>
      <c r="R228" s="68">
        <f>SUM(R6,R81,SUMIF($D$105:$D$227,$D228,R$105:R$227))</f>
        <v>284548</v>
      </c>
      <c r="S228" s="66">
        <f>IFERROR(R228/O228,"-")</f>
        <v>0.73102920283730211</v>
      </c>
      <c r="T228" s="97">
        <f>SUM(T6,T81,SUMIF($D$105:$D$227,$D228,T$105:T$227))</f>
        <v>341883</v>
      </c>
      <c r="U228" s="68">
        <f>SUM(U6,U81,SUMIF($D$105:$D$227,$D228,U$105:U$227))</f>
        <v>81354</v>
      </c>
      <c r="V228" s="66">
        <f>IFERROR(U228/T228,"-")</f>
        <v>0.237958599871886</v>
      </c>
      <c r="W228" s="68">
        <f>SUM(W6,W81,SUMIF($D$105:$D$227,$D228,W$105:W$227))</f>
        <v>260529</v>
      </c>
      <c r="X228" s="66">
        <f>IFERROR(W228/T228,"-")</f>
        <v>0.76204140012811405</v>
      </c>
      <c r="Y228" s="97">
        <f>SUM(Y6,Y81,SUMIF($D$105:$D$227,$D228,Y$105:Y$227))</f>
        <v>218345</v>
      </c>
      <c r="Z228" s="68">
        <f>SUM(Z6,Z81,SUMIF($D$105:$D$227,$D228,Z$105:Z$227))</f>
        <v>37851</v>
      </c>
      <c r="AA228" s="66">
        <f>IFERROR(Z228/Y228,"-")</f>
        <v>0.17335409558267878</v>
      </c>
      <c r="AB228" s="68">
        <f>SUM(AB6,AB81,SUMIF($D$105:$D$227,$D228,AB$105:AB$227))</f>
        <v>180494</v>
      </c>
      <c r="AC228" s="66">
        <f>IFERROR(AB228/Y228,"-")</f>
        <v>0.82664590441732122</v>
      </c>
      <c r="AD228" s="97">
        <f>SUM(AD6,AD81,SUMIF($D$105:$D$227,$D228,AD$105:AD$227))</f>
        <v>94341</v>
      </c>
      <c r="AE228" s="68">
        <f>SUM(AE6,AE81,SUMIF($D$105:$D$227,$D228,AE$105:AE$227))</f>
        <v>11114</v>
      </c>
      <c r="AF228" s="66">
        <f>IFERROR(AE228/AD228,"-")</f>
        <v>0.11780668002247167</v>
      </c>
      <c r="AG228" s="68">
        <f>SUM(AG6,AG81,SUMIF($D$105:$D$227,$D228,AG$105:AG$227))</f>
        <v>83227</v>
      </c>
      <c r="AH228" s="66">
        <f>IFERROR(AG228/AD228,"-")</f>
        <v>0.88219331997752837</v>
      </c>
      <c r="AI228" s="97">
        <f>SUM(AI6,AI81,SUMIF($D$105:$D$227,$D228,AI$105:AI$227))</f>
        <v>27906</v>
      </c>
      <c r="AJ228" s="68">
        <f>SUM(AJ6,AJ81,SUMIF($D$105:$D$227,$D228,AJ$105:AJ$227))</f>
        <v>2100</v>
      </c>
      <c r="AK228" s="66">
        <f>IFERROR(AJ228/AI228,"-")</f>
        <v>7.5252633842184474E-2</v>
      </c>
      <c r="AL228" s="68">
        <f>SUM(AL6,AL81,SUMIF($D$105:$D$227,$D228,AL$105:AL$227))</f>
        <v>25806</v>
      </c>
      <c r="AM228" s="66">
        <f>IFERROR(AL228/AI228,"-")</f>
        <v>0.9247473661578155</v>
      </c>
      <c r="AN228" s="97">
        <f>SUM(E228,J228,O228,T228,Y228,AD228,AI228)</f>
        <v>1078429</v>
      </c>
      <c r="AO228" s="68">
        <f t="shared" si="136"/>
        <v>238101</v>
      </c>
      <c r="AP228" s="66">
        <f>IFERROR(AO228/AN228,"-")</f>
        <v>0.22078504936347224</v>
      </c>
      <c r="AQ228" s="67">
        <f t="shared" si="120"/>
        <v>840328</v>
      </c>
      <c r="AR228" s="66">
        <f>IFERROR(AQ228/AN228,"-")</f>
        <v>0.77921495063652779</v>
      </c>
      <c r="AS228" s="91"/>
      <c r="AT228" s="262" t="s">
        <v>133</v>
      </c>
      <c r="AU228" s="263"/>
      <c r="AV228" s="11" t="s">
        <v>125</v>
      </c>
      <c r="AW228" s="210">
        <v>1035089</v>
      </c>
      <c r="AX228" s="38">
        <v>206809</v>
      </c>
      <c r="AY228" s="85">
        <v>0.19979827821568966</v>
      </c>
      <c r="AZ228" s="38">
        <v>828280</v>
      </c>
      <c r="BA228" s="85">
        <v>0.80020172178431037</v>
      </c>
      <c r="BB228" s="91"/>
      <c r="BD228" s="80"/>
      <c r="BE228" s="80"/>
      <c r="BF228" s="80"/>
      <c r="BG228" s="80"/>
      <c r="BH228" s="80"/>
      <c r="BI228" s="80"/>
      <c r="BJ228" s="80"/>
      <c r="BK228" s="80"/>
      <c r="BL228" s="80"/>
      <c r="BM228" s="80"/>
    </row>
    <row r="229" spans="2:92" s="12" customFormat="1" ht="13.5" customHeight="1">
      <c r="B229" s="275"/>
      <c r="C229" s="276"/>
      <c r="D229" s="65" t="s">
        <v>131</v>
      </c>
      <c r="E229" s="95">
        <f t="shared" ref="E229:F230" si="139">SUM(E7,E82,SUMIF($D$105:$D$227,$D229,E$105:E$227))</f>
        <v>216</v>
      </c>
      <c r="F229" s="64">
        <f>SUM(F7,F82,SUMIF($D$105:$D$227,$D229,F$105:F$227))</f>
        <v>31</v>
      </c>
      <c r="G229" s="62">
        <f t="shared" ref="G229:G230" si="140">IFERROR(F229/E229,"-")</f>
        <v>0.14351851851851852</v>
      </c>
      <c r="H229" s="64">
        <f t="shared" ref="H229" si="141">SUM(H7,H82,SUMIF($D$105:$D$227,$D229,H$105:H$227))</f>
        <v>185</v>
      </c>
      <c r="I229" s="62">
        <f t="shared" ref="I229:I230" si="142">IFERROR(H229/E229,"-")</f>
        <v>0.85648148148148151</v>
      </c>
      <c r="J229" s="95">
        <f t="shared" ref="J229:K230" si="143">SUM(J7,J82,SUMIF($D$105:$D$227,$D229,J$105:J$227))</f>
        <v>642</v>
      </c>
      <c r="K229" s="64">
        <f t="shared" si="143"/>
        <v>96</v>
      </c>
      <c r="L229" s="62">
        <f t="shared" ref="L229:L230" si="144">IFERROR(K229/J229,"-")</f>
        <v>0.14953271028037382</v>
      </c>
      <c r="M229" s="64">
        <f t="shared" ref="M229:M230" si="145">SUM(M7,M82,SUMIF($D$105:$D$227,$D229,M$105:M$227))</f>
        <v>546</v>
      </c>
      <c r="N229" s="62">
        <f t="shared" ref="N229:N230" si="146">IFERROR(M229/J229,"-")</f>
        <v>0.85046728971962615</v>
      </c>
      <c r="O229" s="95">
        <f t="shared" ref="O229:P230" si="147">SUM(O7,O82,SUMIF($D$105:$D$227,$D229,O$105:O$227))</f>
        <v>86067</v>
      </c>
      <c r="P229" s="64">
        <f t="shared" si="147"/>
        <v>15853</v>
      </c>
      <c r="Q229" s="62">
        <f t="shared" ref="Q229:Q230" si="148">IFERROR(P229/O229,"-")</f>
        <v>0.18419370955186076</v>
      </c>
      <c r="R229" s="64">
        <f t="shared" ref="R229:R230" si="149">SUM(R7,R82,SUMIF($D$105:$D$227,$D229,R$105:R$227))</f>
        <v>70214</v>
      </c>
      <c r="S229" s="62">
        <f t="shared" ref="S229:S230" si="150">IFERROR(R229/O229,"-")</f>
        <v>0.81580629044813924</v>
      </c>
      <c r="T229" s="95">
        <f t="shared" ref="T229:U230" si="151">SUM(T7,T82,SUMIF($D$105:$D$227,$D229,T$105:T$227))</f>
        <v>44412</v>
      </c>
      <c r="U229" s="64">
        <f t="shared" si="151"/>
        <v>8598</v>
      </c>
      <c r="V229" s="62">
        <f t="shared" ref="V229:V230" si="152">IFERROR(U229/T229,"-")</f>
        <v>0.19359632531748175</v>
      </c>
      <c r="W229" s="64">
        <f t="shared" ref="W229:W230" si="153">SUM(W7,W82,SUMIF($D$105:$D$227,$D229,W$105:W$227))</f>
        <v>35814</v>
      </c>
      <c r="X229" s="62">
        <f t="shared" ref="X229:X230" si="154">IFERROR(W229/T229,"-")</f>
        <v>0.80640367468251828</v>
      </c>
      <c r="Y229" s="95">
        <f t="shared" ref="Y229:Z230" si="155">SUM(Y7,Y82,SUMIF($D$105:$D$227,$D229,Y$105:Y$227))</f>
        <v>22651</v>
      </c>
      <c r="Z229" s="64">
        <f t="shared" si="155"/>
        <v>2851</v>
      </c>
      <c r="AA229" s="62">
        <f t="shared" ref="AA229:AA230" si="156">IFERROR(Z229/Y229,"-")</f>
        <v>0.1258664076641208</v>
      </c>
      <c r="AB229" s="64">
        <f t="shared" ref="AB229:AB230" si="157">SUM(AB7,AB82,SUMIF($D$105:$D$227,$D229,AB$105:AB$227))</f>
        <v>19800</v>
      </c>
      <c r="AC229" s="62">
        <f t="shared" ref="AC229:AC230" si="158">IFERROR(AB229/Y229,"-")</f>
        <v>0.87413359233587917</v>
      </c>
      <c r="AD229" s="95">
        <f t="shared" ref="AD229:AE230" si="159">SUM(AD7,AD82,SUMIF($D$105:$D$227,$D229,AD$105:AD$227))</f>
        <v>10678</v>
      </c>
      <c r="AE229" s="64">
        <f t="shared" si="159"/>
        <v>676</v>
      </c>
      <c r="AF229" s="62">
        <f t="shared" ref="AF229:AF230" si="160">IFERROR(AE229/AD229,"-")</f>
        <v>6.3307735530998319E-2</v>
      </c>
      <c r="AG229" s="64">
        <f t="shared" ref="AG229:AG230" si="161">SUM(AG7,AG82,SUMIF($D$105:$D$227,$D229,AG$105:AG$227))</f>
        <v>10002</v>
      </c>
      <c r="AH229" s="62">
        <f t="shared" ref="AH229:AH230" si="162">IFERROR(AG229/AD229,"-")</f>
        <v>0.93669226446900167</v>
      </c>
      <c r="AI229" s="95">
        <f t="shared" ref="AI229:AJ230" si="163">SUM(AI7,AI82,SUMIF($D$105:$D$227,$D229,AI$105:AI$227))</f>
        <v>5045</v>
      </c>
      <c r="AJ229" s="64">
        <f t="shared" si="163"/>
        <v>118</v>
      </c>
      <c r="AK229" s="62">
        <f t="shared" ref="AK229:AK230" si="164">IFERROR(AJ229/AI229,"-")</f>
        <v>2.3389494549058473E-2</v>
      </c>
      <c r="AL229" s="64">
        <f t="shared" ref="AL229:AL230" si="165">SUM(AL7,AL82,SUMIF($D$105:$D$227,$D229,AL$105:AL$227))</f>
        <v>4927</v>
      </c>
      <c r="AM229" s="62">
        <f t="shared" ref="AM229:AM230" si="166">IFERROR(AL229/AI229,"-")</f>
        <v>0.97661050545094152</v>
      </c>
      <c r="AN229" s="95">
        <f>SUM(E229,J229,O229,T229,Y229,AD229,AI229)</f>
        <v>169711</v>
      </c>
      <c r="AO229" s="64">
        <f t="shared" si="136"/>
        <v>28223</v>
      </c>
      <c r="AP229" s="62">
        <f>IFERROR(AO229/AN229,"-")</f>
        <v>0.16630035766685719</v>
      </c>
      <c r="AQ229" s="63">
        <f t="shared" si="120"/>
        <v>141488</v>
      </c>
      <c r="AR229" s="62">
        <f>IFERROR(AQ229/AN229,"-")</f>
        <v>0.83369964233314287</v>
      </c>
      <c r="AS229" s="91"/>
      <c r="AT229" s="275"/>
      <c r="AU229" s="276"/>
      <c r="AV229" s="11" t="s">
        <v>131</v>
      </c>
      <c r="AW229" s="210">
        <v>166825</v>
      </c>
      <c r="AX229" s="38">
        <v>25849</v>
      </c>
      <c r="AY229" s="85">
        <v>0.15494680053948748</v>
      </c>
      <c r="AZ229" s="38">
        <v>140976</v>
      </c>
      <c r="BA229" s="85">
        <v>0.84505319946051249</v>
      </c>
      <c r="BB229" s="91"/>
      <c r="BD229" s="80"/>
      <c r="BE229" s="80"/>
      <c r="BF229" s="80"/>
      <c r="BG229" s="80"/>
      <c r="BH229" s="80"/>
      <c r="BI229" s="80"/>
      <c r="BJ229" s="80"/>
      <c r="BK229" s="80"/>
      <c r="BL229" s="80"/>
      <c r="BM229" s="80"/>
    </row>
    <row r="230" spans="2:92" s="12" customFormat="1" ht="13.5" customHeight="1">
      <c r="B230" s="264"/>
      <c r="C230" s="265"/>
      <c r="D230" s="58" t="s">
        <v>130</v>
      </c>
      <c r="E230" s="98">
        <f t="shared" si="139"/>
        <v>1687</v>
      </c>
      <c r="F230" s="57">
        <f t="shared" si="139"/>
        <v>282</v>
      </c>
      <c r="G230" s="55">
        <f t="shared" si="140"/>
        <v>0.16716064018968582</v>
      </c>
      <c r="H230" s="57">
        <f>SUM(H8,H83,SUMIF($D$105:$D$227,$D230,H$105:H$227))</f>
        <v>1405</v>
      </c>
      <c r="I230" s="55">
        <f t="shared" si="142"/>
        <v>0.83283935981031421</v>
      </c>
      <c r="J230" s="98">
        <f t="shared" si="143"/>
        <v>5882</v>
      </c>
      <c r="K230" s="57">
        <f t="shared" si="143"/>
        <v>832</v>
      </c>
      <c r="L230" s="55">
        <f t="shared" si="144"/>
        <v>0.14144848690921455</v>
      </c>
      <c r="M230" s="57">
        <f t="shared" si="145"/>
        <v>5050</v>
      </c>
      <c r="N230" s="55">
        <f t="shared" si="146"/>
        <v>0.85855151309078548</v>
      </c>
      <c r="O230" s="98">
        <f t="shared" si="147"/>
        <v>475310</v>
      </c>
      <c r="P230" s="57">
        <f t="shared" si="147"/>
        <v>120548</v>
      </c>
      <c r="Q230" s="55">
        <f t="shared" si="148"/>
        <v>0.25361974290463069</v>
      </c>
      <c r="R230" s="57">
        <f t="shared" si="149"/>
        <v>354762</v>
      </c>
      <c r="S230" s="55">
        <f t="shared" si="150"/>
        <v>0.74638025709536937</v>
      </c>
      <c r="T230" s="98">
        <f t="shared" si="151"/>
        <v>386295</v>
      </c>
      <c r="U230" s="57">
        <f t="shared" si="151"/>
        <v>89952</v>
      </c>
      <c r="V230" s="55">
        <f t="shared" si="152"/>
        <v>0.23285830776996855</v>
      </c>
      <c r="W230" s="57">
        <f t="shared" si="153"/>
        <v>296343</v>
      </c>
      <c r="X230" s="55">
        <f t="shared" si="154"/>
        <v>0.76714169223003148</v>
      </c>
      <c r="Y230" s="98">
        <f t="shared" si="155"/>
        <v>240996</v>
      </c>
      <c r="Z230" s="57">
        <f t="shared" si="155"/>
        <v>40702</v>
      </c>
      <c r="AA230" s="55">
        <f t="shared" si="156"/>
        <v>0.16889076997128583</v>
      </c>
      <c r="AB230" s="57">
        <f t="shared" si="157"/>
        <v>200294</v>
      </c>
      <c r="AC230" s="55">
        <f t="shared" si="158"/>
        <v>0.83110923002871417</v>
      </c>
      <c r="AD230" s="98">
        <f t="shared" si="159"/>
        <v>105019</v>
      </c>
      <c r="AE230" s="57">
        <f t="shared" si="159"/>
        <v>11790</v>
      </c>
      <c r="AF230" s="55">
        <f t="shared" si="160"/>
        <v>0.11226539959435912</v>
      </c>
      <c r="AG230" s="57">
        <f t="shared" si="161"/>
        <v>93229</v>
      </c>
      <c r="AH230" s="55">
        <f t="shared" si="162"/>
        <v>0.88773460040564089</v>
      </c>
      <c r="AI230" s="98">
        <f t="shared" si="163"/>
        <v>32951</v>
      </c>
      <c r="AJ230" s="57">
        <f t="shared" si="163"/>
        <v>2218</v>
      </c>
      <c r="AK230" s="55">
        <f t="shared" si="164"/>
        <v>6.7312069436435917E-2</v>
      </c>
      <c r="AL230" s="57">
        <f t="shared" si="165"/>
        <v>30733</v>
      </c>
      <c r="AM230" s="55">
        <f t="shared" si="166"/>
        <v>0.93268793056356403</v>
      </c>
      <c r="AN230" s="98">
        <f t="shared" ref="AN230" si="167">SUM(E230,J230,O230,T230,Y230,AD230,AI230)</f>
        <v>1248140</v>
      </c>
      <c r="AO230" s="57">
        <f t="shared" si="136"/>
        <v>266324</v>
      </c>
      <c r="AP230" s="55">
        <f>IFERROR(AO230/AN230,"-")</f>
        <v>0.21337670453635008</v>
      </c>
      <c r="AQ230" s="56">
        <f t="shared" si="120"/>
        <v>981816</v>
      </c>
      <c r="AR230" s="55">
        <f>IFERROR(AQ230/AN230,"-")</f>
        <v>0.78662329546364995</v>
      </c>
      <c r="AS230" s="91"/>
      <c r="AT230" s="264"/>
      <c r="AU230" s="265"/>
      <c r="AV230" s="151" t="s">
        <v>67</v>
      </c>
      <c r="AW230" s="210">
        <v>1201914</v>
      </c>
      <c r="AX230" s="38">
        <v>232658</v>
      </c>
      <c r="AY230" s="85">
        <v>0.19357291786267569</v>
      </c>
      <c r="AZ230" s="38">
        <v>969256</v>
      </c>
      <c r="BA230" s="85">
        <v>0.80642708213732428</v>
      </c>
      <c r="BB230" s="91"/>
      <c r="BD230" s="80"/>
      <c r="BE230" s="80"/>
      <c r="BF230" s="80"/>
      <c r="BG230" s="80"/>
      <c r="BH230" s="80"/>
      <c r="BI230" s="80"/>
      <c r="BJ230" s="80"/>
      <c r="BK230" s="80"/>
      <c r="BL230" s="80"/>
      <c r="BM230" s="80"/>
    </row>
    <row r="231" spans="2:92" s="12" customFormat="1" ht="13.5" customHeight="1">
      <c r="B231" s="54"/>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91"/>
      <c r="AT231" s="54"/>
      <c r="AU231" s="53"/>
      <c r="AV231" s="53"/>
      <c r="AW231" s="53"/>
      <c r="AX231" s="53"/>
      <c r="AY231" s="53"/>
      <c r="AZ231" s="53"/>
      <c r="BA231" s="53"/>
      <c r="BB231" s="91"/>
      <c r="BD231" s="80"/>
      <c r="BE231" s="80"/>
      <c r="BF231" s="80"/>
      <c r="BG231" s="80"/>
      <c r="BH231" s="80"/>
      <c r="BI231" s="80"/>
      <c r="BJ231" s="80"/>
      <c r="BK231" s="80"/>
      <c r="BL231" s="80"/>
      <c r="BM231" s="80"/>
      <c r="CB231" s="3"/>
      <c r="CC231" s="3"/>
      <c r="CD231" s="3"/>
      <c r="CE231" s="3"/>
      <c r="CF231" s="3"/>
      <c r="CG231" s="3"/>
      <c r="CH231" s="3"/>
      <c r="CI231" s="3"/>
      <c r="CJ231" s="3"/>
      <c r="CK231" s="3"/>
      <c r="CL231" s="3"/>
      <c r="CM231" s="3"/>
      <c r="CN231" s="3"/>
    </row>
  </sheetData>
  <mergeCells count="362">
    <mergeCell ref="BK4:BL4"/>
    <mergeCell ref="BO3:BT3"/>
    <mergeCell ref="BU3:BZ3"/>
    <mergeCell ref="BX4:BZ4"/>
    <mergeCell ref="BU4:BW4"/>
    <mergeCell ref="BO4:BQ4"/>
    <mergeCell ref="BR4:BT4"/>
    <mergeCell ref="CL4:CN4"/>
    <mergeCell ref="CI3:CN3"/>
    <mergeCell ref="AT192:AT194"/>
    <mergeCell ref="AU192:AU194"/>
    <mergeCell ref="AT195:AT197"/>
    <mergeCell ref="AU195:AU197"/>
    <mergeCell ref="AT198:AT200"/>
    <mergeCell ref="AU198:AU200"/>
    <mergeCell ref="AT201:AT203"/>
    <mergeCell ref="AU201:AU203"/>
    <mergeCell ref="BI4:BJ4"/>
    <mergeCell ref="AT174:AT176"/>
    <mergeCell ref="AU174:AU176"/>
    <mergeCell ref="AT177:AT179"/>
    <mergeCell ref="AU177:AU179"/>
    <mergeCell ref="AT180:AT182"/>
    <mergeCell ref="AU180:AU182"/>
    <mergeCell ref="AT183:AT185"/>
    <mergeCell ref="AU183:AU185"/>
    <mergeCell ref="AT186:AT188"/>
    <mergeCell ref="AU186:AU188"/>
    <mergeCell ref="AT159:AT161"/>
    <mergeCell ref="AU159:AU161"/>
    <mergeCell ref="AT162:AT164"/>
    <mergeCell ref="AU162:AU164"/>
    <mergeCell ref="AT126:AT128"/>
    <mergeCell ref="BE3:BH3"/>
    <mergeCell ref="BI3:BL3"/>
    <mergeCell ref="BE4:BF4"/>
    <mergeCell ref="BG4:BH4"/>
    <mergeCell ref="AT189:AT191"/>
    <mergeCell ref="AU189:AU191"/>
    <mergeCell ref="AT141:AT143"/>
    <mergeCell ref="AU141:AU143"/>
    <mergeCell ref="AT165:AT167"/>
    <mergeCell ref="AU165:AU167"/>
    <mergeCell ref="AT168:AT170"/>
    <mergeCell ref="AU168:AU170"/>
    <mergeCell ref="AT171:AT173"/>
    <mergeCell ref="AU171:AU173"/>
    <mergeCell ref="AT144:AT146"/>
    <mergeCell ref="AU144:AU146"/>
    <mergeCell ref="AT147:AT149"/>
    <mergeCell ref="AU147:AU149"/>
    <mergeCell ref="AT150:AT152"/>
    <mergeCell ref="AU150:AU152"/>
    <mergeCell ref="AT153:AT155"/>
    <mergeCell ref="AU153:AU155"/>
    <mergeCell ref="AT156:AT158"/>
    <mergeCell ref="AU156:AU158"/>
    <mergeCell ref="AT225:AT227"/>
    <mergeCell ref="AU225:AU227"/>
    <mergeCell ref="AT228:AU230"/>
    <mergeCell ref="AT204:AT206"/>
    <mergeCell ref="AU204:AU206"/>
    <mergeCell ref="AT207:AT209"/>
    <mergeCell ref="AU207:AU209"/>
    <mergeCell ref="AT210:AT212"/>
    <mergeCell ref="AU210:AU212"/>
    <mergeCell ref="AT213:AT215"/>
    <mergeCell ref="AU213:AU215"/>
    <mergeCell ref="AT216:AT218"/>
    <mergeCell ref="AU216:AU218"/>
    <mergeCell ref="AT219:AT221"/>
    <mergeCell ref="AU219:AU221"/>
    <mergeCell ref="AT222:AT224"/>
    <mergeCell ref="AU222:AU224"/>
    <mergeCell ref="AU126:AU128"/>
    <mergeCell ref="AT129:AT131"/>
    <mergeCell ref="AU129:AU131"/>
    <mergeCell ref="AT132:AT134"/>
    <mergeCell ref="AU132:AU134"/>
    <mergeCell ref="AT135:AT137"/>
    <mergeCell ref="AU135:AU137"/>
    <mergeCell ref="AT138:AT140"/>
    <mergeCell ref="AU138:AU140"/>
    <mergeCell ref="AT111:AT113"/>
    <mergeCell ref="AU111:AU113"/>
    <mergeCell ref="AT114:AT116"/>
    <mergeCell ref="AU114:AU116"/>
    <mergeCell ref="AT117:AT119"/>
    <mergeCell ref="AU117:AU119"/>
    <mergeCell ref="AT120:AT122"/>
    <mergeCell ref="AU120:AU122"/>
    <mergeCell ref="AT123:AT125"/>
    <mergeCell ref="AU123:AU125"/>
    <mergeCell ref="AT96:AT98"/>
    <mergeCell ref="AU96:AU98"/>
    <mergeCell ref="AT99:AT101"/>
    <mergeCell ref="AU99:AU101"/>
    <mergeCell ref="AT102:AT104"/>
    <mergeCell ref="AU102:AU104"/>
    <mergeCell ref="AT105:AT107"/>
    <mergeCell ref="AU105:AU107"/>
    <mergeCell ref="AT108:AT110"/>
    <mergeCell ref="AU108:AU110"/>
    <mergeCell ref="AT81:AT83"/>
    <mergeCell ref="AU81:AU83"/>
    <mergeCell ref="AT84:AT86"/>
    <mergeCell ref="AU84:AU86"/>
    <mergeCell ref="AT87:AT89"/>
    <mergeCell ref="AU87:AU89"/>
    <mergeCell ref="AT90:AT92"/>
    <mergeCell ref="AU90:AU92"/>
    <mergeCell ref="AT93:AT95"/>
    <mergeCell ref="AU93:AU95"/>
    <mergeCell ref="AT66:AT68"/>
    <mergeCell ref="AU66:AU68"/>
    <mergeCell ref="AT69:AT71"/>
    <mergeCell ref="AU69:AU71"/>
    <mergeCell ref="AT72:AT74"/>
    <mergeCell ref="AU72:AU74"/>
    <mergeCell ref="AT75:AT77"/>
    <mergeCell ref="AU75:AU77"/>
    <mergeCell ref="AT78:AT80"/>
    <mergeCell ref="AU78:AU80"/>
    <mergeCell ref="AT51:AT53"/>
    <mergeCell ref="AU51:AU53"/>
    <mergeCell ref="AT54:AT56"/>
    <mergeCell ref="AU54:AU56"/>
    <mergeCell ref="AT57:AT59"/>
    <mergeCell ref="AU57:AU59"/>
    <mergeCell ref="AT60:AT62"/>
    <mergeCell ref="AU60:AU62"/>
    <mergeCell ref="AT63:AT65"/>
    <mergeCell ref="AU63:AU65"/>
    <mergeCell ref="AT36:AT38"/>
    <mergeCell ref="AU36:AU38"/>
    <mergeCell ref="AT39:AT41"/>
    <mergeCell ref="AU39:AU41"/>
    <mergeCell ref="AT42:AT44"/>
    <mergeCell ref="AU42:AU44"/>
    <mergeCell ref="AT45:AT47"/>
    <mergeCell ref="AU45:AU47"/>
    <mergeCell ref="AT48:AT50"/>
    <mergeCell ref="AU48:AU50"/>
    <mergeCell ref="AT21:AT23"/>
    <mergeCell ref="AU21:AU23"/>
    <mergeCell ref="AT24:AT26"/>
    <mergeCell ref="AU24:AU26"/>
    <mergeCell ref="AT27:AT29"/>
    <mergeCell ref="AU27:AU29"/>
    <mergeCell ref="AT30:AT32"/>
    <mergeCell ref="AU30:AU32"/>
    <mergeCell ref="AT33:AT35"/>
    <mergeCell ref="AU33:AU35"/>
    <mergeCell ref="AT6:AT8"/>
    <mergeCell ref="AU6:AU8"/>
    <mergeCell ref="AT9:AT11"/>
    <mergeCell ref="AU9:AU11"/>
    <mergeCell ref="AT12:AT14"/>
    <mergeCell ref="AU12:AU14"/>
    <mergeCell ref="AT15:AT17"/>
    <mergeCell ref="AU15:AU17"/>
    <mergeCell ref="AT18:AT20"/>
    <mergeCell ref="AU18:AU20"/>
    <mergeCell ref="C216:C218"/>
    <mergeCell ref="C219:C221"/>
    <mergeCell ref="C222:C224"/>
    <mergeCell ref="C225:C227"/>
    <mergeCell ref="C186:C188"/>
    <mergeCell ref="C189:C191"/>
    <mergeCell ref="C192:C194"/>
    <mergeCell ref="C195:C197"/>
    <mergeCell ref="C198:C200"/>
    <mergeCell ref="C201:C203"/>
    <mergeCell ref="C204:C206"/>
    <mergeCell ref="C207:C209"/>
    <mergeCell ref="C210:C212"/>
    <mergeCell ref="C126:C128"/>
    <mergeCell ref="C129:C131"/>
    <mergeCell ref="C132:C134"/>
    <mergeCell ref="C135:C137"/>
    <mergeCell ref="C138:C140"/>
    <mergeCell ref="C141:C143"/>
    <mergeCell ref="C213:C215"/>
    <mergeCell ref="C174:C176"/>
    <mergeCell ref="C177:C179"/>
    <mergeCell ref="C180:C182"/>
    <mergeCell ref="C183:C185"/>
    <mergeCell ref="B213:B215"/>
    <mergeCell ref="B216:B218"/>
    <mergeCell ref="B219:B221"/>
    <mergeCell ref="B222:B224"/>
    <mergeCell ref="B225:B227"/>
    <mergeCell ref="B228:C230"/>
    <mergeCell ref="C24:C26"/>
    <mergeCell ref="C27:C29"/>
    <mergeCell ref="C30:C32"/>
    <mergeCell ref="C33:C35"/>
    <mergeCell ref="C36:C38"/>
    <mergeCell ref="C39:C41"/>
    <mergeCell ref="C42:C44"/>
    <mergeCell ref="C45:C47"/>
    <mergeCell ref="C48:C50"/>
    <mergeCell ref="C51:C53"/>
    <mergeCell ref="C54:C56"/>
    <mergeCell ref="C57:C59"/>
    <mergeCell ref="C60:C62"/>
    <mergeCell ref="C63:C65"/>
    <mergeCell ref="C66:C68"/>
    <mergeCell ref="C69:C71"/>
    <mergeCell ref="C72:C74"/>
    <mergeCell ref="B186:B188"/>
    <mergeCell ref="B189:B191"/>
    <mergeCell ref="B192:B194"/>
    <mergeCell ref="B195:B197"/>
    <mergeCell ref="B198:B200"/>
    <mergeCell ref="B201:B203"/>
    <mergeCell ref="B204:B206"/>
    <mergeCell ref="B207:B209"/>
    <mergeCell ref="B210:B212"/>
    <mergeCell ref="B117:B119"/>
    <mergeCell ref="B120:B122"/>
    <mergeCell ref="B123:B125"/>
    <mergeCell ref="B126:B128"/>
    <mergeCell ref="B129:B131"/>
    <mergeCell ref="B132:B134"/>
    <mergeCell ref="B135:B137"/>
    <mergeCell ref="B138:B140"/>
    <mergeCell ref="B141:B143"/>
    <mergeCell ref="B174:B176"/>
    <mergeCell ref="B177:B179"/>
    <mergeCell ref="B180:B182"/>
    <mergeCell ref="B183:B185"/>
    <mergeCell ref="B156:B158"/>
    <mergeCell ref="B159:B161"/>
    <mergeCell ref="B162:B164"/>
    <mergeCell ref="B165:B167"/>
    <mergeCell ref="B168:B170"/>
    <mergeCell ref="B171:B173"/>
    <mergeCell ref="C165:C167"/>
    <mergeCell ref="C168:C170"/>
    <mergeCell ref="C171:C173"/>
    <mergeCell ref="C156:C158"/>
    <mergeCell ref="C159:C161"/>
    <mergeCell ref="C162:C164"/>
    <mergeCell ref="C81:C83"/>
    <mergeCell ref="B72:B74"/>
    <mergeCell ref="B147:B149"/>
    <mergeCell ref="B150:B152"/>
    <mergeCell ref="B153:B155"/>
    <mergeCell ref="C147:C149"/>
    <mergeCell ref="C150:C152"/>
    <mergeCell ref="C153:C155"/>
    <mergeCell ref="B144:B146"/>
    <mergeCell ref="C144:C146"/>
    <mergeCell ref="B114:B116"/>
    <mergeCell ref="C114:C116"/>
    <mergeCell ref="C87:C89"/>
    <mergeCell ref="C90:C92"/>
    <mergeCell ref="C93:C95"/>
    <mergeCell ref="C96:C98"/>
    <mergeCell ref="C99:C101"/>
    <mergeCell ref="C102:C104"/>
    <mergeCell ref="C105:C107"/>
    <mergeCell ref="C108:C110"/>
    <mergeCell ref="C117:C119"/>
    <mergeCell ref="C111:C113"/>
    <mergeCell ref="C120:C122"/>
    <mergeCell ref="C123:C125"/>
    <mergeCell ref="B87:B89"/>
    <mergeCell ref="B90:B92"/>
    <mergeCell ref="B93:B95"/>
    <mergeCell ref="B96:B98"/>
    <mergeCell ref="B99:B101"/>
    <mergeCell ref="B102:B104"/>
    <mergeCell ref="B105:B107"/>
    <mergeCell ref="B108:B110"/>
    <mergeCell ref="B111:B113"/>
    <mergeCell ref="T3:X3"/>
    <mergeCell ref="E3:I3"/>
    <mergeCell ref="E4:E5"/>
    <mergeCell ref="B15:B17"/>
    <mergeCell ref="B12:B14"/>
    <mergeCell ref="B9:B11"/>
    <mergeCell ref="B6:B8"/>
    <mergeCell ref="B21:B23"/>
    <mergeCell ref="B18:B20"/>
    <mergeCell ref="C21:C23"/>
    <mergeCell ref="C18:C20"/>
    <mergeCell ref="C15:C17"/>
    <mergeCell ref="F4:G4"/>
    <mergeCell ref="H4:I4"/>
    <mergeCell ref="M4:N4"/>
    <mergeCell ref="W4:X4"/>
    <mergeCell ref="C9:C11"/>
    <mergeCell ref="C6:C8"/>
    <mergeCell ref="C12:C14"/>
    <mergeCell ref="O3:S3"/>
    <mergeCell ref="B3:B5"/>
    <mergeCell ref="C3:C5"/>
    <mergeCell ref="D3:D5"/>
    <mergeCell ref="T4:T5"/>
    <mergeCell ref="B84:B86"/>
    <mergeCell ref="B33:B35"/>
    <mergeCell ref="B30:B32"/>
    <mergeCell ref="J3:N3"/>
    <mergeCell ref="B27:B29"/>
    <mergeCell ref="B24:B26"/>
    <mergeCell ref="B57:B59"/>
    <mergeCell ref="B54:B56"/>
    <mergeCell ref="B51:B53"/>
    <mergeCell ref="B48:B50"/>
    <mergeCell ref="B45:B47"/>
    <mergeCell ref="B42:B44"/>
    <mergeCell ref="B39:B41"/>
    <mergeCell ref="B36:B38"/>
    <mergeCell ref="C84:C86"/>
    <mergeCell ref="B69:B71"/>
    <mergeCell ref="B66:B68"/>
    <mergeCell ref="B63:B65"/>
    <mergeCell ref="B60:B62"/>
    <mergeCell ref="B75:B77"/>
    <mergeCell ref="B78:B80"/>
    <mergeCell ref="B81:B83"/>
    <mergeCell ref="C75:C77"/>
    <mergeCell ref="C78:C80"/>
    <mergeCell ref="O4:O5"/>
    <mergeCell ref="J4:J5"/>
    <mergeCell ref="AO4:AP4"/>
    <mergeCell ref="AJ4:AK4"/>
    <mergeCell ref="AE4:AF4"/>
    <mergeCell ref="U4:V4"/>
    <mergeCell ref="P4:Q4"/>
    <mergeCell ref="K4:L4"/>
    <mergeCell ref="R4:S4"/>
    <mergeCell ref="AL4:AM4"/>
    <mergeCell ref="AB4:AC4"/>
    <mergeCell ref="Z4:AA4"/>
    <mergeCell ref="AG4:AH4"/>
    <mergeCell ref="CO3:CO5"/>
    <mergeCell ref="BD3:BD5"/>
    <mergeCell ref="BN3:BN5"/>
    <mergeCell ref="CB3:CB5"/>
    <mergeCell ref="AN3:AR3"/>
    <mergeCell ref="AN4:AN5"/>
    <mergeCell ref="AI4:AI5"/>
    <mergeCell ref="AD4:AD5"/>
    <mergeCell ref="Y4:Y5"/>
    <mergeCell ref="AI3:AM3"/>
    <mergeCell ref="AD3:AH3"/>
    <mergeCell ref="Y3:AC3"/>
    <mergeCell ref="AQ4:AR4"/>
    <mergeCell ref="AW3:BA3"/>
    <mergeCell ref="AW4:AW5"/>
    <mergeCell ref="AX4:AY4"/>
    <mergeCell ref="AZ4:BA4"/>
    <mergeCell ref="AT3:AT5"/>
    <mergeCell ref="AU3:AU5"/>
    <mergeCell ref="AV3:AV5"/>
    <mergeCell ref="CC3:CH3"/>
    <mergeCell ref="CC4:CE4"/>
    <mergeCell ref="CF4:CH4"/>
    <mergeCell ref="CI4:CK4"/>
  </mergeCells>
  <phoneticPr fontId="3"/>
  <pageMargins left="0.70866141732283472" right="0.19685039370078741" top="0.59055118110236227" bottom="0.59055118110236227" header="0.31496062992125984" footer="0.31496062992125984"/>
  <pageSetup paperSize="8" scale="75" fitToHeight="0" pageOrder="overThenDown" orientation="landscape" r:id="rId1"/>
  <headerFooter>
    <oddHeader>&amp;R&amp;"ＭＳ 明朝,標準"&amp;12 2-9.医科･歯科健診受診傾向</oddHeader>
  </headerFooter>
  <rowBreaks count="3" manualBreakCount="3">
    <brk id="65" max="43" man="1"/>
    <brk id="125" max="43" man="1"/>
    <brk id="185" max="43" man="1"/>
  </rowBreaks>
  <colBreaks count="1" manualBreakCount="1">
    <brk id="24" max="229" man="1"/>
  </colBreaks>
  <ignoredErrors>
    <ignoredError sqref="AP6:AP7 AP10 AP13 AP19 AP16 AP28 AP25 AP22 AP43 AP40 AP37 AP34 AP31 AP55 AP52 AP49 AP46 AP76 AP73 AP70 AP67 AP64 AP61 AP97 AP91 AP88 AP85 AP82 AP79 AP94 AP127 AP124 AP121 AP118 AP115 AP112 AP109 AP106 AP103 AP100 AP160 AP157 AP154 AP151 AP148 AP145 AP142 AP139 AP136 AP133 AP130 AP211 AP208 AP205 AP202 AP199 AP196 AP193 AP190 AP187 AP184 AP181 AP178 AP175 AP172 AP169 AP166 AP163 AP227:AP230 AP226 AP223 AP220 AP217 AP214 AP58 AP8 AR8 AP9 AR9 AR10 AP11 AR11 AP12 AR12 AR13 AP14 AR14 AP15 AR15 AR16 AP17 AR17 AP18 AR18 AR19 AP20 AR20 AP21 AR21 AR22 AP23 AR23 AP24 AR24 AR25 AP26 AR26 AP27 AR27 AR28 AP29 AR29 AP30 AR30 AR31 AP32 AR32 AP33 AR33 AR34 AP35 AR35 AP36 AR36 AR37 AP38 AR38 AP39 AR39 AR40 AP41 AR41 AP42 AR42 AR43 AP44 AR44 AP45 AR45 AR46 AP47 AR47 AP48 AR48 AR49 AP50 AR50 AP51 AR51 AR52 AP53 AR53 AP54 AR54 AR55 AP56 AR56 AP57 AR57 AR58 AP59 AR59 AP60 AR60 AR61 AP62 AR62 AP63 AR63 AR64 AP65 AR65 AP66 AR66 AR67 AP68 AR68 AP69 AR69 AR70 AP71 AR71 AP72 AR72 AR73 AP74 AR74 AP75 AR75 AR76 AP77 AR77 AP78 AR78 AR79 AP80 AR80 AP81 AR81 AR82 AP83 AR83 AP84 AR84 AR85 AP86 AR86 AP87 AR87 AR88 AP89 AR89 AP90 AR90 AR91 AP92 AR92 AP93 AR93 AR94 AP95 AR95 AP96 AR96 AR97 AP98 AR98 AP99 AR99 AR100 AP101 AR101 AP102 AR102 AR103 AP104 AR104 AP105 AR105 AR106 AP107 AR107 AP108 AR108 AR109 AP110 AR110 AP111 AR111 AR112 AP113 AR113 AP114 AR114 AR115 AP116 AR116 AP117 AR117 AR118 AP119 AR119 AP120 AR120 AR121 AP122 AR122 AP123 AR123 AR124 AP125 AR125 AP126 AR126 AR127 AP128 AR128 AP129 AR129 AR130 AP131 AR131 AP132 AR132 AR133 AP134 AR134 AP135 AR135 AR136 AP137 AR137 AP138 AR138 AR139 AP140 AR140 AP141 AR141 AR142 AP143 AR143 AP144 AR144 AR145 AP146 AR146 AP147 AR147 AR148 AP149 AR149 AP150 AR150 AR151 AP152 AR152 AP153 AR153 AR154 AP155 AR155 AP156 AR156 AR157 AP158 AR158 AP159 AR159 AR160 AP161 AR161 AP162 AR162 AR163 AP164 AR164 AP165 AR165 AR166 AP167 AR167 AP168 AR168 AR169 AP170 AR170 AP171 AR171 AR172 AP173 AR173 AP174 AR174 AR175 AP176 AR176 AP177 AR177 AR178 AP179 AR179 AP180 AR180 AR181 AP182 AR182 AP183 AR183 AR184 AP185 AR185 AP186 AR186 AR187 AP188 AR188 AP189 AR189 AR190 AP191 AR191 AP192 AR192 AR193 AP194 AR194 AP195 AR195 AR196 AP197 AR197 AP198 AR198 AR199 AP200 AR200 AP201 AR201 AR202 AP203 AR203 AP204 AR204 AR205 AP206 AR206 AP207 AR207 AR208 AP209 AR209 AP210 AR210 AR211 AP212 AR212 AP213 AR213 AR214 AP215 AR215 AP216 AR216 AR217 AP218 AR218 AP219 AR219 AR220 AP221 AR221 AP222 AR222 AR223 AP224 AR224 AP225 AR225 AR226 AR227 G228:G230 I228:I230 L228:L230 N228:N230 Q228:Q230 S228:S230 V228:V230 X228:X230 AA228:AA230 AC228:AC230 AF228:AF230 AH228:AH230 AK228:AK230" formula="1"/>
    <ignoredError sqref="BK6:BK80 BE6:BE80 BG7:BG80 BI6:BI80 I6:I227 N6:N227 S6:S227 X6:X227 AC6:AC227 AH6:AH227 AM6:AO6 AQ6:AQ7 BF6:BH6 BJ6:BJ80 BL6:BL80 AM7:AO7 BF7:BF80 BH7:BH80" emptyCellReferenc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7"/>
  <dimension ref="B1:L3"/>
  <sheetViews>
    <sheetView showGridLines="0" zoomScaleNormal="100" zoomScaleSheetLayoutView="100" workbookViewId="0"/>
  </sheetViews>
  <sheetFormatPr defaultColWidth="9" defaultRowHeight="13.5"/>
  <cols>
    <col min="1" max="1" width="4.625" style="3" customWidth="1"/>
    <col min="2" max="2" width="3.25" style="3" customWidth="1"/>
    <col min="3" max="3" width="9.625" style="3" customWidth="1"/>
    <col min="4" max="9" width="13.125" style="3" customWidth="1"/>
    <col min="10" max="10" width="20.625" style="3" customWidth="1"/>
    <col min="11" max="11" width="6.5" style="3" customWidth="1"/>
    <col min="12" max="12" width="20.625" style="3" customWidth="1"/>
    <col min="13" max="13" width="5.625" style="3" customWidth="1"/>
    <col min="14" max="16384" width="9" style="3"/>
  </cols>
  <sheetData>
    <row r="1" spans="2:12" ht="16.5" customHeight="1">
      <c r="B1" s="3" t="s">
        <v>270</v>
      </c>
    </row>
    <row r="2" spans="2:12" ht="16.5" customHeight="1">
      <c r="B2" s="3" t="s">
        <v>259</v>
      </c>
    </row>
    <row r="3" spans="2:12" ht="16.5" customHeight="1">
      <c r="B3" s="3" t="s">
        <v>272</v>
      </c>
      <c r="L3" s="3" t="s">
        <v>155</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7E671-E3F7-4235-8FD5-938828E61637}">
  <sheetPr codeName="Sheet21"/>
  <dimension ref="B1:J82"/>
  <sheetViews>
    <sheetView showGridLines="0" zoomScaleNormal="100" zoomScaleSheetLayoutView="39" workbookViewId="0"/>
  </sheetViews>
  <sheetFormatPr defaultColWidth="9" defaultRowHeight="13.5"/>
  <cols>
    <col min="1" max="1" width="4.625" style="3" customWidth="1"/>
    <col min="2" max="9" width="15.375" style="3" customWidth="1"/>
    <col min="10" max="10" width="20.625" style="3" customWidth="1"/>
    <col min="11" max="11" width="6.5" style="3" customWidth="1"/>
    <col min="12" max="12" width="20.625" style="3" customWidth="1"/>
    <col min="13" max="13" width="5.625" style="3" customWidth="1"/>
    <col min="14" max="16384" width="9" style="3"/>
  </cols>
  <sheetData>
    <row r="1" spans="2:10" ht="16.5" customHeight="1">
      <c r="B1" s="3" t="s">
        <v>273</v>
      </c>
    </row>
    <row r="2" spans="2:10" ht="16.5" customHeight="1">
      <c r="B2" s="3" t="s">
        <v>259</v>
      </c>
    </row>
    <row r="3" spans="2:10" ht="16.5" customHeight="1">
      <c r="B3" s="3" t="s">
        <v>272</v>
      </c>
      <c r="J3" s="3" t="s">
        <v>155</v>
      </c>
    </row>
    <row r="80" spans="2:2" ht="16.5" customHeight="1">
      <c r="B80" s="3" t="s">
        <v>274</v>
      </c>
    </row>
    <row r="81" spans="2:10" ht="16.5" customHeight="1">
      <c r="B81" s="3" t="s">
        <v>259</v>
      </c>
    </row>
    <row r="82" spans="2:10" ht="16.5" customHeight="1">
      <c r="B82" s="3" t="s">
        <v>272</v>
      </c>
      <c r="J82" s="3" t="s">
        <v>237</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rowBreaks count="1" manualBreakCount="1">
    <brk id="79" max="22"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4"/>
  <dimension ref="A1:J47"/>
  <sheetViews>
    <sheetView showGridLines="0" zoomScaleNormal="100" zoomScaleSheetLayoutView="100" workbookViewId="0"/>
  </sheetViews>
  <sheetFormatPr defaultColWidth="9" defaultRowHeight="13.5"/>
  <cols>
    <col min="1" max="1" width="4.625" style="40" customWidth="1"/>
    <col min="2" max="2" width="6.125" style="40" customWidth="1"/>
    <col min="3" max="8" width="16.625" style="40" customWidth="1"/>
    <col min="9" max="9" width="9" style="40"/>
    <col min="10" max="10" width="12.5" style="40" customWidth="1"/>
    <col min="11" max="16384" width="9" style="40"/>
  </cols>
  <sheetData>
    <row r="1" spans="1:10" ht="16.5" customHeight="1">
      <c r="B1" s="3" t="s">
        <v>275</v>
      </c>
    </row>
    <row r="2" spans="1:10" ht="16.5" customHeight="1">
      <c r="B2" s="3" t="s">
        <v>161</v>
      </c>
    </row>
    <row r="3" spans="1:10" ht="18" customHeight="1">
      <c r="A3" s="3"/>
      <c r="B3" s="306" t="s">
        <v>129</v>
      </c>
      <c r="C3" s="306"/>
      <c r="D3" s="311" t="s">
        <v>153</v>
      </c>
      <c r="E3" s="304" t="s">
        <v>138</v>
      </c>
      <c r="F3" s="305"/>
      <c r="G3" s="305" t="s">
        <v>139</v>
      </c>
      <c r="H3" s="305"/>
    </row>
    <row r="4" spans="1:10" ht="42" customHeight="1">
      <c r="B4" s="306"/>
      <c r="C4" s="306"/>
      <c r="D4" s="312"/>
      <c r="E4" s="52" t="s">
        <v>144</v>
      </c>
      <c r="F4" s="107" t="s">
        <v>145</v>
      </c>
      <c r="G4" s="52" t="s">
        <v>146</v>
      </c>
      <c r="H4" s="107" t="s">
        <v>147</v>
      </c>
    </row>
    <row r="5" spans="1:10" ht="35.450000000000003" customHeight="1">
      <c r="B5" s="307" t="s">
        <v>136</v>
      </c>
      <c r="C5" s="308"/>
      <c r="D5" s="100">
        <f>市区町村別_歯科健診医療機関受診状況!AN228</f>
        <v>734014</v>
      </c>
      <c r="E5" s="51">
        <f>市区町村別_歯科健診医療機関受診状況!AO228</f>
        <v>141392</v>
      </c>
      <c r="F5" s="50">
        <f>市区町村別_歯科健診医療機関受診状況!AP228</f>
        <v>0.19262847847588738</v>
      </c>
      <c r="G5" s="51">
        <f>市区町村別_歯科健診医療機関受診状況!AQ228</f>
        <v>592622</v>
      </c>
      <c r="H5" s="50">
        <f>市区町村別_歯科健診医療機関受診状況!AR228</f>
        <v>0.80737152152411262</v>
      </c>
    </row>
    <row r="6" spans="1:10" ht="35.450000000000003" customHeight="1" thickBot="1">
      <c r="B6" s="309" t="s">
        <v>137</v>
      </c>
      <c r="C6" s="310"/>
      <c r="D6" s="100">
        <f>市区町村別_歯科健診医療機関受診状況!AN229</f>
        <v>514126</v>
      </c>
      <c r="E6" s="51">
        <f>市区町村別_歯科健診医療機関受診状況!AO229</f>
        <v>9021</v>
      </c>
      <c r="F6" s="50">
        <f>市区町村別_歯科健診医療機関受診状況!AP229</f>
        <v>1.7546282428820951E-2</v>
      </c>
      <c r="G6" s="51">
        <f>市区町村別_歯科健診医療機関受診状況!AQ229</f>
        <v>505105</v>
      </c>
      <c r="H6" s="50">
        <f>市区町村別_歯科健診医療機関受診状況!AR229</f>
        <v>0.98245371757117905</v>
      </c>
    </row>
    <row r="7" spans="1:10" ht="35.450000000000003" customHeight="1" thickTop="1">
      <c r="B7" s="303" t="s">
        <v>67</v>
      </c>
      <c r="C7" s="303"/>
      <c r="D7" s="101">
        <f>市区町村別_歯科健診医療機関受診状況!AN230</f>
        <v>1248140</v>
      </c>
      <c r="E7" s="90">
        <f>市区町村別_歯科健診医療機関受診状況!AO230</f>
        <v>150413</v>
      </c>
      <c r="F7" s="48">
        <f>市区町村別_歯科健診医療機関受診状況!AP230</f>
        <v>0.12050971846107007</v>
      </c>
      <c r="G7" s="49">
        <f>市区町村別_歯科健診医療機関受診状況!AQ230</f>
        <v>1097727</v>
      </c>
      <c r="H7" s="48">
        <f>市区町村別_歯科健診医療機関受診状況!AR230</f>
        <v>0.87949028153892994</v>
      </c>
    </row>
    <row r="8" spans="1:10" ht="13.5" customHeight="1">
      <c r="B8" s="152" t="s">
        <v>296</v>
      </c>
      <c r="C8" s="43"/>
      <c r="D8" s="43"/>
      <c r="E8" s="42"/>
      <c r="F8" s="41"/>
    </row>
    <row r="9" spans="1:10" ht="13.5" customHeight="1">
      <c r="B9" s="44" t="s">
        <v>290</v>
      </c>
      <c r="C9" s="43"/>
      <c r="D9" s="43"/>
      <c r="E9" s="42"/>
      <c r="F9" s="41"/>
    </row>
    <row r="10" spans="1:10" ht="13.5" customHeight="1">
      <c r="B10" s="8" t="s">
        <v>291</v>
      </c>
      <c r="C10" s="43"/>
      <c r="D10" s="43"/>
      <c r="E10" s="42"/>
      <c r="F10" s="41"/>
    </row>
    <row r="11" spans="1:10">
      <c r="B11" s="45"/>
      <c r="C11" s="47"/>
      <c r="D11" s="47"/>
    </row>
    <row r="12" spans="1:10">
      <c r="B12" s="45"/>
      <c r="C12" s="47"/>
      <c r="D12" s="47"/>
    </row>
    <row r="13" spans="1:10" ht="16.5" customHeight="1">
      <c r="B13" s="3" t="s">
        <v>275</v>
      </c>
    </row>
    <row r="14" spans="1:10" ht="16.5" customHeight="1">
      <c r="B14" s="3" t="s">
        <v>161</v>
      </c>
    </row>
    <row r="15" spans="1:10">
      <c r="J15" s="106" t="s">
        <v>226</v>
      </c>
    </row>
    <row r="16" spans="1:10">
      <c r="J16" s="204" t="s">
        <v>220</v>
      </c>
    </row>
    <row r="17" spans="10:10">
      <c r="J17" s="204" t="s">
        <v>222</v>
      </c>
    </row>
    <row r="44" spans="2:6" ht="15.75" customHeight="1"/>
    <row r="45" spans="2:6">
      <c r="B45" s="152" t="s">
        <v>296</v>
      </c>
    </row>
    <row r="46" spans="2:6" ht="13.5" customHeight="1">
      <c r="B46" s="44" t="s">
        <v>290</v>
      </c>
      <c r="C46" s="43"/>
      <c r="D46" s="43"/>
      <c r="E46" s="42"/>
      <c r="F46" s="41"/>
    </row>
    <row r="47" spans="2:6" ht="13.5" customHeight="1">
      <c r="B47" s="8" t="s">
        <v>291</v>
      </c>
      <c r="C47" s="43"/>
      <c r="D47" s="43"/>
      <c r="E47" s="42"/>
      <c r="F47" s="41"/>
    </row>
  </sheetData>
  <mergeCells count="7">
    <mergeCell ref="B6:C6"/>
    <mergeCell ref="B7:C7"/>
    <mergeCell ref="B3:C4"/>
    <mergeCell ref="E3:F3"/>
    <mergeCell ref="G3:H3"/>
    <mergeCell ref="B5:C5"/>
    <mergeCell ref="D3:D4"/>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CN231"/>
  <sheetViews>
    <sheetView showGridLines="0" zoomScaleNormal="100" zoomScaleSheetLayoutView="100" workbookViewId="0"/>
  </sheetViews>
  <sheetFormatPr defaultColWidth="9" defaultRowHeight="13.5"/>
  <cols>
    <col min="1" max="1" width="4.625" style="3" customWidth="1"/>
    <col min="2" max="2" width="3.125" style="3" customWidth="1"/>
    <col min="3" max="3" width="13.625" style="3" customWidth="1"/>
    <col min="4" max="4" width="23.875" style="3" bestFit="1" customWidth="1"/>
    <col min="5" max="45" width="10.625" style="3" customWidth="1"/>
    <col min="46" max="46" width="3.125" style="3" customWidth="1"/>
    <col min="47" max="47" width="13.625" style="3" customWidth="1"/>
    <col min="48" max="48" width="23.875" style="3" bestFit="1" customWidth="1"/>
    <col min="49" max="53" width="10.625" style="3" customWidth="1"/>
    <col min="54" max="54" width="9" style="3"/>
    <col min="55" max="55" width="14.125" style="3" customWidth="1"/>
    <col min="56" max="63" width="9.625" style="3" customWidth="1"/>
    <col min="64" max="64" width="9" style="3"/>
    <col min="65" max="65" width="16.125" style="3" bestFit="1" customWidth="1"/>
    <col min="66" max="77" width="9.625" style="3" customWidth="1"/>
    <col min="78" max="78" width="9" style="3"/>
    <col min="79" max="79" width="16.125" style="3" bestFit="1" customWidth="1"/>
    <col min="80" max="91" width="9.625" style="3" customWidth="1"/>
    <col min="92" max="16384" width="9" style="3"/>
  </cols>
  <sheetData>
    <row r="1" spans="1:92" ht="16.5" customHeight="1">
      <c r="B1" s="3" t="s">
        <v>275</v>
      </c>
    </row>
    <row r="2" spans="1:92" ht="16.5" customHeight="1">
      <c r="B2" s="3" t="s">
        <v>276</v>
      </c>
      <c r="AT2" s="6" t="s">
        <v>286</v>
      </c>
      <c r="BC2" s="6" t="s">
        <v>202</v>
      </c>
      <c r="BM2" s="6" t="s">
        <v>157</v>
      </c>
      <c r="CA2" s="6" t="s">
        <v>126</v>
      </c>
    </row>
    <row r="3" spans="1:92" ht="16.5" customHeight="1">
      <c r="B3" s="343"/>
      <c r="C3" s="296" t="s">
        <v>135</v>
      </c>
      <c r="D3" s="296" t="s">
        <v>134</v>
      </c>
      <c r="E3" s="316" t="s">
        <v>58</v>
      </c>
      <c r="F3" s="317"/>
      <c r="G3" s="317"/>
      <c r="H3" s="317"/>
      <c r="I3" s="318"/>
      <c r="J3" s="316" t="s">
        <v>59</v>
      </c>
      <c r="K3" s="317"/>
      <c r="L3" s="317"/>
      <c r="M3" s="317"/>
      <c r="N3" s="318"/>
      <c r="O3" s="316" t="s">
        <v>60</v>
      </c>
      <c r="P3" s="317"/>
      <c r="Q3" s="317"/>
      <c r="R3" s="317"/>
      <c r="S3" s="318"/>
      <c r="T3" s="316" t="s">
        <v>61</v>
      </c>
      <c r="U3" s="317"/>
      <c r="V3" s="317"/>
      <c r="W3" s="317"/>
      <c r="X3" s="318"/>
      <c r="Y3" s="316" t="s">
        <v>62</v>
      </c>
      <c r="Z3" s="317"/>
      <c r="AA3" s="317"/>
      <c r="AB3" s="317"/>
      <c r="AC3" s="318"/>
      <c r="AD3" s="316" t="s">
        <v>63</v>
      </c>
      <c r="AE3" s="317"/>
      <c r="AF3" s="317"/>
      <c r="AG3" s="317"/>
      <c r="AH3" s="318"/>
      <c r="AI3" s="316" t="s">
        <v>64</v>
      </c>
      <c r="AJ3" s="317"/>
      <c r="AK3" s="317"/>
      <c r="AL3" s="317"/>
      <c r="AM3" s="318"/>
      <c r="AN3" s="316" t="s">
        <v>57</v>
      </c>
      <c r="AO3" s="317"/>
      <c r="AP3" s="317"/>
      <c r="AQ3" s="317"/>
      <c r="AR3" s="318"/>
      <c r="AS3" s="92"/>
      <c r="AT3" s="344"/>
      <c r="AU3" s="268" t="s">
        <v>135</v>
      </c>
      <c r="AV3" s="268" t="s">
        <v>134</v>
      </c>
      <c r="AW3" s="320" t="s">
        <v>57</v>
      </c>
      <c r="AX3" s="321"/>
      <c r="AY3" s="321"/>
      <c r="AZ3" s="321"/>
      <c r="BA3" s="322"/>
      <c r="BC3" s="289" t="s">
        <v>250</v>
      </c>
      <c r="BD3" s="345" t="s">
        <v>136</v>
      </c>
      <c r="BE3" s="346"/>
      <c r="BF3" s="346"/>
      <c r="BG3" s="347"/>
      <c r="BH3" s="345" t="s">
        <v>137</v>
      </c>
      <c r="BI3" s="346"/>
      <c r="BJ3" s="346"/>
      <c r="BK3" s="347"/>
      <c r="BM3" s="289" t="s">
        <v>251</v>
      </c>
      <c r="BN3" s="345" t="s">
        <v>136</v>
      </c>
      <c r="BO3" s="346"/>
      <c r="BP3" s="346"/>
      <c r="BQ3" s="346"/>
      <c r="BR3" s="346"/>
      <c r="BS3" s="347"/>
      <c r="BT3" s="241" t="s">
        <v>137</v>
      </c>
      <c r="BU3" s="241"/>
      <c r="BV3" s="241"/>
      <c r="BW3" s="241"/>
      <c r="BX3" s="241"/>
      <c r="BY3" s="241"/>
      <c r="BZ3" s="6"/>
      <c r="CA3" s="289" t="s">
        <v>251</v>
      </c>
      <c r="CB3" s="345" t="s">
        <v>136</v>
      </c>
      <c r="CC3" s="346"/>
      <c r="CD3" s="346"/>
      <c r="CE3" s="346"/>
      <c r="CF3" s="346"/>
      <c r="CG3" s="347"/>
      <c r="CH3" s="345" t="s">
        <v>137</v>
      </c>
      <c r="CI3" s="346"/>
      <c r="CJ3" s="346"/>
      <c r="CK3" s="346"/>
      <c r="CL3" s="346"/>
      <c r="CM3" s="347"/>
      <c r="CN3" s="313"/>
    </row>
    <row r="4" spans="1:92" ht="16.5" customHeight="1">
      <c r="B4" s="343"/>
      <c r="C4" s="296"/>
      <c r="D4" s="296"/>
      <c r="E4" s="297" t="s">
        <v>153</v>
      </c>
      <c r="F4" s="319" t="s">
        <v>138</v>
      </c>
      <c r="G4" s="284"/>
      <c r="H4" s="319" t="s">
        <v>139</v>
      </c>
      <c r="I4" s="284"/>
      <c r="J4" s="297" t="s">
        <v>153</v>
      </c>
      <c r="K4" s="319" t="s">
        <v>138</v>
      </c>
      <c r="L4" s="284"/>
      <c r="M4" s="319" t="s">
        <v>139</v>
      </c>
      <c r="N4" s="284"/>
      <c r="O4" s="297" t="s">
        <v>153</v>
      </c>
      <c r="P4" s="319" t="s">
        <v>138</v>
      </c>
      <c r="Q4" s="284"/>
      <c r="R4" s="319" t="s">
        <v>139</v>
      </c>
      <c r="S4" s="284"/>
      <c r="T4" s="297" t="s">
        <v>153</v>
      </c>
      <c r="U4" s="319" t="s">
        <v>138</v>
      </c>
      <c r="V4" s="284"/>
      <c r="W4" s="319" t="s">
        <v>139</v>
      </c>
      <c r="X4" s="284"/>
      <c r="Y4" s="297" t="s">
        <v>153</v>
      </c>
      <c r="Z4" s="319" t="s">
        <v>138</v>
      </c>
      <c r="AA4" s="284"/>
      <c r="AB4" s="319" t="s">
        <v>139</v>
      </c>
      <c r="AC4" s="284"/>
      <c r="AD4" s="297" t="s">
        <v>153</v>
      </c>
      <c r="AE4" s="319" t="s">
        <v>138</v>
      </c>
      <c r="AF4" s="284"/>
      <c r="AG4" s="319" t="s">
        <v>139</v>
      </c>
      <c r="AH4" s="284"/>
      <c r="AI4" s="297" t="s">
        <v>153</v>
      </c>
      <c r="AJ4" s="319" t="s">
        <v>138</v>
      </c>
      <c r="AK4" s="284"/>
      <c r="AL4" s="319" t="s">
        <v>139</v>
      </c>
      <c r="AM4" s="284"/>
      <c r="AN4" s="297" t="s">
        <v>153</v>
      </c>
      <c r="AO4" s="319" t="s">
        <v>138</v>
      </c>
      <c r="AP4" s="284"/>
      <c r="AQ4" s="319" t="s">
        <v>139</v>
      </c>
      <c r="AR4" s="284"/>
      <c r="AS4" s="191"/>
      <c r="AT4" s="344"/>
      <c r="AU4" s="268"/>
      <c r="AV4" s="268"/>
      <c r="AW4" s="300" t="s">
        <v>153</v>
      </c>
      <c r="AX4" s="292" t="s">
        <v>138</v>
      </c>
      <c r="AY4" s="251"/>
      <c r="AZ4" s="292" t="s">
        <v>139</v>
      </c>
      <c r="BA4" s="251"/>
      <c r="BC4" s="290"/>
      <c r="BD4" s="339" t="s">
        <v>219</v>
      </c>
      <c r="BE4" s="340"/>
      <c r="BF4" s="339" t="s">
        <v>221</v>
      </c>
      <c r="BG4" s="340"/>
      <c r="BH4" s="326" t="s">
        <v>219</v>
      </c>
      <c r="BI4" s="328"/>
      <c r="BJ4" s="326" t="s">
        <v>221</v>
      </c>
      <c r="BK4" s="328"/>
      <c r="BM4" s="290"/>
      <c r="BN4" s="326" t="s">
        <v>238</v>
      </c>
      <c r="BO4" s="327"/>
      <c r="BP4" s="328"/>
      <c r="BQ4" s="326" t="s">
        <v>239</v>
      </c>
      <c r="BR4" s="327"/>
      <c r="BS4" s="328"/>
      <c r="BT4" s="341" t="s">
        <v>238</v>
      </c>
      <c r="BU4" s="341"/>
      <c r="BV4" s="341"/>
      <c r="BW4" s="341" t="s">
        <v>223</v>
      </c>
      <c r="BX4" s="341"/>
      <c r="BY4" s="341"/>
      <c r="BZ4" s="6"/>
      <c r="CA4" s="290"/>
      <c r="CB4" s="326" t="s">
        <v>219</v>
      </c>
      <c r="CC4" s="327"/>
      <c r="CD4" s="328"/>
      <c r="CE4" s="326" t="s">
        <v>221</v>
      </c>
      <c r="CF4" s="327"/>
      <c r="CG4" s="328"/>
      <c r="CH4" s="326" t="s">
        <v>219</v>
      </c>
      <c r="CI4" s="327"/>
      <c r="CJ4" s="328"/>
      <c r="CK4" s="326" t="s">
        <v>223</v>
      </c>
      <c r="CL4" s="327"/>
      <c r="CM4" s="328"/>
      <c r="CN4" s="314"/>
    </row>
    <row r="5" spans="1:92" ht="51.6" customHeight="1">
      <c r="B5" s="343"/>
      <c r="C5" s="296"/>
      <c r="D5" s="296"/>
      <c r="E5" s="299"/>
      <c r="F5" s="88" t="s">
        <v>65</v>
      </c>
      <c r="G5" s="107" t="s">
        <v>145</v>
      </c>
      <c r="H5" s="88" t="s">
        <v>154</v>
      </c>
      <c r="I5" s="107" t="s">
        <v>147</v>
      </c>
      <c r="J5" s="299"/>
      <c r="K5" s="88" t="s">
        <v>65</v>
      </c>
      <c r="L5" s="107" t="s">
        <v>145</v>
      </c>
      <c r="M5" s="88" t="s">
        <v>154</v>
      </c>
      <c r="N5" s="107" t="s">
        <v>147</v>
      </c>
      <c r="O5" s="299"/>
      <c r="P5" s="88" t="s">
        <v>65</v>
      </c>
      <c r="Q5" s="107" t="s">
        <v>145</v>
      </c>
      <c r="R5" s="88" t="s">
        <v>154</v>
      </c>
      <c r="S5" s="107" t="s">
        <v>147</v>
      </c>
      <c r="T5" s="299"/>
      <c r="U5" s="88" t="s">
        <v>65</v>
      </c>
      <c r="V5" s="107" t="s">
        <v>145</v>
      </c>
      <c r="W5" s="88" t="s">
        <v>154</v>
      </c>
      <c r="X5" s="107" t="s">
        <v>147</v>
      </c>
      <c r="Y5" s="299"/>
      <c r="Z5" s="88" t="s">
        <v>65</v>
      </c>
      <c r="AA5" s="107" t="s">
        <v>145</v>
      </c>
      <c r="AB5" s="88" t="s">
        <v>154</v>
      </c>
      <c r="AC5" s="107" t="s">
        <v>147</v>
      </c>
      <c r="AD5" s="299"/>
      <c r="AE5" s="88" t="s">
        <v>65</v>
      </c>
      <c r="AF5" s="107" t="s">
        <v>145</v>
      </c>
      <c r="AG5" s="88" t="s">
        <v>154</v>
      </c>
      <c r="AH5" s="107" t="s">
        <v>147</v>
      </c>
      <c r="AI5" s="299"/>
      <c r="AJ5" s="88" t="s">
        <v>65</v>
      </c>
      <c r="AK5" s="107" t="s">
        <v>145</v>
      </c>
      <c r="AL5" s="88" t="s">
        <v>154</v>
      </c>
      <c r="AM5" s="107" t="s">
        <v>147</v>
      </c>
      <c r="AN5" s="299"/>
      <c r="AO5" s="88" t="s">
        <v>65</v>
      </c>
      <c r="AP5" s="107" t="s">
        <v>145</v>
      </c>
      <c r="AQ5" s="88" t="s">
        <v>154</v>
      </c>
      <c r="AR5" s="107" t="s">
        <v>147</v>
      </c>
      <c r="AS5" s="198"/>
      <c r="AT5" s="344"/>
      <c r="AU5" s="268"/>
      <c r="AV5" s="268"/>
      <c r="AW5" s="302"/>
      <c r="AX5" s="211" t="s">
        <v>65</v>
      </c>
      <c r="AY5" s="211" t="s">
        <v>145</v>
      </c>
      <c r="AZ5" s="211" t="s">
        <v>154</v>
      </c>
      <c r="BA5" s="211" t="s">
        <v>147</v>
      </c>
      <c r="BC5" s="291"/>
      <c r="BD5" s="187" t="s">
        <v>287</v>
      </c>
      <c r="BE5" s="187" t="s">
        <v>288</v>
      </c>
      <c r="BF5" s="187" t="s">
        <v>287</v>
      </c>
      <c r="BG5" s="187" t="s">
        <v>288</v>
      </c>
      <c r="BH5" s="187" t="s">
        <v>287</v>
      </c>
      <c r="BI5" s="187" t="s">
        <v>288</v>
      </c>
      <c r="BJ5" s="187" t="s">
        <v>287</v>
      </c>
      <c r="BK5" s="187" t="s">
        <v>288</v>
      </c>
      <c r="BM5" s="291"/>
      <c r="BN5" s="187" t="s">
        <v>287</v>
      </c>
      <c r="BO5" s="187" t="s">
        <v>288</v>
      </c>
      <c r="BP5" s="102" t="s">
        <v>235</v>
      </c>
      <c r="BQ5" s="187" t="s">
        <v>287</v>
      </c>
      <c r="BR5" s="187" t="s">
        <v>288</v>
      </c>
      <c r="BS5" s="102" t="s">
        <v>236</v>
      </c>
      <c r="BT5" s="187" t="s">
        <v>287</v>
      </c>
      <c r="BU5" s="187" t="s">
        <v>288</v>
      </c>
      <c r="BV5" s="102" t="s">
        <v>235</v>
      </c>
      <c r="BW5" s="187" t="s">
        <v>287</v>
      </c>
      <c r="BX5" s="187" t="s">
        <v>288</v>
      </c>
      <c r="BY5" s="102" t="s">
        <v>236</v>
      </c>
      <c r="BZ5" s="6"/>
      <c r="CA5" s="291"/>
      <c r="CB5" s="187" t="s">
        <v>287</v>
      </c>
      <c r="CC5" s="187" t="s">
        <v>288</v>
      </c>
      <c r="CD5" s="102" t="s">
        <v>228</v>
      </c>
      <c r="CE5" s="187" t="s">
        <v>287</v>
      </c>
      <c r="CF5" s="187" t="s">
        <v>288</v>
      </c>
      <c r="CG5" s="102" t="s">
        <v>228</v>
      </c>
      <c r="CH5" s="187" t="s">
        <v>287</v>
      </c>
      <c r="CI5" s="187" t="s">
        <v>288</v>
      </c>
      <c r="CJ5" s="102" t="s">
        <v>228</v>
      </c>
      <c r="CK5" s="187" t="s">
        <v>287</v>
      </c>
      <c r="CL5" s="187" t="s">
        <v>288</v>
      </c>
      <c r="CM5" s="102" t="s">
        <v>228</v>
      </c>
      <c r="CN5" s="315"/>
    </row>
    <row r="6" spans="1:92" s="12" customFormat="1" ht="13.5" customHeight="1">
      <c r="A6" s="76"/>
      <c r="B6" s="259">
        <v>1</v>
      </c>
      <c r="C6" s="329" t="s">
        <v>50</v>
      </c>
      <c r="D6" s="75" t="s">
        <v>136</v>
      </c>
      <c r="E6" s="94">
        <v>341</v>
      </c>
      <c r="F6" s="74">
        <v>27</v>
      </c>
      <c r="G6" s="72">
        <f>IFERROR(F6/E6,"-")</f>
        <v>7.9178885630498533E-2</v>
      </c>
      <c r="H6" s="74">
        <v>314</v>
      </c>
      <c r="I6" s="72">
        <f>IFERROR(H6/E6,"-")</f>
        <v>0.92082111436950143</v>
      </c>
      <c r="J6" s="94">
        <v>1332</v>
      </c>
      <c r="K6" s="74">
        <v>151</v>
      </c>
      <c r="L6" s="72">
        <f>IFERROR(K6/J6,"-")</f>
        <v>0.11336336336336336</v>
      </c>
      <c r="M6" s="74">
        <v>1181</v>
      </c>
      <c r="N6" s="72">
        <f>IFERROR(M6/J6,"-")</f>
        <v>0.88663663663663661</v>
      </c>
      <c r="O6" s="94">
        <v>70197</v>
      </c>
      <c r="P6" s="74">
        <v>13363</v>
      </c>
      <c r="Q6" s="72">
        <f>IFERROR(P6/O6,"-")</f>
        <v>0.1903642605809365</v>
      </c>
      <c r="R6" s="74">
        <v>56834</v>
      </c>
      <c r="S6" s="72">
        <f>IFERROR(R6/O6,"-")</f>
        <v>0.80963573941906353</v>
      </c>
      <c r="T6" s="94">
        <v>60913</v>
      </c>
      <c r="U6" s="74">
        <v>11419</v>
      </c>
      <c r="V6" s="72">
        <f>IFERROR(U6/T6,"-")</f>
        <v>0.18746408812568746</v>
      </c>
      <c r="W6" s="74">
        <v>49494</v>
      </c>
      <c r="X6" s="72">
        <f>IFERROR(W6/T6,"-")</f>
        <v>0.81253591187431251</v>
      </c>
      <c r="Y6" s="94">
        <v>38800</v>
      </c>
      <c r="Z6" s="74">
        <v>6199</v>
      </c>
      <c r="AA6" s="72">
        <f>IFERROR(Z6/Y6,"-")</f>
        <v>0.15976804123711341</v>
      </c>
      <c r="AB6" s="74">
        <v>32601</v>
      </c>
      <c r="AC6" s="72">
        <f>IFERROR(AB6/Y6,"-")</f>
        <v>0.84023195876288659</v>
      </c>
      <c r="AD6" s="94">
        <v>16453</v>
      </c>
      <c r="AE6" s="74">
        <v>1846</v>
      </c>
      <c r="AF6" s="72">
        <f>IFERROR(AE6/AD6,"-")</f>
        <v>0.11219838327356713</v>
      </c>
      <c r="AG6" s="74">
        <v>14607</v>
      </c>
      <c r="AH6" s="72">
        <f>IFERROR(AG6/AD6,"-")</f>
        <v>0.88780161672643287</v>
      </c>
      <c r="AI6" s="94">
        <v>4619</v>
      </c>
      <c r="AJ6" s="74">
        <v>245</v>
      </c>
      <c r="AK6" s="72">
        <f>IFERROR(AJ6/AI6,"-")</f>
        <v>5.3041783935916867E-2</v>
      </c>
      <c r="AL6" s="74">
        <v>4374</v>
      </c>
      <c r="AM6" s="72">
        <f>IFERROR(AL6/AI6,"-")</f>
        <v>0.94695821606408315</v>
      </c>
      <c r="AN6" s="94">
        <f>SUM(E6,J6,O6,T6,Y6,AD6,AI6)</f>
        <v>192655</v>
      </c>
      <c r="AO6" s="74">
        <f t="shared" ref="AO6:AO50" si="0">SUM(F6,K6,P6,U6,Z6,AE6,AJ6)</f>
        <v>33250</v>
      </c>
      <c r="AP6" s="72">
        <f>IFERROR(AO6/AN6,"-")</f>
        <v>0.17258830552023047</v>
      </c>
      <c r="AQ6" s="74">
        <f t="shared" ref="AQ6:AQ50" si="1">SUM(H6,M6,R6,W6,AB6,AG6,AL6)</f>
        <v>159405</v>
      </c>
      <c r="AR6" s="72">
        <f>IFERROR(AQ6/AN6,"-")</f>
        <v>0.82741169447976959</v>
      </c>
      <c r="AS6" s="91"/>
      <c r="AT6" s="259">
        <v>1</v>
      </c>
      <c r="AU6" s="329" t="s">
        <v>50</v>
      </c>
      <c r="AV6" s="11" t="s">
        <v>136</v>
      </c>
      <c r="AW6" s="210">
        <v>180380</v>
      </c>
      <c r="AX6" s="38">
        <v>30334</v>
      </c>
      <c r="AY6" s="85">
        <v>0.16816720257234727</v>
      </c>
      <c r="AZ6" s="38">
        <v>150046</v>
      </c>
      <c r="BA6" s="85">
        <v>0.8318327974276527</v>
      </c>
      <c r="BB6" s="53">
        <v>1</v>
      </c>
      <c r="BC6" s="11" t="s">
        <v>50</v>
      </c>
      <c r="BD6" s="36">
        <f>INDEX($AP:$AP,(ROW()+(BB6*2)-2))</f>
        <v>0.17258830552023047</v>
      </c>
      <c r="BE6" s="36">
        <f>INDEX($AY:$AY,(ROW()+(BB6*2)-2))</f>
        <v>0.16816720257234727</v>
      </c>
      <c r="BF6" s="36">
        <f>INDEX($AR:$AR,(ROW()+(BB6*2)-2))</f>
        <v>0.82741169447976959</v>
      </c>
      <c r="BG6" s="36">
        <f>INDEX($BA:$BA,(ROW()+(BB6*2)-2))</f>
        <v>0.8318327974276527</v>
      </c>
      <c r="BH6" s="36">
        <f>INDEX($AP:$AP,(ROW()+(BB6*2)-1))</f>
        <v>1.7073820609188311E-2</v>
      </c>
      <c r="BI6" s="36">
        <f>INDEX($AY:$AY,(ROW()+(BB6*2)-1))</f>
        <v>1.6578258426196254E-2</v>
      </c>
      <c r="BJ6" s="36">
        <f>INDEX($AR:$AR,(ROW()+(BB6*2)-1))</f>
        <v>0.98292617939081173</v>
      </c>
      <c r="BK6" s="36">
        <f>INDEX($BA:$BA,(ROW()+(BB6*2)-1))</f>
        <v>0.9834217415738038</v>
      </c>
      <c r="BM6" s="77" t="s">
        <v>50</v>
      </c>
      <c r="BN6" s="36">
        <f>VLOOKUP(BM6,$BC$6:$BK$80,2,0)</f>
        <v>0.17258830552023047</v>
      </c>
      <c r="BO6" s="36">
        <f>VLOOKUP(BM6,$BC$6:$BK$80,3,0)</f>
        <v>0.16816720257234727</v>
      </c>
      <c r="BP6" s="197">
        <f>(ROUND(BN6,3)-ROUND(BO6,3))*100</f>
        <v>0.49999999999999767</v>
      </c>
      <c r="BQ6" s="36">
        <f>VLOOKUP(BM6,$BC$6:$BK$80,4,0)</f>
        <v>0.82741169447976959</v>
      </c>
      <c r="BR6" s="36">
        <f>VLOOKUP(BM6,$BC$6:$BK$80,5,0)</f>
        <v>0.8318327974276527</v>
      </c>
      <c r="BS6" s="197">
        <f>(ROUND(BQ6,3)-ROUND(BR6,3))*100</f>
        <v>-0.50000000000000044</v>
      </c>
      <c r="BT6" s="36">
        <f>VLOOKUP(BM6,$BC$6:$BK$80,6,0)</f>
        <v>1.7073820609188311E-2</v>
      </c>
      <c r="BU6" s="36">
        <f>VLOOKUP(BM6,$BC$6:$BK$80,7,0)</f>
        <v>1.6578258426196254E-2</v>
      </c>
      <c r="BV6" s="197">
        <f>(ROUND(BT6,3)-ROUND(BU6,3))*100</f>
        <v>0</v>
      </c>
      <c r="BW6" s="36">
        <f>VLOOKUP(BM6,$BC$6:$BK$80,8,0)</f>
        <v>0.98292617939081173</v>
      </c>
      <c r="BX6" s="36">
        <f>VLOOKUP(BM6,$BC$6:$BK$80,9,0)</f>
        <v>0.9834217415738038</v>
      </c>
      <c r="BY6" s="197">
        <f>(ROUND(BW6,3)-ROUND(BX6,3))*100</f>
        <v>0</v>
      </c>
      <c r="BZ6" s="53"/>
      <c r="CA6" s="77" t="s">
        <v>50</v>
      </c>
      <c r="CB6" s="36">
        <f>$BD$80</f>
        <v>0.19262847847588738</v>
      </c>
      <c r="CC6" s="36">
        <f>$BE$80</f>
        <v>0.18250950012255857</v>
      </c>
      <c r="CD6" s="197">
        <f>(ROUND(CB6,3)-ROUND(CC6,3))*100</f>
        <v>1.0000000000000009</v>
      </c>
      <c r="CE6" s="36">
        <f>$BF$80</f>
        <v>0.80737152152411262</v>
      </c>
      <c r="CF6" s="36">
        <f>$BG$80</f>
        <v>0.81749049987744149</v>
      </c>
      <c r="CG6" s="197">
        <f>(ROUND(CE6,3)-ROUND(CF6,3))*100</f>
        <v>-0.99999999999998979</v>
      </c>
      <c r="CH6" s="36">
        <f>$BH$80</f>
        <v>1.7546282428820951E-2</v>
      </c>
      <c r="CI6" s="36">
        <f>$BI$80</f>
        <v>1.6720866219624399E-2</v>
      </c>
      <c r="CJ6" s="197">
        <f>(ROUND(CH6,3)-ROUND(CI6,3))*100</f>
        <v>9.9999999999999742E-2</v>
      </c>
      <c r="CK6" s="36">
        <f>$BJ$80</f>
        <v>0.98245371757117905</v>
      </c>
      <c r="CL6" s="36">
        <f>$BK$80</f>
        <v>0.98327913378037557</v>
      </c>
      <c r="CM6" s="197">
        <f>(ROUND(CK6,3)-ROUND(CL6,3))*100</f>
        <v>-0.10000000000000009</v>
      </c>
      <c r="CN6" s="141">
        <v>0</v>
      </c>
    </row>
    <row r="7" spans="1:92" s="12" customFormat="1" ht="13.5" customHeight="1">
      <c r="A7" s="76"/>
      <c r="B7" s="260"/>
      <c r="C7" s="330"/>
      <c r="D7" s="65" t="s">
        <v>137</v>
      </c>
      <c r="E7" s="95">
        <v>228</v>
      </c>
      <c r="F7" s="64">
        <v>4</v>
      </c>
      <c r="G7" s="59">
        <f t="shared" ref="G7:G70" si="2">IFERROR(F7/E7,"-")</f>
        <v>1.7543859649122806E-2</v>
      </c>
      <c r="H7" s="64">
        <v>224</v>
      </c>
      <c r="I7" s="59">
        <f t="shared" ref="I7:I70" si="3">IFERROR(H7/E7,"-")</f>
        <v>0.98245614035087714</v>
      </c>
      <c r="J7" s="95">
        <v>936</v>
      </c>
      <c r="K7" s="64">
        <v>17</v>
      </c>
      <c r="L7" s="59">
        <f t="shared" ref="L7:L70" si="4">IFERROR(K7/J7,"-")</f>
        <v>1.8162393162393164E-2</v>
      </c>
      <c r="M7" s="64">
        <v>919</v>
      </c>
      <c r="N7" s="59">
        <f t="shared" ref="N7:N70" si="5">IFERROR(M7/J7,"-")</f>
        <v>0.98183760683760679</v>
      </c>
      <c r="O7" s="95">
        <v>51382</v>
      </c>
      <c r="P7" s="64">
        <v>998</v>
      </c>
      <c r="Q7" s="59">
        <f t="shared" ref="Q7:Q70" si="6">IFERROR(P7/O7,"-")</f>
        <v>1.9423144291775329E-2</v>
      </c>
      <c r="R7" s="64">
        <v>50384</v>
      </c>
      <c r="S7" s="59">
        <f t="shared" ref="S7:S70" si="7">IFERROR(R7/O7,"-")</f>
        <v>0.98057685570822462</v>
      </c>
      <c r="T7" s="95">
        <v>39553</v>
      </c>
      <c r="U7" s="64">
        <v>780</v>
      </c>
      <c r="V7" s="59">
        <f t="shared" ref="V7:V70" si="8">IFERROR(U7/T7,"-")</f>
        <v>1.9720375192779308E-2</v>
      </c>
      <c r="W7" s="64">
        <v>38773</v>
      </c>
      <c r="X7" s="59">
        <f t="shared" ref="X7:X70" si="9">IFERROR(W7/T7,"-")</f>
        <v>0.98027962480722064</v>
      </c>
      <c r="Y7" s="95">
        <v>29967</v>
      </c>
      <c r="Z7" s="64">
        <v>463</v>
      </c>
      <c r="AA7" s="59">
        <f t="shared" ref="AA7:AA70" si="10">IFERROR(Z7/Y7,"-")</f>
        <v>1.545032869489772E-2</v>
      </c>
      <c r="AB7" s="64">
        <v>29504</v>
      </c>
      <c r="AC7" s="59">
        <f t="shared" ref="AC7:AC70" si="11">IFERROR(AB7/Y7,"-")</f>
        <v>0.98454967130510229</v>
      </c>
      <c r="AD7" s="95">
        <v>15187</v>
      </c>
      <c r="AE7" s="64">
        <v>147</v>
      </c>
      <c r="AF7" s="59">
        <f t="shared" ref="AF7:AF70" si="12">IFERROR(AE7/AD7,"-")</f>
        <v>9.6793310067821159E-3</v>
      </c>
      <c r="AG7" s="64">
        <v>15040</v>
      </c>
      <c r="AH7" s="59">
        <f t="shared" ref="AH7:AH70" si="13">IFERROR(AG7/AD7,"-")</f>
        <v>0.99032066899321791</v>
      </c>
      <c r="AI7" s="95">
        <v>5363</v>
      </c>
      <c r="AJ7" s="64">
        <v>26</v>
      </c>
      <c r="AK7" s="59">
        <f t="shared" ref="AK7:AK70" si="14">IFERROR(AJ7/AI7,"-")</f>
        <v>4.8480328174529182E-3</v>
      </c>
      <c r="AL7" s="64">
        <v>5337</v>
      </c>
      <c r="AM7" s="59">
        <f t="shared" ref="AM7:AM70" si="15">IFERROR(AL7/AI7,"-")</f>
        <v>0.99515196718254706</v>
      </c>
      <c r="AN7" s="95">
        <f t="shared" ref="AN7:AN70" si="16">SUM(E7,J7,O7,T7,Y7,AD7,AI7)</f>
        <v>142616</v>
      </c>
      <c r="AO7" s="64">
        <f t="shared" si="0"/>
        <v>2435</v>
      </c>
      <c r="AP7" s="59">
        <f t="shared" ref="AP7:AP70" si="17">IFERROR(AO7/AN7,"-")</f>
        <v>1.7073820609188311E-2</v>
      </c>
      <c r="AQ7" s="63">
        <f t="shared" si="1"/>
        <v>140181</v>
      </c>
      <c r="AR7" s="59">
        <f t="shared" ref="AR7:AR70" si="18">IFERROR(AQ7/AN7,"-")</f>
        <v>0.98292617939081173</v>
      </c>
      <c r="AS7" s="91"/>
      <c r="AT7" s="260"/>
      <c r="AU7" s="330"/>
      <c r="AV7" s="11" t="s">
        <v>137</v>
      </c>
      <c r="AW7" s="210">
        <v>145914</v>
      </c>
      <c r="AX7" s="38">
        <v>2419</v>
      </c>
      <c r="AY7" s="85">
        <v>1.6578258426196254E-2</v>
      </c>
      <c r="AZ7" s="38">
        <v>143495</v>
      </c>
      <c r="BA7" s="85">
        <v>0.9834217415738038</v>
      </c>
      <c r="BB7" s="53">
        <v>2</v>
      </c>
      <c r="BC7" s="11" t="s">
        <v>98</v>
      </c>
      <c r="BD7" s="36">
        <f t="shared" ref="BD7:BD70" si="19">INDEX($AP:$AP,(ROW()+(BB7*2)-2))</f>
        <v>0.18560300832661833</v>
      </c>
      <c r="BE7" s="36">
        <f t="shared" ref="BE7:BE70" si="20">INDEX($AY:$AY,(ROW()+(BB7*2)-2))</f>
        <v>0.18783259024881346</v>
      </c>
      <c r="BF7" s="36">
        <f t="shared" ref="BF7:BF70" si="21">INDEX($AR:$AR,(ROW()+(BB7*2)-2))</f>
        <v>0.81439699167338164</v>
      </c>
      <c r="BG7" s="36">
        <f t="shared" ref="BG7:BG70" si="22">INDEX($BA:$BA,(ROW()+(BB7*2)-2))</f>
        <v>0.81216740975118651</v>
      </c>
      <c r="BH7" s="36">
        <f t="shared" ref="BH7:BH70" si="23">INDEX($AP:$AP,(ROW()+(BB7*2)-1))</f>
        <v>7.7079107505070993E-3</v>
      </c>
      <c r="BI7" s="36">
        <f t="shared" ref="BI7:BI70" si="24">INDEX($AY:$AY,(ROW()+(BB7*2)-1))</f>
        <v>6.5093572009764034E-3</v>
      </c>
      <c r="BJ7" s="36">
        <f t="shared" ref="BJ7:BJ70" si="25">INDEX($AR:$AR,(ROW()+(BB7*2)-1))</f>
        <v>0.99229208924949286</v>
      </c>
      <c r="BK7" s="36">
        <f t="shared" ref="BK7:BK70" si="26">INDEX($BA:$BA,(ROW()+(BB7*2)-1))</f>
        <v>0.99349064279902355</v>
      </c>
      <c r="BM7" s="77" t="s">
        <v>30</v>
      </c>
      <c r="BN7" s="36">
        <f t="shared" ref="BN7:BN49" si="27">VLOOKUP(BM7,$BC$6:$BK$80,2,0)</f>
        <v>0.13228485930140496</v>
      </c>
      <c r="BO7" s="36">
        <f t="shared" ref="BO7:BO49" si="28">VLOOKUP(BM7,$BC$6:$BK$80,3,0)</f>
        <v>0.12000463674037151</v>
      </c>
      <c r="BP7" s="197">
        <f t="shared" ref="BP7:BP49" si="29">(ROUND(BN7,3)-ROUND(BO7,3))*100</f>
        <v>1.2000000000000011</v>
      </c>
      <c r="BQ7" s="36">
        <f t="shared" ref="BQ7:BQ49" si="30">VLOOKUP(BM7,$BC$6:$BK$80,4,0)</f>
        <v>0.86771514069859501</v>
      </c>
      <c r="BR7" s="36">
        <f t="shared" ref="BR7:BR49" si="31">VLOOKUP(BM7,$BC$6:$BK$80,5,0)</f>
        <v>0.87999536325962846</v>
      </c>
      <c r="BS7" s="197">
        <f t="shared" ref="BS7:BS49" si="32">(ROUND(BQ7,3)-ROUND(BR7,3))*100</f>
        <v>-1.2000000000000011</v>
      </c>
      <c r="BT7" s="36">
        <f t="shared" ref="BT7:BT49" si="33">VLOOKUP(BM7,$BC$6:$BK$80,6,0)</f>
        <v>1.2525638727920823E-2</v>
      </c>
      <c r="BU7" s="36">
        <f t="shared" ref="BU7:BU49" si="34">VLOOKUP(BM7,$BC$6:$BK$80,7,0)</f>
        <v>1.1507479861910242E-2</v>
      </c>
      <c r="BV7" s="197">
        <f t="shared" ref="BV7:BV49" si="35">(ROUND(BT7,3)-ROUND(BU7,3))*100</f>
        <v>9.9999999999999922E-2</v>
      </c>
      <c r="BW7" s="36">
        <f t="shared" ref="BW7:BW49" si="36">VLOOKUP(BM7,$BC$6:$BK$80,8,0)</f>
        <v>0.98747436127207922</v>
      </c>
      <c r="BX7" s="36">
        <f t="shared" ref="BX7:BX49" si="37">VLOOKUP(BM7,$BC$6:$BK$80,9,0)</f>
        <v>0.98849252013808975</v>
      </c>
      <c r="BY7" s="197">
        <f t="shared" ref="BY7:BY49" si="38">(ROUND(BW7,3)-ROUND(BX7,3))*100</f>
        <v>-0.10000000000000009</v>
      </c>
      <c r="BZ7" s="53"/>
      <c r="CA7" s="77" t="s">
        <v>30</v>
      </c>
      <c r="CB7" s="36">
        <f t="shared" ref="CB7:CB48" si="39">$BD$80</f>
        <v>0.19262847847588738</v>
      </c>
      <c r="CC7" s="36">
        <f t="shared" ref="CC7:CC48" si="40">$BE$80</f>
        <v>0.18250950012255857</v>
      </c>
      <c r="CD7" s="197">
        <f t="shared" ref="CD7:CD48" si="41">(ROUND(CB7,3)-ROUND(CC7,3))*100</f>
        <v>1.0000000000000009</v>
      </c>
      <c r="CE7" s="36">
        <f t="shared" ref="CE7:CE48" si="42">$BF$80</f>
        <v>0.80737152152411262</v>
      </c>
      <c r="CF7" s="36">
        <f t="shared" ref="CF7:CF48" si="43">$BG$80</f>
        <v>0.81749049987744149</v>
      </c>
      <c r="CG7" s="197">
        <f t="shared" ref="CG7:CG48" si="44">(ROUND(CE7,3)-ROUND(CF7,3))*100</f>
        <v>-0.99999999999998979</v>
      </c>
      <c r="CH7" s="36">
        <f t="shared" ref="CH7:CH48" si="45">$BH$80</f>
        <v>1.7546282428820951E-2</v>
      </c>
      <c r="CI7" s="36">
        <f t="shared" ref="CI7:CI48" si="46">$BI$80</f>
        <v>1.6720866219624399E-2</v>
      </c>
      <c r="CJ7" s="197">
        <f t="shared" ref="CJ7:CJ48" si="47">(ROUND(CH7,3)-ROUND(CI7,3))*100</f>
        <v>9.9999999999999742E-2</v>
      </c>
      <c r="CK7" s="36">
        <f t="shared" ref="CK7:CK48" si="48">$BJ$80</f>
        <v>0.98245371757117905</v>
      </c>
      <c r="CL7" s="36">
        <f t="shared" ref="CL7:CL48" si="49">$BK$80</f>
        <v>0.98327913378037557</v>
      </c>
      <c r="CM7" s="197">
        <f t="shared" ref="CM7:CM48" si="50">(ROUND(CK7,3)-ROUND(CL7,3))*100</f>
        <v>-0.10000000000000009</v>
      </c>
      <c r="CN7" s="141">
        <v>0</v>
      </c>
    </row>
    <row r="8" spans="1:92" s="12" customFormat="1" ht="13.5" customHeight="1">
      <c r="A8" s="76"/>
      <c r="B8" s="261"/>
      <c r="C8" s="331"/>
      <c r="D8" s="71" t="s">
        <v>67</v>
      </c>
      <c r="E8" s="96">
        <v>569</v>
      </c>
      <c r="F8" s="70">
        <v>31</v>
      </c>
      <c r="G8" s="13">
        <f t="shared" si="2"/>
        <v>5.4481546572934976E-2</v>
      </c>
      <c r="H8" s="70">
        <v>538</v>
      </c>
      <c r="I8" s="13">
        <f t="shared" si="3"/>
        <v>0.94551845342706498</v>
      </c>
      <c r="J8" s="96">
        <v>2268</v>
      </c>
      <c r="K8" s="70">
        <v>168</v>
      </c>
      <c r="L8" s="13">
        <f t="shared" si="4"/>
        <v>7.407407407407407E-2</v>
      </c>
      <c r="M8" s="70">
        <v>2100</v>
      </c>
      <c r="N8" s="13">
        <f t="shared" si="5"/>
        <v>0.92592592592592593</v>
      </c>
      <c r="O8" s="96">
        <v>121579</v>
      </c>
      <c r="P8" s="70">
        <v>14361</v>
      </c>
      <c r="Q8" s="13">
        <f t="shared" si="6"/>
        <v>0.11812072808626489</v>
      </c>
      <c r="R8" s="70">
        <v>107218</v>
      </c>
      <c r="S8" s="13">
        <f t="shared" si="7"/>
        <v>0.88187927191373505</v>
      </c>
      <c r="T8" s="96">
        <v>100466</v>
      </c>
      <c r="U8" s="70">
        <v>12199</v>
      </c>
      <c r="V8" s="13">
        <f t="shared" si="8"/>
        <v>0.1214241633985627</v>
      </c>
      <c r="W8" s="70">
        <v>88267</v>
      </c>
      <c r="X8" s="13">
        <f t="shared" si="9"/>
        <v>0.87857583660143734</v>
      </c>
      <c r="Y8" s="96">
        <v>68767</v>
      </c>
      <c r="Z8" s="70">
        <v>6662</v>
      </c>
      <c r="AA8" s="13">
        <f t="shared" si="10"/>
        <v>9.6877862928439515E-2</v>
      </c>
      <c r="AB8" s="70">
        <v>62105</v>
      </c>
      <c r="AC8" s="13">
        <f t="shared" si="11"/>
        <v>0.90312213707156053</v>
      </c>
      <c r="AD8" s="96">
        <v>31640</v>
      </c>
      <c r="AE8" s="70">
        <v>1993</v>
      </c>
      <c r="AF8" s="13">
        <f t="shared" si="12"/>
        <v>6.2989886219974714E-2</v>
      </c>
      <c r="AG8" s="70">
        <v>29647</v>
      </c>
      <c r="AH8" s="13">
        <f t="shared" si="13"/>
        <v>0.9370101137800253</v>
      </c>
      <c r="AI8" s="96">
        <v>9982</v>
      </c>
      <c r="AJ8" s="70">
        <v>271</v>
      </c>
      <c r="AK8" s="13">
        <f t="shared" si="14"/>
        <v>2.7148867962332197E-2</v>
      </c>
      <c r="AL8" s="70">
        <v>9711</v>
      </c>
      <c r="AM8" s="13">
        <f t="shared" si="15"/>
        <v>0.97285113203766782</v>
      </c>
      <c r="AN8" s="96">
        <f t="shared" si="16"/>
        <v>335271</v>
      </c>
      <c r="AO8" s="70">
        <f t="shared" si="0"/>
        <v>35685</v>
      </c>
      <c r="AP8" s="13">
        <f t="shared" si="17"/>
        <v>0.10643628587023632</v>
      </c>
      <c r="AQ8" s="33">
        <f t="shared" si="1"/>
        <v>299586</v>
      </c>
      <c r="AR8" s="13">
        <f t="shared" si="18"/>
        <v>0.89356371412976365</v>
      </c>
      <c r="AS8" s="91"/>
      <c r="AT8" s="261"/>
      <c r="AU8" s="331"/>
      <c r="AV8" s="151" t="s">
        <v>67</v>
      </c>
      <c r="AW8" s="210">
        <v>326294</v>
      </c>
      <c r="AX8" s="38">
        <v>32753</v>
      </c>
      <c r="AY8" s="85">
        <v>0.10037879948757869</v>
      </c>
      <c r="AZ8" s="38">
        <v>293541</v>
      </c>
      <c r="BA8" s="85">
        <v>0.89962120051242134</v>
      </c>
      <c r="BB8" s="53">
        <v>3</v>
      </c>
      <c r="BC8" s="11" t="s">
        <v>99</v>
      </c>
      <c r="BD8" s="36">
        <f t="shared" si="19"/>
        <v>9.5457274364618774E-2</v>
      </c>
      <c r="BE8" s="36">
        <f t="shared" si="20"/>
        <v>0.10049071901002773</v>
      </c>
      <c r="BF8" s="36">
        <f t="shared" si="21"/>
        <v>0.90454272563538118</v>
      </c>
      <c r="BG8" s="36">
        <f t="shared" si="22"/>
        <v>0.89950928098997229</v>
      </c>
      <c r="BH8" s="36">
        <f t="shared" si="23"/>
        <v>2.6998961578400829E-2</v>
      </c>
      <c r="BI8" s="36">
        <f t="shared" si="24"/>
        <v>2.8126058963063368E-2</v>
      </c>
      <c r="BJ8" s="36">
        <f t="shared" si="25"/>
        <v>0.97300103842159913</v>
      </c>
      <c r="BK8" s="36">
        <f t="shared" si="26"/>
        <v>0.97187394103693658</v>
      </c>
      <c r="BM8" s="77" t="s">
        <v>38</v>
      </c>
      <c r="BN8" s="36">
        <f t="shared" si="27"/>
        <v>0.15525021889944096</v>
      </c>
      <c r="BO8" s="36">
        <f t="shared" si="28"/>
        <v>0.13755885548714233</v>
      </c>
      <c r="BP8" s="197">
        <f t="shared" si="29"/>
        <v>1.6999999999999988</v>
      </c>
      <c r="BQ8" s="36">
        <f t="shared" si="30"/>
        <v>0.84474978110055898</v>
      </c>
      <c r="BR8" s="36">
        <f t="shared" si="31"/>
        <v>0.86244114451285769</v>
      </c>
      <c r="BS8" s="197">
        <f t="shared" si="32"/>
        <v>-1.7000000000000015</v>
      </c>
      <c r="BT8" s="36">
        <f t="shared" si="33"/>
        <v>1.5279866993903888E-2</v>
      </c>
      <c r="BU8" s="36">
        <f t="shared" si="34"/>
        <v>1.1581186480737414E-2</v>
      </c>
      <c r="BV8" s="197">
        <f t="shared" si="35"/>
        <v>0.29999999999999993</v>
      </c>
      <c r="BW8" s="36">
        <f t="shared" si="36"/>
        <v>0.98472013300609607</v>
      </c>
      <c r="BX8" s="36">
        <f t="shared" si="37"/>
        <v>0.98841881351926264</v>
      </c>
      <c r="BY8" s="197">
        <f t="shared" si="38"/>
        <v>-0.30000000000000027</v>
      </c>
      <c r="BZ8" s="53"/>
      <c r="CA8" s="77" t="s">
        <v>38</v>
      </c>
      <c r="CB8" s="36">
        <f t="shared" si="39"/>
        <v>0.19262847847588738</v>
      </c>
      <c r="CC8" s="36">
        <f t="shared" si="40"/>
        <v>0.18250950012255857</v>
      </c>
      <c r="CD8" s="197">
        <f t="shared" si="41"/>
        <v>1.0000000000000009</v>
      </c>
      <c r="CE8" s="36">
        <f t="shared" si="42"/>
        <v>0.80737152152411262</v>
      </c>
      <c r="CF8" s="36">
        <f t="shared" si="43"/>
        <v>0.81749049987744149</v>
      </c>
      <c r="CG8" s="197">
        <f t="shared" si="44"/>
        <v>-0.99999999999998979</v>
      </c>
      <c r="CH8" s="36">
        <f t="shared" si="45"/>
        <v>1.7546282428820951E-2</v>
      </c>
      <c r="CI8" s="36">
        <f t="shared" si="46"/>
        <v>1.6720866219624399E-2</v>
      </c>
      <c r="CJ8" s="197">
        <f t="shared" si="47"/>
        <v>9.9999999999999742E-2</v>
      </c>
      <c r="CK8" s="36">
        <f t="shared" si="48"/>
        <v>0.98245371757117905</v>
      </c>
      <c r="CL8" s="36">
        <f t="shared" si="49"/>
        <v>0.98327913378037557</v>
      </c>
      <c r="CM8" s="197">
        <f t="shared" si="50"/>
        <v>-0.10000000000000009</v>
      </c>
      <c r="CN8" s="141">
        <v>0</v>
      </c>
    </row>
    <row r="9" spans="1:92" s="12" customFormat="1" ht="13.5" customHeight="1">
      <c r="A9" s="76"/>
      <c r="B9" s="259">
        <v>2</v>
      </c>
      <c r="C9" s="329" t="s">
        <v>98</v>
      </c>
      <c r="D9" s="75" t="s">
        <v>136</v>
      </c>
      <c r="E9" s="94">
        <v>10</v>
      </c>
      <c r="F9" s="74">
        <v>1</v>
      </c>
      <c r="G9" s="72">
        <f t="shared" si="2"/>
        <v>0.1</v>
      </c>
      <c r="H9" s="74">
        <v>9</v>
      </c>
      <c r="I9" s="72">
        <f t="shared" si="3"/>
        <v>0.9</v>
      </c>
      <c r="J9" s="94">
        <v>48</v>
      </c>
      <c r="K9" s="74">
        <v>6</v>
      </c>
      <c r="L9" s="72">
        <f t="shared" si="4"/>
        <v>0.125</v>
      </c>
      <c r="M9" s="74">
        <v>42</v>
      </c>
      <c r="N9" s="72">
        <f t="shared" si="5"/>
        <v>0.875</v>
      </c>
      <c r="O9" s="94">
        <v>2778</v>
      </c>
      <c r="P9" s="74">
        <v>579</v>
      </c>
      <c r="Q9" s="72">
        <f t="shared" si="6"/>
        <v>0.20842332613390929</v>
      </c>
      <c r="R9" s="74">
        <v>2199</v>
      </c>
      <c r="S9" s="72">
        <f t="shared" si="7"/>
        <v>0.79157667386609076</v>
      </c>
      <c r="T9" s="94">
        <v>2327</v>
      </c>
      <c r="U9" s="74">
        <v>476</v>
      </c>
      <c r="V9" s="72">
        <f t="shared" si="8"/>
        <v>0.20455522131499784</v>
      </c>
      <c r="W9" s="74">
        <v>1851</v>
      </c>
      <c r="X9" s="72">
        <f t="shared" si="9"/>
        <v>0.79544477868500219</v>
      </c>
      <c r="Y9" s="94">
        <v>1446</v>
      </c>
      <c r="Z9" s="74">
        <v>243</v>
      </c>
      <c r="AA9" s="72">
        <f t="shared" si="10"/>
        <v>0.16804979253112035</v>
      </c>
      <c r="AB9" s="74">
        <v>1203</v>
      </c>
      <c r="AC9" s="72">
        <f t="shared" si="11"/>
        <v>0.83195020746887971</v>
      </c>
      <c r="AD9" s="94">
        <v>628</v>
      </c>
      <c r="AE9" s="74">
        <v>67</v>
      </c>
      <c r="AF9" s="72">
        <f t="shared" si="12"/>
        <v>0.10668789808917198</v>
      </c>
      <c r="AG9" s="74">
        <v>561</v>
      </c>
      <c r="AH9" s="72">
        <f t="shared" si="13"/>
        <v>0.89331210191082799</v>
      </c>
      <c r="AI9" s="94">
        <v>209</v>
      </c>
      <c r="AJ9" s="74">
        <v>10</v>
      </c>
      <c r="AK9" s="72">
        <f t="shared" si="14"/>
        <v>4.784688995215311E-2</v>
      </c>
      <c r="AL9" s="74">
        <v>199</v>
      </c>
      <c r="AM9" s="72">
        <f t="shared" si="15"/>
        <v>0.95215311004784686</v>
      </c>
      <c r="AN9" s="94">
        <f t="shared" si="16"/>
        <v>7446</v>
      </c>
      <c r="AO9" s="74">
        <f t="shared" si="0"/>
        <v>1382</v>
      </c>
      <c r="AP9" s="72">
        <f t="shared" si="17"/>
        <v>0.18560300832661833</v>
      </c>
      <c r="AQ9" s="73">
        <f t="shared" si="1"/>
        <v>6064</v>
      </c>
      <c r="AR9" s="72">
        <f t="shared" si="18"/>
        <v>0.81439699167338164</v>
      </c>
      <c r="AS9" s="91"/>
      <c r="AT9" s="259">
        <v>2</v>
      </c>
      <c r="AU9" s="329" t="s">
        <v>98</v>
      </c>
      <c r="AV9" s="11" t="s">
        <v>136</v>
      </c>
      <c r="AW9" s="210">
        <v>6953</v>
      </c>
      <c r="AX9" s="38">
        <v>1306</v>
      </c>
      <c r="AY9" s="85">
        <v>0.18783259024881346</v>
      </c>
      <c r="AZ9" s="38">
        <v>5647</v>
      </c>
      <c r="BA9" s="85">
        <v>0.81216740975118651</v>
      </c>
      <c r="BB9" s="53">
        <v>4</v>
      </c>
      <c r="BC9" s="11" t="s">
        <v>100</v>
      </c>
      <c r="BD9" s="36">
        <f t="shared" si="19"/>
        <v>9.9260172626387172E-2</v>
      </c>
      <c r="BE9" s="36">
        <f t="shared" si="20"/>
        <v>0.10334212840809147</v>
      </c>
      <c r="BF9" s="36">
        <f t="shared" si="21"/>
        <v>0.9007398273736128</v>
      </c>
      <c r="BG9" s="36">
        <f t="shared" si="22"/>
        <v>0.89665787159190857</v>
      </c>
      <c r="BH9" s="36">
        <f t="shared" si="23"/>
        <v>1.2833168805528134E-2</v>
      </c>
      <c r="BI9" s="36">
        <f t="shared" si="24"/>
        <v>1.3122721749696233E-2</v>
      </c>
      <c r="BJ9" s="36">
        <f t="shared" si="25"/>
        <v>0.98716683119447191</v>
      </c>
      <c r="BK9" s="36">
        <f t="shared" si="26"/>
        <v>0.9868772782503038</v>
      </c>
      <c r="BM9" s="77" t="s">
        <v>1</v>
      </c>
      <c r="BN9" s="36">
        <f t="shared" si="27"/>
        <v>0.16893407935471044</v>
      </c>
      <c r="BO9" s="36">
        <f t="shared" si="28"/>
        <v>0.15003495546977111</v>
      </c>
      <c r="BP9" s="197">
        <f t="shared" si="29"/>
        <v>1.9000000000000017</v>
      </c>
      <c r="BQ9" s="36">
        <f t="shared" si="30"/>
        <v>0.8310659206452895</v>
      </c>
      <c r="BR9" s="36">
        <f t="shared" si="31"/>
        <v>0.84996504453022892</v>
      </c>
      <c r="BS9" s="197">
        <f t="shared" si="32"/>
        <v>-1.9000000000000017</v>
      </c>
      <c r="BT9" s="36">
        <f t="shared" si="33"/>
        <v>1.0444475668586951E-2</v>
      </c>
      <c r="BU9" s="36">
        <f t="shared" si="34"/>
        <v>1.1537219068715677E-2</v>
      </c>
      <c r="BV9" s="197">
        <f t="shared" si="35"/>
        <v>-0.2</v>
      </c>
      <c r="BW9" s="36">
        <f t="shared" si="36"/>
        <v>0.98955552433141303</v>
      </c>
      <c r="BX9" s="36">
        <f t="shared" si="37"/>
        <v>0.98846278093128437</v>
      </c>
      <c r="BY9" s="197">
        <f t="shared" si="38"/>
        <v>0.20000000000000018</v>
      </c>
      <c r="BZ9" s="53"/>
      <c r="CA9" s="77" t="s">
        <v>1</v>
      </c>
      <c r="CB9" s="36">
        <f t="shared" si="39"/>
        <v>0.19262847847588738</v>
      </c>
      <c r="CC9" s="36">
        <f t="shared" si="40"/>
        <v>0.18250950012255857</v>
      </c>
      <c r="CD9" s="197">
        <f t="shared" si="41"/>
        <v>1.0000000000000009</v>
      </c>
      <c r="CE9" s="36">
        <f t="shared" si="42"/>
        <v>0.80737152152411262</v>
      </c>
      <c r="CF9" s="36">
        <f t="shared" si="43"/>
        <v>0.81749049987744149</v>
      </c>
      <c r="CG9" s="197">
        <f t="shared" si="44"/>
        <v>-0.99999999999998979</v>
      </c>
      <c r="CH9" s="36">
        <f t="shared" si="45"/>
        <v>1.7546282428820951E-2</v>
      </c>
      <c r="CI9" s="36">
        <f t="shared" si="46"/>
        <v>1.6720866219624399E-2</v>
      </c>
      <c r="CJ9" s="197">
        <f t="shared" si="47"/>
        <v>9.9999999999999742E-2</v>
      </c>
      <c r="CK9" s="36">
        <f t="shared" si="48"/>
        <v>0.98245371757117905</v>
      </c>
      <c r="CL9" s="36">
        <f t="shared" si="49"/>
        <v>0.98327913378037557</v>
      </c>
      <c r="CM9" s="197">
        <f t="shared" si="50"/>
        <v>-0.10000000000000009</v>
      </c>
      <c r="CN9" s="141">
        <v>0</v>
      </c>
    </row>
    <row r="10" spans="1:92" s="12" customFormat="1" ht="13.5" customHeight="1">
      <c r="A10" s="76"/>
      <c r="B10" s="260"/>
      <c r="C10" s="330"/>
      <c r="D10" s="65" t="s">
        <v>137</v>
      </c>
      <c r="E10" s="95">
        <v>6</v>
      </c>
      <c r="F10" s="64">
        <v>0</v>
      </c>
      <c r="G10" s="59">
        <f t="shared" si="2"/>
        <v>0</v>
      </c>
      <c r="H10" s="64">
        <v>6</v>
      </c>
      <c r="I10" s="59">
        <f t="shared" si="3"/>
        <v>1</v>
      </c>
      <c r="J10" s="95">
        <v>30</v>
      </c>
      <c r="K10" s="64">
        <v>2</v>
      </c>
      <c r="L10" s="59">
        <f t="shared" si="4"/>
        <v>6.6666666666666666E-2</v>
      </c>
      <c r="M10" s="64">
        <v>28</v>
      </c>
      <c r="N10" s="59">
        <f t="shared" si="5"/>
        <v>0.93333333333333335</v>
      </c>
      <c r="O10" s="95">
        <v>1816</v>
      </c>
      <c r="P10" s="64">
        <v>14</v>
      </c>
      <c r="Q10" s="59">
        <f t="shared" si="6"/>
        <v>7.709251101321586E-3</v>
      </c>
      <c r="R10" s="64">
        <v>1802</v>
      </c>
      <c r="S10" s="59">
        <f t="shared" si="7"/>
        <v>0.99229074889867841</v>
      </c>
      <c r="T10" s="95">
        <v>1270</v>
      </c>
      <c r="U10" s="64">
        <v>13</v>
      </c>
      <c r="V10" s="59">
        <f t="shared" si="8"/>
        <v>1.0236220472440945E-2</v>
      </c>
      <c r="W10" s="64">
        <v>1257</v>
      </c>
      <c r="X10" s="59">
        <f t="shared" si="9"/>
        <v>0.98976377952755901</v>
      </c>
      <c r="Y10" s="95">
        <v>1012</v>
      </c>
      <c r="Z10" s="64">
        <v>5</v>
      </c>
      <c r="AA10" s="59">
        <f t="shared" si="10"/>
        <v>4.940711462450593E-3</v>
      </c>
      <c r="AB10" s="64">
        <v>1007</v>
      </c>
      <c r="AC10" s="59">
        <f t="shared" si="11"/>
        <v>0.99505928853754944</v>
      </c>
      <c r="AD10" s="95">
        <v>603</v>
      </c>
      <c r="AE10" s="64">
        <v>2</v>
      </c>
      <c r="AF10" s="59">
        <f t="shared" si="12"/>
        <v>3.3167495854063019E-3</v>
      </c>
      <c r="AG10" s="64">
        <v>601</v>
      </c>
      <c r="AH10" s="59">
        <f t="shared" si="13"/>
        <v>0.99668325041459371</v>
      </c>
      <c r="AI10" s="95">
        <v>193</v>
      </c>
      <c r="AJ10" s="64">
        <v>2</v>
      </c>
      <c r="AK10" s="59">
        <f t="shared" si="14"/>
        <v>1.0362694300518135E-2</v>
      </c>
      <c r="AL10" s="64">
        <v>191</v>
      </c>
      <c r="AM10" s="59">
        <f t="shared" si="15"/>
        <v>0.98963730569948183</v>
      </c>
      <c r="AN10" s="95">
        <f t="shared" si="16"/>
        <v>4930</v>
      </c>
      <c r="AO10" s="64">
        <f t="shared" si="0"/>
        <v>38</v>
      </c>
      <c r="AP10" s="59">
        <f t="shared" si="17"/>
        <v>7.7079107505070993E-3</v>
      </c>
      <c r="AQ10" s="63">
        <f t="shared" si="1"/>
        <v>4892</v>
      </c>
      <c r="AR10" s="59">
        <f t="shared" si="18"/>
        <v>0.99229208924949286</v>
      </c>
      <c r="AS10" s="91"/>
      <c r="AT10" s="260"/>
      <c r="AU10" s="330"/>
      <c r="AV10" s="11" t="s">
        <v>137</v>
      </c>
      <c r="AW10" s="210">
        <v>4916</v>
      </c>
      <c r="AX10" s="38">
        <v>32</v>
      </c>
      <c r="AY10" s="85">
        <v>6.5093572009764034E-3</v>
      </c>
      <c r="AZ10" s="38">
        <v>4884</v>
      </c>
      <c r="BA10" s="85">
        <v>0.99349064279902355</v>
      </c>
      <c r="BB10" s="53">
        <v>5</v>
      </c>
      <c r="BC10" s="11" t="s">
        <v>101</v>
      </c>
      <c r="BD10" s="36">
        <f t="shared" si="19"/>
        <v>0.22778025904421617</v>
      </c>
      <c r="BE10" s="36">
        <f t="shared" si="20"/>
        <v>0.20970873786407768</v>
      </c>
      <c r="BF10" s="36">
        <f t="shared" si="21"/>
        <v>0.77221974095578383</v>
      </c>
      <c r="BG10" s="36">
        <f t="shared" si="22"/>
        <v>0.79029126213592238</v>
      </c>
      <c r="BH10" s="36">
        <f t="shared" si="23"/>
        <v>1.7597087378640776E-2</v>
      </c>
      <c r="BI10" s="36">
        <f t="shared" si="24"/>
        <v>1.4186537881074554E-2</v>
      </c>
      <c r="BJ10" s="36">
        <f t="shared" si="25"/>
        <v>0.98240291262135926</v>
      </c>
      <c r="BK10" s="36">
        <f t="shared" si="26"/>
        <v>0.9858134621189254</v>
      </c>
      <c r="BM10" s="77" t="s">
        <v>2</v>
      </c>
      <c r="BN10" s="36">
        <f t="shared" si="27"/>
        <v>0.15963764469048816</v>
      </c>
      <c r="BO10" s="36">
        <f t="shared" si="28"/>
        <v>0.14057923852912463</v>
      </c>
      <c r="BP10" s="197">
        <f t="shared" si="29"/>
        <v>1.9000000000000017</v>
      </c>
      <c r="BQ10" s="36">
        <f t="shared" si="30"/>
        <v>0.84036235530951187</v>
      </c>
      <c r="BR10" s="36">
        <f t="shared" si="31"/>
        <v>0.85942076147087532</v>
      </c>
      <c r="BS10" s="197">
        <f t="shared" si="32"/>
        <v>-1.9000000000000017</v>
      </c>
      <c r="BT10" s="36">
        <f t="shared" si="33"/>
        <v>7.6203671631451331E-3</v>
      </c>
      <c r="BU10" s="36">
        <f t="shared" si="34"/>
        <v>6.8299183741462599E-3</v>
      </c>
      <c r="BV10" s="197">
        <f t="shared" si="35"/>
        <v>0.1</v>
      </c>
      <c r="BW10" s="36">
        <f t="shared" si="36"/>
        <v>0.99237963283685482</v>
      </c>
      <c r="BX10" s="36">
        <f t="shared" si="37"/>
        <v>0.99317008162585374</v>
      </c>
      <c r="BY10" s="197">
        <f t="shared" si="38"/>
        <v>-0.10000000000000009</v>
      </c>
      <c r="BZ10" s="53"/>
      <c r="CA10" s="77" t="s">
        <v>2</v>
      </c>
      <c r="CB10" s="36">
        <f t="shared" si="39"/>
        <v>0.19262847847588738</v>
      </c>
      <c r="CC10" s="36">
        <f t="shared" si="40"/>
        <v>0.18250950012255857</v>
      </c>
      <c r="CD10" s="197">
        <f t="shared" si="41"/>
        <v>1.0000000000000009</v>
      </c>
      <c r="CE10" s="36">
        <f t="shared" si="42"/>
        <v>0.80737152152411262</v>
      </c>
      <c r="CF10" s="36">
        <f t="shared" si="43"/>
        <v>0.81749049987744149</v>
      </c>
      <c r="CG10" s="197">
        <f t="shared" si="44"/>
        <v>-0.99999999999998979</v>
      </c>
      <c r="CH10" s="36">
        <f t="shared" si="45"/>
        <v>1.7546282428820951E-2</v>
      </c>
      <c r="CI10" s="36">
        <f t="shared" si="46"/>
        <v>1.6720866219624399E-2</v>
      </c>
      <c r="CJ10" s="197">
        <f t="shared" si="47"/>
        <v>9.9999999999999742E-2</v>
      </c>
      <c r="CK10" s="36">
        <f t="shared" si="48"/>
        <v>0.98245371757117905</v>
      </c>
      <c r="CL10" s="36">
        <f t="shared" si="49"/>
        <v>0.98327913378037557</v>
      </c>
      <c r="CM10" s="197">
        <f t="shared" si="50"/>
        <v>-0.10000000000000009</v>
      </c>
      <c r="CN10" s="141">
        <v>0</v>
      </c>
    </row>
    <row r="11" spans="1:92" s="12" customFormat="1" ht="13.5" customHeight="1">
      <c r="B11" s="261"/>
      <c r="C11" s="331"/>
      <c r="D11" s="71" t="s">
        <v>67</v>
      </c>
      <c r="E11" s="96">
        <v>16</v>
      </c>
      <c r="F11" s="70">
        <v>1</v>
      </c>
      <c r="G11" s="13">
        <f t="shared" si="2"/>
        <v>6.25E-2</v>
      </c>
      <c r="H11" s="70">
        <v>15</v>
      </c>
      <c r="I11" s="13">
        <f t="shared" si="3"/>
        <v>0.9375</v>
      </c>
      <c r="J11" s="96">
        <v>78</v>
      </c>
      <c r="K11" s="70">
        <v>8</v>
      </c>
      <c r="L11" s="13">
        <f t="shared" si="4"/>
        <v>0.10256410256410256</v>
      </c>
      <c r="M11" s="70">
        <v>70</v>
      </c>
      <c r="N11" s="13">
        <f t="shared" si="5"/>
        <v>0.89743589743589747</v>
      </c>
      <c r="O11" s="96">
        <v>4594</v>
      </c>
      <c r="P11" s="70">
        <v>593</v>
      </c>
      <c r="Q11" s="13">
        <f t="shared" si="6"/>
        <v>0.12908141053548106</v>
      </c>
      <c r="R11" s="70">
        <v>4001</v>
      </c>
      <c r="S11" s="13">
        <f t="shared" si="7"/>
        <v>0.87091858946451894</v>
      </c>
      <c r="T11" s="96">
        <v>3597</v>
      </c>
      <c r="U11" s="70">
        <v>489</v>
      </c>
      <c r="V11" s="13">
        <f t="shared" si="8"/>
        <v>0.1359466221851543</v>
      </c>
      <c r="W11" s="70">
        <v>3108</v>
      </c>
      <c r="X11" s="13">
        <f t="shared" si="9"/>
        <v>0.8640533778148457</v>
      </c>
      <c r="Y11" s="96">
        <v>2458</v>
      </c>
      <c r="Z11" s="70">
        <v>248</v>
      </c>
      <c r="AA11" s="13">
        <f t="shared" si="10"/>
        <v>0.10089503661513426</v>
      </c>
      <c r="AB11" s="70">
        <v>2210</v>
      </c>
      <c r="AC11" s="13">
        <f t="shared" si="11"/>
        <v>0.89910496338486579</v>
      </c>
      <c r="AD11" s="96">
        <v>1231</v>
      </c>
      <c r="AE11" s="70">
        <v>69</v>
      </c>
      <c r="AF11" s="13">
        <f t="shared" si="12"/>
        <v>5.6051990251827784E-2</v>
      </c>
      <c r="AG11" s="70">
        <v>1162</v>
      </c>
      <c r="AH11" s="13">
        <f t="shared" si="13"/>
        <v>0.94394800974817217</v>
      </c>
      <c r="AI11" s="96">
        <v>402</v>
      </c>
      <c r="AJ11" s="70">
        <v>12</v>
      </c>
      <c r="AK11" s="13">
        <f t="shared" si="14"/>
        <v>2.9850746268656716E-2</v>
      </c>
      <c r="AL11" s="70">
        <v>390</v>
      </c>
      <c r="AM11" s="13">
        <f t="shared" si="15"/>
        <v>0.97014925373134331</v>
      </c>
      <c r="AN11" s="96">
        <f t="shared" si="16"/>
        <v>12376</v>
      </c>
      <c r="AO11" s="70">
        <f t="shared" si="0"/>
        <v>1420</v>
      </c>
      <c r="AP11" s="13">
        <f t="shared" si="17"/>
        <v>0.11473820297349709</v>
      </c>
      <c r="AQ11" s="33">
        <f t="shared" si="1"/>
        <v>10956</v>
      </c>
      <c r="AR11" s="13">
        <f t="shared" si="18"/>
        <v>0.88526179702650287</v>
      </c>
      <c r="AS11" s="91"/>
      <c r="AT11" s="261"/>
      <c r="AU11" s="331"/>
      <c r="AV11" s="151" t="s">
        <v>67</v>
      </c>
      <c r="AW11" s="210">
        <v>11869</v>
      </c>
      <c r="AX11" s="38">
        <v>1338</v>
      </c>
      <c r="AY11" s="85">
        <v>0.11273064285112477</v>
      </c>
      <c r="AZ11" s="38">
        <v>10531</v>
      </c>
      <c r="BA11" s="85">
        <v>0.88726935714887523</v>
      </c>
      <c r="BB11" s="53">
        <v>6</v>
      </c>
      <c r="BC11" s="11" t="s">
        <v>102</v>
      </c>
      <c r="BD11" s="36">
        <f t="shared" si="19"/>
        <v>0.30512358814863316</v>
      </c>
      <c r="BE11" s="36">
        <f t="shared" si="20"/>
        <v>0.29458598726114649</v>
      </c>
      <c r="BF11" s="36">
        <f t="shared" si="21"/>
        <v>0.69487641185136684</v>
      </c>
      <c r="BG11" s="36">
        <f t="shared" si="22"/>
        <v>0.70541401273885351</v>
      </c>
      <c r="BH11" s="36">
        <f t="shared" si="23"/>
        <v>1.8922254216371864E-2</v>
      </c>
      <c r="BI11" s="36">
        <f t="shared" si="24"/>
        <v>1.7145135566188199E-2</v>
      </c>
      <c r="BJ11" s="36">
        <f t="shared" si="25"/>
        <v>0.98107774578362816</v>
      </c>
      <c r="BK11" s="36">
        <f t="shared" si="26"/>
        <v>0.98285486443381176</v>
      </c>
      <c r="BM11" s="77" t="s">
        <v>3</v>
      </c>
      <c r="BN11" s="36">
        <f t="shared" si="27"/>
        <v>0.24053293664909614</v>
      </c>
      <c r="BO11" s="36">
        <f t="shared" si="28"/>
        <v>0.22432175657130793</v>
      </c>
      <c r="BP11" s="197">
        <f t="shared" si="29"/>
        <v>1.6999999999999988</v>
      </c>
      <c r="BQ11" s="36">
        <f t="shared" si="30"/>
        <v>0.75946706335090386</v>
      </c>
      <c r="BR11" s="36">
        <f t="shared" si="31"/>
        <v>0.77567824342869207</v>
      </c>
      <c r="BS11" s="197">
        <f t="shared" si="32"/>
        <v>-1.7000000000000015</v>
      </c>
      <c r="BT11" s="36">
        <f t="shared" si="33"/>
        <v>4.0734689278269197E-2</v>
      </c>
      <c r="BU11" s="36">
        <f t="shared" si="34"/>
        <v>3.6424581005586591E-2</v>
      </c>
      <c r="BV11" s="197">
        <f t="shared" si="35"/>
        <v>0.50000000000000044</v>
      </c>
      <c r="BW11" s="36">
        <f t="shared" si="36"/>
        <v>0.95926531072173082</v>
      </c>
      <c r="BX11" s="36">
        <f t="shared" si="37"/>
        <v>0.96357541899441346</v>
      </c>
      <c r="BY11" s="197">
        <f t="shared" si="38"/>
        <v>-0.50000000000000044</v>
      </c>
      <c r="BZ11" s="53"/>
      <c r="CA11" s="77" t="s">
        <v>3</v>
      </c>
      <c r="CB11" s="36">
        <f t="shared" si="39"/>
        <v>0.19262847847588738</v>
      </c>
      <c r="CC11" s="36">
        <f t="shared" si="40"/>
        <v>0.18250950012255857</v>
      </c>
      <c r="CD11" s="197">
        <f t="shared" si="41"/>
        <v>1.0000000000000009</v>
      </c>
      <c r="CE11" s="36">
        <f t="shared" si="42"/>
        <v>0.80737152152411262</v>
      </c>
      <c r="CF11" s="36">
        <f t="shared" si="43"/>
        <v>0.81749049987744149</v>
      </c>
      <c r="CG11" s="197">
        <f t="shared" si="44"/>
        <v>-0.99999999999998979</v>
      </c>
      <c r="CH11" s="36">
        <f t="shared" si="45"/>
        <v>1.7546282428820951E-2</v>
      </c>
      <c r="CI11" s="36">
        <f t="shared" si="46"/>
        <v>1.6720866219624399E-2</v>
      </c>
      <c r="CJ11" s="197">
        <f t="shared" si="47"/>
        <v>9.9999999999999742E-2</v>
      </c>
      <c r="CK11" s="36">
        <f t="shared" si="48"/>
        <v>0.98245371757117905</v>
      </c>
      <c r="CL11" s="36">
        <f t="shared" si="49"/>
        <v>0.98327913378037557</v>
      </c>
      <c r="CM11" s="197">
        <f t="shared" si="50"/>
        <v>-0.10000000000000009</v>
      </c>
      <c r="CN11" s="141">
        <v>0</v>
      </c>
    </row>
    <row r="12" spans="1:92" s="12" customFormat="1" ht="13.5" customHeight="1">
      <c r="B12" s="259">
        <v>3</v>
      </c>
      <c r="C12" s="329" t="s">
        <v>99</v>
      </c>
      <c r="D12" s="75" t="s">
        <v>136</v>
      </c>
      <c r="E12" s="94">
        <v>9</v>
      </c>
      <c r="F12" s="74">
        <v>1</v>
      </c>
      <c r="G12" s="72">
        <f t="shared" si="2"/>
        <v>0.1111111111111111</v>
      </c>
      <c r="H12" s="74">
        <v>8</v>
      </c>
      <c r="I12" s="72">
        <f t="shared" si="3"/>
        <v>0.88888888888888884</v>
      </c>
      <c r="J12" s="94">
        <v>31</v>
      </c>
      <c r="K12" s="74">
        <v>1</v>
      </c>
      <c r="L12" s="72">
        <f t="shared" si="4"/>
        <v>3.2258064516129031E-2</v>
      </c>
      <c r="M12" s="74">
        <v>30</v>
      </c>
      <c r="N12" s="72">
        <f t="shared" si="5"/>
        <v>0.967741935483871</v>
      </c>
      <c r="O12" s="94">
        <v>1916</v>
      </c>
      <c r="P12" s="74">
        <v>218</v>
      </c>
      <c r="Q12" s="72">
        <f t="shared" si="6"/>
        <v>0.11377870563674322</v>
      </c>
      <c r="R12" s="74">
        <v>1698</v>
      </c>
      <c r="S12" s="72">
        <f t="shared" si="7"/>
        <v>0.88622129436325681</v>
      </c>
      <c r="T12" s="94">
        <v>1454</v>
      </c>
      <c r="U12" s="74">
        <v>133</v>
      </c>
      <c r="V12" s="72">
        <f t="shared" si="8"/>
        <v>9.1471801925722143E-2</v>
      </c>
      <c r="W12" s="74">
        <v>1321</v>
      </c>
      <c r="X12" s="72">
        <f t="shared" si="9"/>
        <v>0.90852819807427787</v>
      </c>
      <c r="Y12" s="94">
        <v>1010</v>
      </c>
      <c r="Z12" s="74">
        <v>89</v>
      </c>
      <c r="AA12" s="72">
        <f t="shared" si="10"/>
        <v>8.8118811881188114E-2</v>
      </c>
      <c r="AB12" s="74">
        <v>921</v>
      </c>
      <c r="AC12" s="72">
        <f t="shared" si="11"/>
        <v>0.91188118811881191</v>
      </c>
      <c r="AD12" s="94">
        <v>459</v>
      </c>
      <c r="AE12" s="74">
        <v>30</v>
      </c>
      <c r="AF12" s="72">
        <f t="shared" si="12"/>
        <v>6.535947712418301E-2</v>
      </c>
      <c r="AG12" s="74">
        <v>429</v>
      </c>
      <c r="AH12" s="72">
        <f t="shared" si="13"/>
        <v>0.934640522875817</v>
      </c>
      <c r="AI12" s="94">
        <v>118</v>
      </c>
      <c r="AJ12" s="74">
        <v>5</v>
      </c>
      <c r="AK12" s="72">
        <f t="shared" si="14"/>
        <v>4.2372881355932202E-2</v>
      </c>
      <c r="AL12" s="74">
        <v>113</v>
      </c>
      <c r="AM12" s="72">
        <f t="shared" si="15"/>
        <v>0.9576271186440678</v>
      </c>
      <c r="AN12" s="94">
        <f t="shared" si="16"/>
        <v>4997</v>
      </c>
      <c r="AO12" s="74">
        <f t="shared" si="0"/>
        <v>477</v>
      </c>
      <c r="AP12" s="72">
        <f t="shared" si="17"/>
        <v>9.5457274364618774E-2</v>
      </c>
      <c r="AQ12" s="73">
        <f t="shared" si="1"/>
        <v>4520</v>
      </c>
      <c r="AR12" s="72">
        <f t="shared" si="18"/>
        <v>0.90454272563538118</v>
      </c>
      <c r="AS12" s="91"/>
      <c r="AT12" s="259">
        <v>3</v>
      </c>
      <c r="AU12" s="329" t="s">
        <v>99</v>
      </c>
      <c r="AV12" s="11" t="s">
        <v>136</v>
      </c>
      <c r="AW12" s="210">
        <v>4687</v>
      </c>
      <c r="AX12" s="38">
        <v>471</v>
      </c>
      <c r="AY12" s="85">
        <v>0.10049071901002773</v>
      </c>
      <c r="AZ12" s="38">
        <v>4216</v>
      </c>
      <c r="BA12" s="85">
        <v>0.89950928098997229</v>
      </c>
      <c r="BB12" s="53">
        <v>7</v>
      </c>
      <c r="BC12" s="11" t="s">
        <v>103</v>
      </c>
      <c r="BD12" s="36">
        <f t="shared" si="19"/>
        <v>0.24499089253187614</v>
      </c>
      <c r="BE12" s="36">
        <f t="shared" si="20"/>
        <v>0.22534381139489196</v>
      </c>
      <c r="BF12" s="36">
        <f t="shared" si="21"/>
        <v>0.75500910746812389</v>
      </c>
      <c r="BG12" s="36">
        <f t="shared" si="22"/>
        <v>0.7746561886051081</v>
      </c>
      <c r="BH12" s="36">
        <f t="shared" si="23"/>
        <v>5.4335521847407742E-3</v>
      </c>
      <c r="BI12" s="36">
        <f t="shared" si="24"/>
        <v>3.9982230119946687E-3</v>
      </c>
      <c r="BJ12" s="36">
        <f t="shared" si="25"/>
        <v>0.99456644781525927</v>
      </c>
      <c r="BK12" s="36">
        <f t="shared" si="26"/>
        <v>0.99600177698800529</v>
      </c>
      <c r="BM12" s="77" t="s">
        <v>39</v>
      </c>
      <c r="BN12" s="36">
        <f t="shared" si="27"/>
        <v>0.21541950113378686</v>
      </c>
      <c r="BO12" s="36">
        <f t="shared" si="28"/>
        <v>0.20606635071090049</v>
      </c>
      <c r="BP12" s="197">
        <f t="shared" si="29"/>
        <v>0.9000000000000008</v>
      </c>
      <c r="BQ12" s="36">
        <f t="shared" si="30"/>
        <v>0.78458049886621317</v>
      </c>
      <c r="BR12" s="36">
        <f t="shared" si="31"/>
        <v>0.79393364928909949</v>
      </c>
      <c r="BS12" s="197">
        <f t="shared" si="32"/>
        <v>-0.9000000000000008</v>
      </c>
      <c r="BT12" s="36">
        <f t="shared" si="33"/>
        <v>1.9036427732079905E-2</v>
      </c>
      <c r="BU12" s="36">
        <f t="shared" si="34"/>
        <v>1.8646408839779006E-2</v>
      </c>
      <c r="BV12" s="197">
        <f t="shared" si="35"/>
        <v>0</v>
      </c>
      <c r="BW12" s="36">
        <f t="shared" si="36"/>
        <v>0.98096357226792008</v>
      </c>
      <c r="BX12" s="36">
        <f t="shared" si="37"/>
        <v>0.98135359116022103</v>
      </c>
      <c r="BY12" s="197">
        <f t="shared" si="38"/>
        <v>0</v>
      </c>
      <c r="BZ12" s="53"/>
      <c r="CA12" s="77" t="s">
        <v>39</v>
      </c>
      <c r="CB12" s="36">
        <f t="shared" si="39"/>
        <v>0.19262847847588738</v>
      </c>
      <c r="CC12" s="36">
        <f t="shared" si="40"/>
        <v>0.18250950012255857</v>
      </c>
      <c r="CD12" s="197">
        <f t="shared" si="41"/>
        <v>1.0000000000000009</v>
      </c>
      <c r="CE12" s="36">
        <f t="shared" si="42"/>
        <v>0.80737152152411262</v>
      </c>
      <c r="CF12" s="36">
        <f t="shared" si="43"/>
        <v>0.81749049987744149</v>
      </c>
      <c r="CG12" s="197">
        <f t="shared" si="44"/>
        <v>-0.99999999999998979</v>
      </c>
      <c r="CH12" s="36">
        <f t="shared" si="45"/>
        <v>1.7546282428820951E-2</v>
      </c>
      <c r="CI12" s="36">
        <f t="shared" si="46"/>
        <v>1.6720866219624399E-2</v>
      </c>
      <c r="CJ12" s="197">
        <f t="shared" si="47"/>
        <v>9.9999999999999742E-2</v>
      </c>
      <c r="CK12" s="36">
        <f t="shared" si="48"/>
        <v>0.98245371757117905</v>
      </c>
      <c r="CL12" s="36">
        <f t="shared" si="49"/>
        <v>0.98327913378037557</v>
      </c>
      <c r="CM12" s="197">
        <f t="shared" si="50"/>
        <v>-0.10000000000000009</v>
      </c>
      <c r="CN12" s="141">
        <v>0</v>
      </c>
    </row>
    <row r="13" spans="1:92" s="12" customFormat="1" ht="13.5" customHeight="1">
      <c r="B13" s="260"/>
      <c r="C13" s="330"/>
      <c r="D13" s="65" t="s">
        <v>137</v>
      </c>
      <c r="E13" s="95">
        <v>0</v>
      </c>
      <c r="F13" s="64">
        <v>0</v>
      </c>
      <c r="G13" s="59" t="str">
        <f t="shared" si="2"/>
        <v>-</v>
      </c>
      <c r="H13" s="64">
        <v>0</v>
      </c>
      <c r="I13" s="59" t="str">
        <f t="shared" si="3"/>
        <v>-</v>
      </c>
      <c r="J13" s="95">
        <v>24</v>
      </c>
      <c r="K13" s="64">
        <v>0</v>
      </c>
      <c r="L13" s="59">
        <f t="shared" si="4"/>
        <v>0</v>
      </c>
      <c r="M13" s="64">
        <v>24</v>
      </c>
      <c r="N13" s="59">
        <f t="shared" si="5"/>
        <v>1</v>
      </c>
      <c r="O13" s="95">
        <v>1055</v>
      </c>
      <c r="P13" s="64">
        <v>35</v>
      </c>
      <c r="Q13" s="59">
        <f t="shared" si="6"/>
        <v>3.3175355450236969E-2</v>
      </c>
      <c r="R13" s="64">
        <v>1020</v>
      </c>
      <c r="S13" s="59">
        <f t="shared" si="7"/>
        <v>0.96682464454976302</v>
      </c>
      <c r="T13" s="95">
        <v>735</v>
      </c>
      <c r="U13" s="64">
        <v>19</v>
      </c>
      <c r="V13" s="59">
        <f t="shared" si="8"/>
        <v>2.5850340136054421E-2</v>
      </c>
      <c r="W13" s="64">
        <v>716</v>
      </c>
      <c r="X13" s="59">
        <f t="shared" si="9"/>
        <v>0.97414965986394553</v>
      </c>
      <c r="Y13" s="95">
        <v>616</v>
      </c>
      <c r="Z13" s="64">
        <v>21</v>
      </c>
      <c r="AA13" s="59">
        <f t="shared" si="10"/>
        <v>3.4090909090909088E-2</v>
      </c>
      <c r="AB13" s="64">
        <v>595</v>
      </c>
      <c r="AC13" s="59">
        <f t="shared" si="11"/>
        <v>0.96590909090909094</v>
      </c>
      <c r="AD13" s="95">
        <v>345</v>
      </c>
      <c r="AE13" s="64">
        <v>1</v>
      </c>
      <c r="AF13" s="59">
        <f t="shared" si="12"/>
        <v>2.8985507246376812E-3</v>
      </c>
      <c r="AG13" s="64">
        <v>344</v>
      </c>
      <c r="AH13" s="59">
        <f t="shared" si="13"/>
        <v>0.99710144927536237</v>
      </c>
      <c r="AI13" s="95">
        <v>114</v>
      </c>
      <c r="AJ13" s="64">
        <v>2</v>
      </c>
      <c r="AK13" s="59">
        <f t="shared" si="14"/>
        <v>1.7543859649122806E-2</v>
      </c>
      <c r="AL13" s="64">
        <v>112</v>
      </c>
      <c r="AM13" s="59">
        <f t="shared" si="15"/>
        <v>0.98245614035087714</v>
      </c>
      <c r="AN13" s="95">
        <f t="shared" si="16"/>
        <v>2889</v>
      </c>
      <c r="AO13" s="64">
        <f t="shared" si="0"/>
        <v>78</v>
      </c>
      <c r="AP13" s="59">
        <f t="shared" si="17"/>
        <v>2.6998961578400829E-2</v>
      </c>
      <c r="AQ13" s="63">
        <f t="shared" si="1"/>
        <v>2811</v>
      </c>
      <c r="AR13" s="59">
        <f t="shared" si="18"/>
        <v>0.97300103842159913</v>
      </c>
      <c r="AS13" s="91"/>
      <c r="AT13" s="260"/>
      <c r="AU13" s="330"/>
      <c r="AV13" s="11" t="s">
        <v>137</v>
      </c>
      <c r="AW13" s="210">
        <v>2951</v>
      </c>
      <c r="AX13" s="38">
        <v>83</v>
      </c>
      <c r="AY13" s="85">
        <v>2.8126058963063368E-2</v>
      </c>
      <c r="AZ13" s="38">
        <v>2868</v>
      </c>
      <c r="BA13" s="85">
        <v>0.97187394103693658</v>
      </c>
      <c r="BB13" s="53">
        <v>8</v>
      </c>
      <c r="BC13" s="11" t="s">
        <v>51</v>
      </c>
      <c r="BD13" s="36">
        <f t="shared" si="19"/>
        <v>8.7280790163273531E-2</v>
      </c>
      <c r="BE13" s="36">
        <f t="shared" si="20"/>
        <v>8.0942184154175589E-2</v>
      </c>
      <c r="BF13" s="36">
        <f t="shared" si="21"/>
        <v>0.9127192098367265</v>
      </c>
      <c r="BG13" s="36">
        <f t="shared" si="22"/>
        <v>0.91905781584582447</v>
      </c>
      <c r="BH13" s="36">
        <f t="shared" si="23"/>
        <v>1.2801755669348939E-2</v>
      </c>
      <c r="BI13" s="36">
        <f t="shared" si="24"/>
        <v>9.3998553868402026E-3</v>
      </c>
      <c r="BJ13" s="36">
        <f t="shared" si="25"/>
        <v>0.98719824433065106</v>
      </c>
      <c r="BK13" s="36">
        <f t="shared" si="26"/>
        <v>0.99060014461315982</v>
      </c>
      <c r="BM13" s="77" t="s">
        <v>7</v>
      </c>
      <c r="BN13" s="36">
        <f t="shared" si="27"/>
        <v>0.17628607277289837</v>
      </c>
      <c r="BO13" s="36">
        <f t="shared" si="28"/>
        <v>0.17218400024681454</v>
      </c>
      <c r="BP13" s="197">
        <f t="shared" si="29"/>
        <v>0.40000000000000036</v>
      </c>
      <c r="BQ13" s="36">
        <f t="shared" si="30"/>
        <v>0.82371392722710168</v>
      </c>
      <c r="BR13" s="36">
        <f t="shared" si="31"/>
        <v>0.82781599975318543</v>
      </c>
      <c r="BS13" s="197">
        <f t="shared" si="32"/>
        <v>-0.40000000000000036</v>
      </c>
      <c r="BT13" s="36">
        <f t="shared" si="33"/>
        <v>1.8918210415938483E-2</v>
      </c>
      <c r="BU13" s="36">
        <f t="shared" si="34"/>
        <v>1.8578526679628428E-2</v>
      </c>
      <c r="BV13" s="197">
        <f t="shared" si="35"/>
        <v>0</v>
      </c>
      <c r="BW13" s="36">
        <f t="shared" si="36"/>
        <v>0.98108178958406156</v>
      </c>
      <c r="BX13" s="36">
        <f t="shared" si="37"/>
        <v>0.98142147332037155</v>
      </c>
      <c r="BY13" s="197">
        <f t="shared" si="38"/>
        <v>0</v>
      </c>
      <c r="BZ13" s="53"/>
      <c r="CA13" s="77" t="s">
        <v>7</v>
      </c>
      <c r="CB13" s="36">
        <f t="shared" si="39"/>
        <v>0.19262847847588738</v>
      </c>
      <c r="CC13" s="36">
        <f t="shared" si="40"/>
        <v>0.18250950012255857</v>
      </c>
      <c r="CD13" s="197">
        <f t="shared" si="41"/>
        <v>1.0000000000000009</v>
      </c>
      <c r="CE13" s="36">
        <f t="shared" si="42"/>
        <v>0.80737152152411262</v>
      </c>
      <c r="CF13" s="36">
        <f t="shared" si="43"/>
        <v>0.81749049987744149</v>
      </c>
      <c r="CG13" s="197">
        <f t="shared" si="44"/>
        <v>-0.99999999999998979</v>
      </c>
      <c r="CH13" s="36">
        <f t="shared" si="45"/>
        <v>1.7546282428820951E-2</v>
      </c>
      <c r="CI13" s="36">
        <f t="shared" si="46"/>
        <v>1.6720866219624399E-2</v>
      </c>
      <c r="CJ13" s="197">
        <f t="shared" si="47"/>
        <v>9.9999999999999742E-2</v>
      </c>
      <c r="CK13" s="36">
        <f t="shared" si="48"/>
        <v>0.98245371757117905</v>
      </c>
      <c r="CL13" s="36">
        <f t="shared" si="49"/>
        <v>0.98327913378037557</v>
      </c>
      <c r="CM13" s="197">
        <f t="shared" si="50"/>
        <v>-0.10000000000000009</v>
      </c>
      <c r="CN13" s="141">
        <v>0</v>
      </c>
    </row>
    <row r="14" spans="1:92" s="12" customFormat="1" ht="13.5" customHeight="1">
      <c r="B14" s="261"/>
      <c r="C14" s="331"/>
      <c r="D14" s="71" t="s">
        <v>67</v>
      </c>
      <c r="E14" s="96">
        <v>9</v>
      </c>
      <c r="F14" s="70">
        <v>1</v>
      </c>
      <c r="G14" s="13">
        <f t="shared" si="2"/>
        <v>0.1111111111111111</v>
      </c>
      <c r="H14" s="70">
        <v>8</v>
      </c>
      <c r="I14" s="13">
        <f t="shared" si="3"/>
        <v>0.88888888888888884</v>
      </c>
      <c r="J14" s="96">
        <v>55</v>
      </c>
      <c r="K14" s="70">
        <v>1</v>
      </c>
      <c r="L14" s="13">
        <f t="shared" si="4"/>
        <v>1.8181818181818181E-2</v>
      </c>
      <c r="M14" s="70">
        <v>54</v>
      </c>
      <c r="N14" s="13">
        <f t="shared" si="5"/>
        <v>0.98181818181818181</v>
      </c>
      <c r="O14" s="96">
        <v>2971</v>
      </c>
      <c r="P14" s="70">
        <v>253</v>
      </c>
      <c r="Q14" s="13">
        <f t="shared" si="6"/>
        <v>8.51565129585998E-2</v>
      </c>
      <c r="R14" s="70">
        <v>2718</v>
      </c>
      <c r="S14" s="13">
        <f t="shared" si="7"/>
        <v>0.91484348704140017</v>
      </c>
      <c r="T14" s="96">
        <v>2189</v>
      </c>
      <c r="U14" s="70">
        <v>152</v>
      </c>
      <c r="V14" s="13">
        <f t="shared" si="8"/>
        <v>6.9438099588853358E-2</v>
      </c>
      <c r="W14" s="70">
        <v>2037</v>
      </c>
      <c r="X14" s="13">
        <f t="shared" si="9"/>
        <v>0.93056190041114661</v>
      </c>
      <c r="Y14" s="96">
        <v>1626</v>
      </c>
      <c r="Z14" s="70">
        <v>110</v>
      </c>
      <c r="AA14" s="13">
        <f t="shared" si="10"/>
        <v>6.7650676506765067E-2</v>
      </c>
      <c r="AB14" s="70">
        <v>1516</v>
      </c>
      <c r="AC14" s="13">
        <f t="shared" si="11"/>
        <v>0.93234932349323496</v>
      </c>
      <c r="AD14" s="96">
        <v>804</v>
      </c>
      <c r="AE14" s="70">
        <v>31</v>
      </c>
      <c r="AF14" s="13">
        <f t="shared" si="12"/>
        <v>3.8557213930348257E-2</v>
      </c>
      <c r="AG14" s="70">
        <v>773</v>
      </c>
      <c r="AH14" s="13">
        <f t="shared" si="13"/>
        <v>0.96144278606965172</v>
      </c>
      <c r="AI14" s="96">
        <v>232</v>
      </c>
      <c r="AJ14" s="70">
        <v>7</v>
      </c>
      <c r="AK14" s="13">
        <f t="shared" si="14"/>
        <v>3.017241379310345E-2</v>
      </c>
      <c r="AL14" s="70">
        <v>225</v>
      </c>
      <c r="AM14" s="13">
        <f t="shared" si="15"/>
        <v>0.96982758620689657</v>
      </c>
      <c r="AN14" s="96">
        <f t="shared" si="16"/>
        <v>7886</v>
      </c>
      <c r="AO14" s="70">
        <f t="shared" si="0"/>
        <v>555</v>
      </c>
      <c r="AP14" s="13">
        <f t="shared" si="17"/>
        <v>7.0377884859244233E-2</v>
      </c>
      <c r="AQ14" s="33">
        <f t="shared" si="1"/>
        <v>7331</v>
      </c>
      <c r="AR14" s="13">
        <f t="shared" si="18"/>
        <v>0.92962211514075577</v>
      </c>
      <c r="AS14" s="91"/>
      <c r="AT14" s="261"/>
      <c r="AU14" s="331"/>
      <c r="AV14" s="151" t="s">
        <v>67</v>
      </c>
      <c r="AW14" s="210">
        <v>7638</v>
      </c>
      <c r="AX14" s="38">
        <v>554</v>
      </c>
      <c r="AY14" s="85">
        <v>7.2532076459806236E-2</v>
      </c>
      <c r="AZ14" s="38">
        <v>7084</v>
      </c>
      <c r="BA14" s="85">
        <v>0.92746792354019381</v>
      </c>
      <c r="BB14" s="53">
        <v>9</v>
      </c>
      <c r="BC14" s="11" t="s">
        <v>104</v>
      </c>
      <c r="BD14" s="36">
        <f t="shared" si="19"/>
        <v>0.17413322945072068</v>
      </c>
      <c r="BE14" s="36">
        <f t="shared" si="20"/>
        <v>0.17647058823529413</v>
      </c>
      <c r="BF14" s="36">
        <f t="shared" si="21"/>
        <v>0.82586677054927926</v>
      </c>
      <c r="BG14" s="36">
        <f t="shared" si="22"/>
        <v>0.82352941176470584</v>
      </c>
      <c r="BH14" s="36">
        <f t="shared" si="23"/>
        <v>2.8460543337645538E-2</v>
      </c>
      <c r="BI14" s="36">
        <f t="shared" si="24"/>
        <v>3.0042918454935622E-2</v>
      </c>
      <c r="BJ14" s="36">
        <f t="shared" si="25"/>
        <v>0.97153945666235442</v>
      </c>
      <c r="BK14" s="36">
        <f t="shared" si="26"/>
        <v>0.96995708154506433</v>
      </c>
      <c r="BM14" s="77" t="s">
        <v>40</v>
      </c>
      <c r="BN14" s="36">
        <f t="shared" si="27"/>
        <v>0.23657744081695806</v>
      </c>
      <c r="BO14" s="36">
        <f t="shared" si="28"/>
        <v>0.21206550802139038</v>
      </c>
      <c r="BP14" s="197">
        <f t="shared" si="29"/>
        <v>2.4999999999999996</v>
      </c>
      <c r="BQ14" s="36">
        <f t="shared" si="30"/>
        <v>0.76342255918304192</v>
      </c>
      <c r="BR14" s="36">
        <f t="shared" si="31"/>
        <v>0.78793449197860965</v>
      </c>
      <c r="BS14" s="197">
        <f t="shared" si="32"/>
        <v>-2.5000000000000022</v>
      </c>
      <c r="BT14" s="36">
        <f t="shared" si="33"/>
        <v>2.8348688873139617E-2</v>
      </c>
      <c r="BU14" s="36">
        <f t="shared" si="34"/>
        <v>2.6302037972478664E-2</v>
      </c>
      <c r="BV14" s="197">
        <f t="shared" si="35"/>
        <v>0.20000000000000018</v>
      </c>
      <c r="BW14" s="36">
        <f t="shared" si="36"/>
        <v>0.97165131112686043</v>
      </c>
      <c r="BX14" s="36">
        <f t="shared" si="37"/>
        <v>0.97369796202752135</v>
      </c>
      <c r="BY14" s="197">
        <f t="shared" si="38"/>
        <v>-0.20000000000000018</v>
      </c>
      <c r="BZ14" s="53"/>
      <c r="CA14" s="77" t="s">
        <v>40</v>
      </c>
      <c r="CB14" s="36">
        <f t="shared" si="39"/>
        <v>0.19262847847588738</v>
      </c>
      <c r="CC14" s="36">
        <f t="shared" si="40"/>
        <v>0.18250950012255857</v>
      </c>
      <c r="CD14" s="197">
        <f t="shared" si="41"/>
        <v>1.0000000000000009</v>
      </c>
      <c r="CE14" s="36">
        <f t="shared" si="42"/>
        <v>0.80737152152411262</v>
      </c>
      <c r="CF14" s="36">
        <f t="shared" si="43"/>
        <v>0.81749049987744149</v>
      </c>
      <c r="CG14" s="197">
        <f t="shared" si="44"/>
        <v>-0.99999999999998979</v>
      </c>
      <c r="CH14" s="36">
        <f t="shared" si="45"/>
        <v>1.7546282428820951E-2</v>
      </c>
      <c r="CI14" s="36">
        <f t="shared" si="46"/>
        <v>1.6720866219624399E-2</v>
      </c>
      <c r="CJ14" s="197">
        <f t="shared" si="47"/>
        <v>9.9999999999999742E-2</v>
      </c>
      <c r="CK14" s="36">
        <f t="shared" si="48"/>
        <v>0.98245371757117905</v>
      </c>
      <c r="CL14" s="36">
        <f t="shared" si="49"/>
        <v>0.98327913378037557</v>
      </c>
      <c r="CM14" s="197">
        <f t="shared" si="50"/>
        <v>-0.10000000000000009</v>
      </c>
      <c r="CN14" s="141">
        <v>0</v>
      </c>
    </row>
    <row r="15" spans="1:92" s="12" customFormat="1" ht="13.5" customHeight="1">
      <c r="B15" s="259">
        <v>4</v>
      </c>
      <c r="C15" s="329" t="s">
        <v>100</v>
      </c>
      <c r="D15" s="75" t="s">
        <v>136</v>
      </c>
      <c r="E15" s="94">
        <v>9</v>
      </c>
      <c r="F15" s="74">
        <v>0</v>
      </c>
      <c r="G15" s="72">
        <f t="shared" si="2"/>
        <v>0</v>
      </c>
      <c r="H15" s="74">
        <v>9</v>
      </c>
      <c r="I15" s="72">
        <f t="shared" si="3"/>
        <v>1</v>
      </c>
      <c r="J15" s="94">
        <v>30</v>
      </c>
      <c r="K15" s="74">
        <v>3</v>
      </c>
      <c r="L15" s="72">
        <f t="shared" si="4"/>
        <v>0.1</v>
      </c>
      <c r="M15" s="74">
        <v>27</v>
      </c>
      <c r="N15" s="72">
        <f t="shared" si="5"/>
        <v>0.9</v>
      </c>
      <c r="O15" s="94">
        <v>1779</v>
      </c>
      <c r="P15" s="74">
        <v>187</v>
      </c>
      <c r="Q15" s="72">
        <f t="shared" si="6"/>
        <v>0.10511523327712198</v>
      </c>
      <c r="R15" s="74">
        <v>1592</v>
      </c>
      <c r="S15" s="72">
        <f t="shared" si="7"/>
        <v>0.89488476672287798</v>
      </c>
      <c r="T15" s="94">
        <v>1578</v>
      </c>
      <c r="U15" s="74">
        <v>173</v>
      </c>
      <c r="V15" s="72">
        <f t="shared" si="8"/>
        <v>0.10963244613434728</v>
      </c>
      <c r="W15" s="74">
        <v>1405</v>
      </c>
      <c r="X15" s="72">
        <f t="shared" si="9"/>
        <v>0.89036755386565269</v>
      </c>
      <c r="Y15" s="94">
        <v>988</v>
      </c>
      <c r="Z15" s="74">
        <v>93</v>
      </c>
      <c r="AA15" s="72">
        <f t="shared" si="10"/>
        <v>9.4129554655870445E-2</v>
      </c>
      <c r="AB15" s="74">
        <v>895</v>
      </c>
      <c r="AC15" s="72">
        <f t="shared" si="11"/>
        <v>0.90587044534412953</v>
      </c>
      <c r="AD15" s="94">
        <v>392</v>
      </c>
      <c r="AE15" s="74">
        <v>23</v>
      </c>
      <c r="AF15" s="72">
        <f t="shared" si="12"/>
        <v>5.8673469387755105E-2</v>
      </c>
      <c r="AG15" s="74">
        <v>369</v>
      </c>
      <c r="AH15" s="72">
        <f t="shared" si="13"/>
        <v>0.94132653061224492</v>
      </c>
      <c r="AI15" s="94">
        <v>90</v>
      </c>
      <c r="AJ15" s="74">
        <v>4</v>
      </c>
      <c r="AK15" s="72">
        <f t="shared" si="14"/>
        <v>4.4444444444444446E-2</v>
      </c>
      <c r="AL15" s="74">
        <v>86</v>
      </c>
      <c r="AM15" s="72">
        <f t="shared" si="15"/>
        <v>0.9555555555555556</v>
      </c>
      <c r="AN15" s="94">
        <f t="shared" si="16"/>
        <v>4866</v>
      </c>
      <c r="AO15" s="74">
        <f t="shared" si="0"/>
        <v>483</v>
      </c>
      <c r="AP15" s="72">
        <f t="shared" si="17"/>
        <v>9.9260172626387172E-2</v>
      </c>
      <c r="AQ15" s="73">
        <f t="shared" si="1"/>
        <v>4383</v>
      </c>
      <c r="AR15" s="72">
        <f t="shared" si="18"/>
        <v>0.9007398273736128</v>
      </c>
      <c r="AS15" s="91"/>
      <c r="AT15" s="259">
        <v>4</v>
      </c>
      <c r="AU15" s="329" t="s">
        <v>100</v>
      </c>
      <c r="AV15" s="11" t="s">
        <v>136</v>
      </c>
      <c r="AW15" s="210">
        <v>4548</v>
      </c>
      <c r="AX15" s="38">
        <v>470</v>
      </c>
      <c r="AY15" s="85">
        <v>0.10334212840809147</v>
      </c>
      <c r="AZ15" s="38">
        <v>4078</v>
      </c>
      <c r="BA15" s="85">
        <v>0.89665787159190857</v>
      </c>
      <c r="BB15" s="53">
        <v>10</v>
      </c>
      <c r="BC15" s="11" t="s">
        <v>52</v>
      </c>
      <c r="BD15" s="36">
        <f t="shared" si="19"/>
        <v>0.21673758865248227</v>
      </c>
      <c r="BE15" s="36">
        <f t="shared" si="20"/>
        <v>0.20680825425515892</v>
      </c>
      <c r="BF15" s="36">
        <f t="shared" si="21"/>
        <v>0.78326241134751773</v>
      </c>
      <c r="BG15" s="36">
        <f t="shared" si="22"/>
        <v>0.79319174574484108</v>
      </c>
      <c r="BH15" s="36">
        <f t="shared" si="23"/>
        <v>1.066925315227934E-2</v>
      </c>
      <c r="BI15" s="36">
        <f t="shared" si="24"/>
        <v>9.8455598455598464E-3</v>
      </c>
      <c r="BJ15" s="36">
        <f t="shared" si="25"/>
        <v>0.98933074684772071</v>
      </c>
      <c r="BK15" s="36">
        <f t="shared" si="26"/>
        <v>0.99015444015444021</v>
      </c>
      <c r="BM15" s="77" t="s">
        <v>11</v>
      </c>
      <c r="BN15" s="36">
        <f t="shared" si="27"/>
        <v>0.22554239847413177</v>
      </c>
      <c r="BO15" s="36">
        <f t="shared" si="28"/>
        <v>0.22070914696813979</v>
      </c>
      <c r="BP15" s="197">
        <f t="shared" si="29"/>
        <v>0.50000000000000044</v>
      </c>
      <c r="BQ15" s="36">
        <f t="shared" si="30"/>
        <v>0.77445760152586829</v>
      </c>
      <c r="BR15" s="36">
        <f t="shared" si="31"/>
        <v>0.77929085303186019</v>
      </c>
      <c r="BS15" s="197">
        <f t="shared" si="32"/>
        <v>-0.50000000000000044</v>
      </c>
      <c r="BT15" s="36">
        <f t="shared" si="33"/>
        <v>1.7800511508951407E-2</v>
      </c>
      <c r="BU15" s="36">
        <f t="shared" si="34"/>
        <v>1.898101898101898E-2</v>
      </c>
      <c r="BV15" s="197">
        <f t="shared" si="35"/>
        <v>-0.10000000000000009</v>
      </c>
      <c r="BW15" s="36">
        <f t="shared" si="36"/>
        <v>0.98219948849104854</v>
      </c>
      <c r="BX15" s="36">
        <f t="shared" si="37"/>
        <v>0.981018981018981</v>
      </c>
      <c r="BY15" s="197">
        <f t="shared" si="38"/>
        <v>0.10000000000000009</v>
      </c>
      <c r="BZ15" s="53"/>
      <c r="CA15" s="77" t="s">
        <v>11</v>
      </c>
      <c r="CB15" s="36">
        <f t="shared" si="39"/>
        <v>0.19262847847588738</v>
      </c>
      <c r="CC15" s="36">
        <f t="shared" si="40"/>
        <v>0.18250950012255857</v>
      </c>
      <c r="CD15" s="197">
        <f t="shared" si="41"/>
        <v>1.0000000000000009</v>
      </c>
      <c r="CE15" s="36">
        <f t="shared" si="42"/>
        <v>0.80737152152411262</v>
      </c>
      <c r="CF15" s="36">
        <f t="shared" si="43"/>
        <v>0.81749049987744149</v>
      </c>
      <c r="CG15" s="197">
        <f t="shared" si="44"/>
        <v>-0.99999999999998979</v>
      </c>
      <c r="CH15" s="36">
        <f t="shared" si="45"/>
        <v>1.7546282428820951E-2</v>
      </c>
      <c r="CI15" s="36">
        <f t="shared" si="46"/>
        <v>1.6720866219624399E-2</v>
      </c>
      <c r="CJ15" s="197">
        <f t="shared" si="47"/>
        <v>9.9999999999999742E-2</v>
      </c>
      <c r="CK15" s="36">
        <f t="shared" si="48"/>
        <v>0.98245371757117905</v>
      </c>
      <c r="CL15" s="36">
        <f t="shared" si="49"/>
        <v>0.98327913378037557</v>
      </c>
      <c r="CM15" s="197">
        <f t="shared" si="50"/>
        <v>-0.10000000000000009</v>
      </c>
      <c r="CN15" s="141">
        <v>0</v>
      </c>
    </row>
    <row r="16" spans="1:92" s="12" customFormat="1" ht="13.5" customHeight="1">
      <c r="B16" s="260"/>
      <c r="C16" s="330"/>
      <c r="D16" s="65" t="s">
        <v>137</v>
      </c>
      <c r="E16" s="95">
        <v>4</v>
      </c>
      <c r="F16" s="64">
        <v>0</v>
      </c>
      <c r="G16" s="59">
        <f t="shared" si="2"/>
        <v>0</v>
      </c>
      <c r="H16" s="64">
        <v>4</v>
      </c>
      <c r="I16" s="59">
        <f t="shared" si="3"/>
        <v>1</v>
      </c>
      <c r="J16" s="95">
        <v>25</v>
      </c>
      <c r="K16" s="64">
        <v>0</v>
      </c>
      <c r="L16" s="59">
        <f t="shared" si="4"/>
        <v>0</v>
      </c>
      <c r="M16" s="64">
        <v>25</v>
      </c>
      <c r="N16" s="59">
        <f t="shared" si="5"/>
        <v>1</v>
      </c>
      <c r="O16" s="95">
        <v>1445</v>
      </c>
      <c r="P16" s="64">
        <v>14</v>
      </c>
      <c r="Q16" s="59">
        <f t="shared" si="6"/>
        <v>9.688581314878892E-3</v>
      </c>
      <c r="R16" s="64">
        <v>1431</v>
      </c>
      <c r="S16" s="59">
        <f t="shared" si="7"/>
        <v>0.99031141868512107</v>
      </c>
      <c r="T16" s="95">
        <v>1140</v>
      </c>
      <c r="U16" s="64">
        <v>24</v>
      </c>
      <c r="V16" s="59">
        <f t="shared" si="8"/>
        <v>2.1052631578947368E-2</v>
      </c>
      <c r="W16" s="64">
        <v>1116</v>
      </c>
      <c r="X16" s="59">
        <f t="shared" si="9"/>
        <v>0.97894736842105268</v>
      </c>
      <c r="Y16" s="95">
        <v>871</v>
      </c>
      <c r="Z16" s="64">
        <v>9</v>
      </c>
      <c r="AA16" s="59">
        <f t="shared" si="10"/>
        <v>1.0332950631458095E-2</v>
      </c>
      <c r="AB16" s="64">
        <v>862</v>
      </c>
      <c r="AC16" s="59">
        <f t="shared" si="11"/>
        <v>0.98966704936854188</v>
      </c>
      <c r="AD16" s="95">
        <v>394</v>
      </c>
      <c r="AE16" s="64">
        <v>4</v>
      </c>
      <c r="AF16" s="59">
        <f t="shared" si="12"/>
        <v>1.015228426395939E-2</v>
      </c>
      <c r="AG16" s="64">
        <v>390</v>
      </c>
      <c r="AH16" s="59">
        <f t="shared" si="13"/>
        <v>0.98984771573604058</v>
      </c>
      <c r="AI16" s="95">
        <v>173</v>
      </c>
      <c r="AJ16" s="64">
        <v>1</v>
      </c>
      <c r="AK16" s="59">
        <f t="shared" si="14"/>
        <v>5.7803468208092483E-3</v>
      </c>
      <c r="AL16" s="64">
        <v>172</v>
      </c>
      <c r="AM16" s="59">
        <f t="shared" si="15"/>
        <v>0.9942196531791907</v>
      </c>
      <c r="AN16" s="95">
        <f t="shared" si="16"/>
        <v>4052</v>
      </c>
      <c r="AO16" s="64">
        <f t="shared" si="0"/>
        <v>52</v>
      </c>
      <c r="AP16" s="59">
        <f t="shared" si="17"/>
        <v>1.2833168805528134E-2</v>
      </c>
      <c r="AQ16" s="63">
        <f t="shared" si="1"/>
        <v>4000</v>
      </c>
      <c r="AR16" s="59">
        <f t="shared" si="18"/>
        <v>0.98716683119447191</v>
      </c>
      <c r="AS16" s="91"/>
      <c r="AT16" s="260"/>
      <c r="AU16" s="330"/>
      <c r="AV16" s="11" t="s">
        <v>137</v>
      </c>
      <c r="AW16" s="210">
        <v>4115</v>
      </c>
      <c r="AX16" s="38">
        <v>54</v>
      </c>
      <c r="AY16" s="85">
        <v>1.3122721749696233E-2</v>
      </c>
      <c r="AZ16" s="38">
        <v>4061</v>
      </c>
      <c r="BA16" s="85">
        <v>0.9868772782503038</v>
      </c>
      <c r="BB16" s="53">
        <v>11</v>
      </c>
      <c r="BC16" s="11" t="s">
        <v>53</v>
      </c>
      <c r="BD16" s="36">
        <f t="shared" si="19"/>
        <v>0.17538248768260006</v>
      </c>
      <c r="BE16" s="36">
        <f t="shared" si="20"/>
        <v>0.17600594740265774</v>
      </c>
      <c r="BF16" s="36">
        <f t="shared" si="21"/>
        <v>0.82461751231739999</v>
      </c>
      <c r="BG16" s="36">
        <f t="shared" si="22"/>
        <v>0.82399405259734226</v>
      </c>
      <c r="BH16" s="36">
        <f t="shared" si="23"/>
        <v>1.637892872952634E-2</v>
      </c>
      <c r="BI16" s="36">
        <f t="shared" si="24"/>
        <v>1.7932375499621907E-2</v>
      </c>
      <c r="BJ16" s="36">
        <f t="shared" si="25"/>
        <v>0.98362107127047371</v>
      </c>
      <c r="BK16" s="36">
        <f t="shared" si="26"/>
        <v>0.9820676245003781</v>
      </c>
      <c r="BM16" s="77" t="s">
        <v>12</v>
      </c>
      <c r="BN16" s="36">
        <f t="shared" si="27"/>
        <v>0.1161378388166142</v>
      </c>
      <c r="BO16" s="36">
        <f t="shared" si="28"/>
        <v>9.7503876440363624E-2</v>
      </c>
      <c r="BP16" s="197">
        <f t="shared" si="29"/>
        <v>1.8000000000000003</v>
      </c>
      <c r="BQ16" s="36">
        <f t="shared" si="30"/>
        <v>0.88386216118338579</v>
      </c>
      <c r="BR16" s="36">
        <f t="shared" si="31"/>
        <v>0.90249612355963638</v>
      </c>
      <c r="BS16" s="197">
        <f t="shared" si="32"/>
        <v>-1.8000000000000016</v>
      </c>
      <c r="BT16" s="36">
        <f t="shared" si="33"/>
        <v>1.5629383240492126E-2</v>
      </c>
      <c r="BU16" s="36">
        <f t="shared" si="34"/>
        <v>1.2572648558889812E-2</v>
      </c>
      <c r="BV16" s="197">
        <f t="shared" si="35"/>
        <v>0.3000000000000001</v>
      </c>
      <c r="BW16" s="36">
        <f t="shared" si="36"/>
        <v>0.98437061675950788</v>
      </c>
      <c r="BX16" s="36">
        <f t="shared" si="37"/>
        <v>0.98742735144111016</v>
      </c>
      <c r="BY16" s="197">
        <f t="shared" si="38"/>
        <v>-0.30000000000000027</v>
      </c>
      <c r="BZ16" s="53"/>
      <c r="CA16" s="77" t="s">
        <v>12</v>
      </c>
      <c r="CB16" s="36">
        <f t="shared" si="39"/>
        <v>0.19262847847588738</v>
      </c>
      <c r="CC16" s="36">
        <f t="shared" si="40"/>
        <v>0.18250950012255857</v>
      </c>
      <c r="CD16" s="197">
        <f t="shared" si="41"/>
        <v>1.0000000000000009</v>
      </c>
      <c r="CE16" s="36">
        <f t="shared" si="42"/>
        <v>0.80737152152411262</v>
      </c>
      <c r="CF16" s="36">
        <f t="shared" si="43"/>
        <v>0.81749049987744149</v>
      </c>
      <c r="CG16" s="197">
        <f t="shared" si="44"/>
        <v>-0.99999999999998979</v>
      </c>
      <c r="CH16" s="36">
        <f t="shared" si="45"/>
        <v>1.7546282428820951E-2</v>
      </c>
      <c r="CI16" s="36">
        <f t="shared" si="46"/>
        <v>1.6720866219624399E-2</v>
      </c>
      <c r="CJ16" s="197">
        <f t="shared" si="47"/>
        <v>9.9999999999999742E-2</v>
      </c>
      <c r="CK16" s="36">
        <f t="shared" si="48"/>
        <v>0.98245371757117905</v>
      </c>
      <c r="CL16" s="36">
        <f t="shared" si="49"/>
        <v>0.98327913378037557</v>
      </c>
      <c r="CM16" s="197">
        <f t="shared" si="50"/>
        <v>-0.10000000000000009</v>
      </c>
      <c r="CN16" s="141">
        <v>0</v>
      </c>
    </row>
    <row r="17" spans="2:92" s="12" customFormat="1" ht="13.5" customHeight="1">
      <c r="B17" s="261"/>
      <c r="C17" s="331"/>
      <c r="D17" s="71" t="s">
        <v>67</v>
      </c>
      <c r="E17" s="96">
        <v>13</v>
      </c>
      <c r="F17" s="70">
        <v>0</v>
      </c>
      <c r="G17" s="13">
        <f t="shared" si="2"/>
        <v>0</v>
      </c>
      <c r="H17" s="70">
        <v>13</v>
      </c>
      <c r="I17" s="13">
        <f t="shared" si="3"/>
        <v>1</v>
      </c>
      <c r="J17" s="96">
        <v>55</v>
      </c>
      <c r="K17" s="70">
        <v>3</v>
      </c>
      <c r="L17" s="13">
        <f t="shared" si="4"/>
        <v>5.4545454545454543E-2</v>
      </c>
      <c r="M17" s="70">
        <v>52</v>
      </c>
      <c r="N17" s="13">
        <f t="shared" si="5"/>
        <v>0.94545454545454544</v>
      </c>
      <c r="O17" s="96">
        <v>3224</v>
      </c>
      <c r="P17" s="70">
        <v>201</v>
      </c>
      <c r="Q17" s="13">
        <f t="shared" si="6"/>
        <v>6.2344913151364763E-2</v>
      </c>
      <c r="R17" s="70">
        <v>3023</v>
      </c>
      <c r="S17" s="13">
        <f t="shared" si="7"/>
        <v>0.93765508684863519</v>
      </c>
      <c r="T17" s="96">
        <v>2718</v>
      </c>
      <c r="U17" s="70">
        <v>197</v>
      </c>
      <c r="V17" s="13">
        <f t="shared" si="8"/>
        <v>7.247976453274467E-2</v>
      </c>
      <c r="W17" s="70">
        <v>2521</v>
      </c>
      <c r="X17" s="13">
        <f t="shared" si="9"/>
        <v>0.92752023546725537</v>
      </c>
      <c r="Y17" s="96">
        <v>1859</v>
      </c>
      <c r="Z17" s="70">
        <v>102</v>
      </c>
      <c r="AA17" s="13">
        <f t="shared" si="10"/>
        <v>5.4868208714362564E-2</v>
      </c>
      <c r="AB17" s="70">
        <v>1757</v>
      </c>
      <c r="AC17" s="13">
        <f t="shared" si="11"/>
        <v>0.9451317912856374</v>
      </c>
      <c r="AD17" s="96">
        <v>786</v>
      </c>
      <c r="AE17" s="70">
        <v>27</v>
      </c>
      <c r="AF17" s="13">
        <f t="shared" si="12"/>
        <v>3.4351145038167941E-2</v>
      </c>
      <c r="AG17" s="70">
        <v>759</v>
      </c>
      <c r="AH17" s="13">
        <f t="shared" si="13"/>
        <v>0.96564885496183206</v>
      </c>
      <c r="AI17" s="96">
        <v>263</v>
      </c>
      <c r="AJ17" s="70">
        <v>5</v>
      </c>
      <c r="AK17" s="13">
        <f t="shared" si="14"/>
        <v>1.9011406844106463E-2</v>
      </c>
      <c r="AL17" s="70">
        <v>258</v>
      </c>
      <c r="AM17" s="13">
        <f t="shared" si="15"/>
        <v>0.98098859315589348</v>
      </c>
      <c r="AN17" s="96">
        <f t="shared" si="16"/>
        <v>8918</v>
      </c>
      <c r="AO17" s="70">
        <f t="shared" si="0"/>
        <v>535</v>
      </c>
      <c r="AP17" s="13">
        <f t="shared" si="17"/>
        <v>5.9991029378784484E-2</v>
      </c>
      <c r="AQ17" s="33">
        <f t="shared" si="1"/>
        <v>8383</v>
      </c>
      <c r="AR17" s="13">
        <f t="shared" si="18"/>
        <v>0.94000897062121547</v>
      </c>
      <c r="AS17" s="91"/>
      <c r="AT17" s="261"/>
      <c r="AU17" s="331"/>
      <c r="AV17" s="151" t="s">
        <v>67</v>
      </c>
      <c r="AW17" s="210">
        <v>8663</v>
      </c>
      <c r="AX17" s="38">
        <v>524</v>
      </c>
      <c r="AY17" s="85">
        <v>6.0487129170033474E-2</v>
      </c>
      <c r="AZ17" s="38">
        <v>8139</v>
      </c>
      <c r="BA17" s="85">
        <v>0.93951287082996648</v>
      </c>
      <c r="BB17" s="53">
        <v>12</v>
      </c>
      <c r="BC17" s="11" t="s">
        <v>105</v>
      </c>
      <c r="BD17" s="36">
        <f t="shared" si="19"/>
        <v>0.24322033898305084</v>
      </c>
      <c r="BE17" s="36">
        <f t="shared" si="20"/>
        <v>0.24315619967793881</v>
      </c>
      <c r="BF17" s="36">
        <f t="shared" si="21"/>
        <v>0.75677966101694916</v>
      </c>
      <c r="BG17" s="36">
        <f t="shared" si="22"/>
        <v>0.75684380032206122</v>
      </c>
      <c r="BH17" s="36">
        <f t="shared" si="23"/>
        <v>2.6263952724885097E-2</v>
      </c>
      <c r="BI17" s="36">
        <f t="shared" si="24"/>
        <v>2.0012911555842477E-2</v>
      </c>
      <c r="BJ17" s="36">
        <f t="shared" si="25"/>
        <v>0.97373604727511487</v>
      </c>
      <c r="BK17" s="36">
        <f t="shared" si="26"/>
        <v>0.97998708844415749</v>
      </c>
      <c r="BM17" s="77" t="s">
        <v>8</v>
      </c>
      <c r="BN17" s="36">
        <f t="shared" si="27"/>
        <v>0.34592177800928942</v>
      </c>
      <c r="BO17" s="36">
        <f t="shared" si="28"/>
        <v>0.33674715775627173</v>
      </c>
      <c r="BP17" s="197">
        <f t="shared" si="29"/>
        <v>0.89999999999999525</v>
      </c>
      <c r="BQ17" s="36">
        <f t="shared" si="30"/>
        <v>0.65407822199071064</v>
      </c>
      <c r="BR17" s="36">
        <f t="shared" si="31"/>
        <v>0.66325284224372827</v>
      </c>
      <c r="BS17" s="197">
        <f t="shared" si="32"/>
        <v>-0.9000000000000008</v>
      </c>
      <c r="BT17" s="36">
        <f t="shared" si="33"/>
        <v>2.496798975672215E-2</v>
      </c>
      <c r="BU17" s="36">
        <f t="shared" si="34"/>
        <v>2.3998853786087827E-2</v>
      </c>
      <c r="BV17" s="197">
        <f t="shared" si="35"/>
        <v>0.10000000000000009</v>
      </c>
      <c r="BW17" s="36">
        <f t="shared" si="36"/>
        <v>0.9750320102432779</v>
      </c>
      <c r="BX17" s="36">
        <f t="shared" si="37"/>
        <v>0.97600114621391221</v>
      </c>
      <c r="BY17" s="197">
        <f t="shared" si="38"/>
        <v>-0.10000000000000009</v>
      </c>
      <c r="BZ17" s="53"/>
      <c r="CA17" s="77" t="s">
        <v>8</v>
      </c>
      <c r="CB17" s="36">
        <f t="shared" si="39"/>
        <v>0.19262847847588738</v>
      </c>
      <c r="CC17" s="36">
        <f t="shared" si="40"/>
        <v>0.18250950012255857</v>
      </c>
      <c r="CD17" s="197">
        <f t="shared" si="41"/>
        <v>1.0000000000000009</v>
      </c>
      <c r="CE17" s="36">
        <f t="shared" si="42"/>
        <v>0.80737152152411262</v>
      </c>
      <c r="CF17" s="36">
        <f t="shared" si="43"/>
        <v>0.81749049987744149</v>
      </c>
      <c r="CG17" s="197">
        <f t="shared" si="44"/>
        <v>-0.99999999999998979</v>
      </c>
      <c r="CH17" s="36">
        <f t="shared" si="45"/>
        <v>1.7546282428820951E-2</v>
      </c>
      <c r="CI17" s="36">
        <f t="shared" si="46"/>
        <v>1.6720866219624399E-2</v>
      </c>
      <c r="CJ17" s="197">
        <f t="shared" si="47"/>
        <v>9.9999999999999742E-2</v>
      </c>
      <c r="CK17" s="36">
        <f t="shared" si="48"/>
        <v>0.98245371757117905</v>
      </c>
      <c r="CL17" s="36">
        <f t="shared" si="49"/>
        <v>0.98327913378037557</v>
      </c>
      <c r="CM17" s="197">
        <f t="shared" si="50"/>
        <v>-0.10000000000000009</v>
      </c>
      <c r="CN17" s="141">
        <v>0</v>
      </c>
    </row>
    <row r="18" spans="2:92" s="12" customFormat="1" ht="13.5" customHeight="1">
      <c r="B18" s="259">
        <v>5</v>
      </c>
      <c r="C18" s="329" t="s">
        <v>101</v>
      </c>
      <c r="D18" s="75" t="s">
        <v>136</v>
      </c>
      <c r="E18" s="94">
        <v>6</v>
      </c>
      <c r="F18" s="74">
        <v>1</v>
      </c>
      <c r="G18" s="72">
        <f t="shared" si="2"/>
        <v>0.16666666666666666</v>
      </c>
      <c r="H18" s="74">
        <v>5</v>
      </c>
      <c r="I18" s="72">
        <f t="shared" si="3"/>
        <v>0.83333333333333337</v>
      </c>
      <c r="J18" s="94">
        <v>39</v>
      </c>
      <c r="K18" s="74">
        <v>6</v>
      </c>
      <c r="L18" s="72">
        <f t="shared" si="4"/>
        <v>0.15384615384615385</v>
      </c>
      <c r="M18" s="74">
        <v>33</v>
      </c>
      <c r="N18" s="72">
        <f t="shared" si="5"/>
        <v>0.84615384615384615</v>
      </c>
      <c r="O18" s="94">
        <v>1754</v>
      </c>
      <c r="P18" s="74">
        <v>412</v>
      </c>
      <c r="Q18" s="72">
        <f t="shared" si="6"/>
        <v>0.23489167616875711</v>
      </c>
      <c r="R18" s="74">
        <v>1342</v>
      </c>
      <c r="S18" s="72">
        <f t="shared" si="7"/>
        <v>0.76510832383124283</v>
      </c>
      <c r="T18" s="94">
        <v>1373</v>
      </c>
      <c r="U18" s="74">
        <v>354</v>
      </c>
      <c r="V18" s="72">
        <f t="shared" si="8"/>
        <v>0.25782957028404951</v>
      </c>
      <c r="W18" s="74">
        <v>1019</v>
      </c>
      <c r="X18" s="72">
        <f t="shared" si="9"/>
        <v>0.74217042971595049</v>
      </c>
      <c r="Y18" s="94">
        <v>845</v>
      </c>
      <c r="Z18" s="74">
        <v>187</v>
      </c>
      <c r="AA18" s="72">
        <f t="shared" si="10"/>
        <v>0.22130177514792898</v>
      </c>
      <c r="AB18" s="74">
        <v>658</v>
      </c>
      <c r="AC18" s="72">
        <f t="shared" si="11"/>
        <v>0.77869822485207096</v>
      </c>
      <c r="AD18" s="94">
        <v>350</v>
      </c>
      <c r="AE18" s="74">
        <v>50</v>
      </c>
      <c r="AF18" s="72">
        <f t="shared" si="12"/>
        <v>0.14285714285714285</v>
      </c>
      <c r="AG18" s="74">
        <v>300</v>
      </c>
      <c r="AH18" s="72">
        <f t="shared" si="13"/>
        <v>0.8571428571428571</v>
      </c>
      <c r="AI18" s="94">
        <v>111</v>
      </c>
      <c r="AJ18" s="74">
        <v>10</v>
      </c>
      <c r="AK18" s="72">
        <f t="shared" si="14"/>
        <v>9.0090090090090086E-2</v>
      </c>
      <c r="AL18" s="74">
        <v>101</v>
      </c>
      <c r="AM18" s="72">
        <f t="shared" si="15"/>
        <v>0.90990990990990994</v>
      </c>
      <c r="AN18" s="94">
        <f t="shared" si="16"/>
        <v>4478</v>
      </c>
      <c r="AO18" s="74">
        <f t="shared" si="0"/>
        <v>1020</v>
      </c>
      <c r="AP18" s="72">
        <f t="shared" si="17"/>
        <v>0.22778025904421617</v>
      </c>
      <c r="AQ18" s="73">
        <f t="shared" si="1"/>
        <v>3458</v>
      </c>
      <c r="AR18" s="72">
        <f t="shared" si="18"/>
        <v>0.77221974095578383</v>
      </c>
      <c r="AS18" s="91"/>
      <c r="AT18" s="259">
        <v>5</v>
      </c>
      <c r="AU18" s="329" t="s">
        <v>101</v>
      </c>
      <c r="AV18" s="11" t="s">
        <v>136</v>
      </c>
      <c r="AW18" s="210">
        <v>4120</v>
      </c>
      <c r="AX18" s="38">
        <v>864</v>
      </c>
      <c r="AY18" s="85">
        <v>0.20970873786407768</v>
      </c>
      <c r="AZ18" s="38">
        <v>3256</v>
      </c>
      <c r="BA18" s="85">
        <v>0.79029126213592238</v>
      </c>
      <c r="BB18" s="53">
        <v>13</v>
      </c>
      <c r="BC18" s="11" t="s">
        <v>106</v>
      </c>
      <c r="BD18" s="36">
        <f t="shared" si="19"/>
        <v>0.15187646598905394</v>
      </c>
      <c r="BE18" s="36">
        <f t="shared" si="20"/>
        <v>0.14423475736209043</v>
      </c>
      <c r="BF18" s="36">
        <f t="shared" si="21"/>
        <v>0.84812353401094609</v>
      </c>
      <c r="BG18" s="36">
        <f t="shared" si="22"/>
        <v>0.85576524263790954</v>
      </c>
      <c r="BH18" s="36">
        <f t="shared" si="23"/>
        <v>1.8974090552211463E-2</v>
      </c>
      <c r="BI18" s="36">
        <f t="shared" si="24"/>
        <v>1.7394568890001252E-2</v>
      </c>
      <c r="BJ18" s="36">
        <f t="shared" si="25"/>
        <v>0.98102590944778856</v>
      </c>
      <c r="BK18" s="36">
        <f t="shared" si="26"/>
        <v>0.98260543110999876</v>
      </c>
      <c r="BM18" s="77" t="s">
        <v>18</v>
      </c>
      <c r="BN18" s="36">
        <f t="shared" si="27"/>
        <v>0.2837764287209546</v>
      </c>
      <c r="BO18" s="36">
        <f t="shared" si="28"/>
        <v>0.271564638018155</v>
      </c>
      <c r="BP18" s="197">
        <f t="shared" si="29"/>
        <v>1.1999999999999955</v>
      </c>
      <c r="BQ18" s="36">
        <f t="shared" si="30"/>
        <v>0.71622357127904546</v>
      </c>
      <c r="BR18" s="36">
        <f t="shared" si="31"/>
        <v>0.728435361981845</v>
      </c>
      <c r="BS18" s="197">
        <f t="shared" si="32"/>
        <v>-1.2000000000000011</v>
      </c>
      <c r="BT18" s="36">
        <f t="shared" si="33"/>
        <v>2.0964105064293984E-2</v>
      </c>
      <c r="BU18" s="36">
        <f t="shared" si="34"/>
        <v>2.388438747127827E-2</v>
      </c>
      <c r="BV18" s="197">
        <f t="shared" si="35"/>
        <v>-0.29999999999999993</v>
      </c>
      <c r="BW18" s="36">
        <f t="shared" si="36"/>
        <v>0.97903589493570597</v>
      </c>
      <c r="BX18" s="36">
        <f t="shared" si="37"/>
        <v>0.9761156125287217</v>
      </c>
      <c r="BY18" s="197">
        <f t="shared" si="38"/>
        <v>0.30000000000000027</v>
      </c>
      <c r="BZ18" s="53"/>
      <c r="CA18" s="77" t="s">
        <v>18</v>
      </c>
      <c r="CB18" s="36">
        <f t="shared" si="39"/>
        <v>0.19262847847588738</v>
      </c>
      <c r="CC18" s="36">
        <f t="shared" si="40"/>
        <v>0.18250950012255857</v>
      </c>
      <c r="CD18" s="197">
        <f t="shared" si="41"/>
        <v>1.0000000000000009</v>
      </c>
      <c r="CE18" s="36">
        <f t="shared" si="42"/>
        <v>0.80737152152411262</v>
      </c>
      <c r="CF18" s="36">
        <f t="shared" si="43"/>
        <v>0.81749049987744149</v>
      </c>
      <c r="CG18" s="197">
        <f t="shared" si="44"/>
        <v>-0.99999999999998979</v>
      </c>
      <c r="CH18" s="36">
        <f t="shared" si="45"/>
        <v>1.7546282428820951E-2</v>
      </c>
      <c r="CI18" s="36">
        <f t="shared" si="46"/>
        <v>1.6720866219624399E-2</v>
      </c>
      <c r="CJ18" s="197">
        <f t="shared" si="47"/>
        <v>9.9999999999999742E-2</v>
      </c>
      <c r="CK18" s="36">
        <f t="shared" si="48"/>
        <v>0.98245371757117905</v>
      </c>
      <c r="CL18" s="36">
        <f t="shared" si="49"/>
        <v>0.98327913378037557</v>
      </c>
      <c r="CM18" s="197">
        <f t="shared" si="50"/>
        <v>-0.10000000000000009</v>
      </c>
      <c r="CN18" s="141">
        <v>0</v>
      </c>
    </row>
    <row r="19" spans="2:92" s="12" customFormat="1" ht="13.5" customHeight="1">
      <c r="B19" s="260"/>
      <c r="C19" s="330"/>
      <c r="D19" s="65" t="s">
        <v>137</v>
      </c>
      <c r="E19" s="95">
        <v>3</v>
      </c>
      <c r="F19" s="64">
        <v>0</v>
      </c>
      <c r="G19" s="59">
        <f t="shared" si="2"/>
        <v>0</v>
      </c>
      <c r="H19" s="64">
        <v>3</v>
      </c>
      <c r="I19" s="59">
        <f t="shared" si="3"/>
        <v>1</v>
      </c>
      <c r="J19" s="95">
        <v>19</v>
      </c>
      <c r="K19" s="64">
        <v>2</v>
      </c>
      <c r="L19" s="59">
        <f t="shared" si="4"/>
        <v>0.10526315789473684</v>
      </c>
      <c r="M19" s="64">
        <v>17</v>
      </c>
      <c r="N19" s="59">
        <f t="shared" si="5"/>
        <v>0.89473684210526316</v>
      </c>
      <c r="O19" s="95">
        <v>1260</v>
      </c>
      <c r="P19" s="64">
        <v>26</v>
      </c>
      <c r="Q19" s="59">
        <f t="shared" si="6"/>
        <v>2.0634920634920634E-2</v>
      </c>
      <c r="R19" s="64">
        <v>1234</v>
      </c>
      <c r="S19" s="59">
        <f t="shared" si="7"/>
        <v>0.97936507936507933</v>
      </c>
      <c r="T19" s="95">
        <v>868</v>
      </c>
      <c r="U19" s="64">
        <v>18</v>
      </c>
      <c r="V19" s="59">
        <f t="shared" si="8"/>
        <v>2.0737327188940093E-2</v>
      </c>
      <c r="W19" s="64">
        <v>850</v>
      </c>
      <c r="X19" s="59">
        <f t="shared" si="9"/>
        <v>0.97926267281105994</v>
      </c>
      <c r="Y19" s="95">
        <v>675</v>
      </c>
      <c r="Z19" s="64">
        <v>7</v>
      </c>
      <c r="AA19" s="59">
        <f t="shared" si="10"/>
        <v>1.037037037037037E-2</v>
      </c>
      <c r="AB19" s="64">
        <v>668</v>
      </c>
      <c r="AC19" s="59">
        <f t="shared" si="11"/>
        <v>0.98962962962962964</v>
      </c>
      <c r="AD19" s="95">
        <v>337</v>
      </c>
      <c r="AE19" s="64">
        <v>4</v>
      </c>
      <c r="AF19" s="59">
        <f t="shared" si="12"/>
        <v>1.1869436201780416E-2</v>
      </c>
      <c r="AG19" s="64">
        <v>333</v>
      </c>
      <c r="AH19" s="59">
        <f t="shared" si="13"/>
        <v>0.98813056379821962</v>
      </c>
      <c r="AI19" s="95">
        <v>134</v>
      </c>
      <c r="AJ19" s="64">
        <v>1</v>
      </c>
      <c r="AK19" s="59">
        <f t="shared" si="14"/>
        <v>7.462686567164179E-3</v>
      </c>
      <c r="AL19" s="64">
        <v>133</v>
      </c>
      <c r="AM19" s="59">
        <f t="shared" si="15"/>
        <v>0.9925373134328358</v>
      </c>
      <c r="AN19" s="95">
        <f t="shared" si="16"/>
        <v>3296</v>
      </c>
      <c r="AO19" s="64">
        <f t="shared" si="0"/>
        <v>58</v>
      </c>
      <c r="AP19" s="59">
        <f t="shared" si="17"/>
        <v>1.7597087378640776E-2</v>
      </c>
      <c r="AQ19" s="63">
        <f t="shared" si="1"/>
        <v>3238</v>
      </c>
      <c r="AR19" s="59">
        <f t="shared" si="18"/>
        <v>0.98240291262135926</v>
      </c>
      <c r="AS19" s="91"/>
      <c r="AT19" s="260"/>
      <c r="AU19" s="330"/>
      <c r="AV19" s="11" t="s">
        <v>137</v>
      </c>
      <c r="AW19" s="210">
        <v>3313</v>
      </c>
      <c r="AX19" s="38">
        <v>47</v>
      </c>
      <c r="AY19" s="85">
        <v>1.4186537881074554E-2</v>
      </c>
      <c r="AZ19" s="38">
        <v>3266</v>
      </c>
      <c r="BA19" s="85">
        <v>0.9858134621189254</v>
      </c>
      <c r="BB19" s="53">
        <v>14</v>
      </c>
      <c r="BC19" s="11" t="s">
        <v>107</v>
      </c>
      <c r="BD19" s="36">
        <f t="shared" si="19"/>
        <v>0.17586117586117586</v>
      </c>
      <c r="BE19" s="36">
        <f t="shared" si="20"/>
        <v>0.17802715433638128</v>
      </c>
      <c r="BF19" s="36">
        <f t="shared" si="21"/>
        <v>0.82413882413882411</v>
      </c>
      <c r="BG19" s="36">
        <f t="shared" si="22"/>
        <v>0.82197284566361872</v>
      </c>
      <c r="BH19" s="36">
        <f t="shared" si="23"/>
        <v>2.9248366013071896E-2</v>
      </c>
      <c r="BI19" s="36">
        <f t="shared" si="24"/>
        <v>3.2810271041369472E-2</v>
      </c>
      <c r="BJ19" s="36">
        <f t="shared" si="25"/>
        <v>0.9707516339869281</v>
      </c>
      <c r="BK19" s="36">
        <f t="shared" si="26"/>
        <v>0.96718972895863053</v>
      </c>
      <c r="BM19" s="77" t="s">
        <v>41</v>
      </c>
      <c r="BN19" s="36">
        <f t="shared" si="27"/>
        <v>0.24155042918454936</v>
      </c>
      <c r="BO19" s="36">
        <f t="shared" si="28"/>
        <v>0.25663071990673275</v>
      </c>
      <c r="BP19" s="197">
        <f t="shared" si="29"/>
        <v>-1.5000000000000013</v>
      </c>
      <c r="BQ19" s="36">
        <f t="shared" si="30"/>
        <v>0.75844957081545061</v>
      </c>
      <c r="BR19" s="36">
        <f t="shared" si="31"/>
        <v>0.7433692800932673</v>
      </c>
      <c r="BS19" s="197">
        <f t="shared" si="32"/>
        <v>1.5000000000000013</v>
      </c>
      <c r="BT19" s="36">
        <f t="shared" si="33"/>
        <v>9.5911949685534587E-3</v>
      </c>
      <c r="BU19" s="36">
        <f t="shared" si="34"/>
        <v>1.0745989721227223E-2</v>
      </c>
      <c r="BV19" s="197">
        <f t="shared" si="35"/>
        <v>-9.9999999999999922E-2</v>
      </c>
      <c r="BW19" s="36">
        <f t="shared" si="36"/>
        <v>0.99040880503144657</v>
      </c>
      <c r="BX19" s="36">
        <f t="shared" si="37"/>
        <v>0.9892540102787728</v>
      </c>
      <c r="BY19" s="197">
        <f t="shared" si="38"/>
        <v>0.10000000000000009</v>
      </c>
      <c r="BZ19" s="53"/>
      <c r="CA19" s="77" t="s">
        <v>41</v>
      </c>
      <c r="CB19" s="36">
        <f t="shared" si="39"/>
        <v>0.19262847847588738</v>
      </c>
      <c r="CC19" s="36">
        <f t="shared" si="40"/>
        <v>0.18250950012255857</v>
      </c>
      <c r="CD19" s="197">
        <f t="shared" si="41"/>
        <v>1.0000000000000009</v>
      </c>
      <c r="CE19" s="36">
        <f t="shared" si="42"/>
        <v>0.80737152152411262</v>
      </c>
      <c r="CF19" s="36">
        <f t="shared" si="43"/>
        <v>0.81749049987744149</v>
      </c>
      <c r="CG19" s="197">
        <f t="shared" si="44"/>
        <v>-0.99999999999998979</v>
      </c>
      <c r="CH19" s="36">
        <f t="shared" si="45"/>
        <v>1.7546282428820951E-2</v>
      </c>
      <c r="CI19" s="36">
        <f t="shared" si="46"/>
        <v>1.6720866219624399E-2</v>
      </c>
      <c r="CJ19" s="197">
        <f t="shared" si="47"/>
        <v>9.9999999999999742E-2</v>
      </c>
      <c r="CK19" s="36">
        <f t="shared" si="48"/>
        <v>0.98245371757117905</v>
      </c>
      <c r="CL19" s="36">
        <f t="shared" si="49"/>
        <v>0.98327913378037557</v>
      </c>
      <c r="CM19" s="197">
        <f t="shared" si="50"/>
        <v>-0.10000000000000009</v>
      </c>
      <c r="CN19" s="141">
        <v>0</v>
      </c>
    </row>
    <row r="20" spans="2:92" s="12" customFormat="1" ht="13.5" customHeight="1">
      <c r="B20" s="261"/>
      <c r="C20" s="331"/>
      <c r="D20" s="71" t="s">
        <v>67</v>
      </c>
      <c r="E20" s="96">
        <v>9</v>
      </c>
      <c r="F20" s="70">
        <v>1</v>
      </c>
      <c r="G20" s="13">
        <f t="shared" si="2"/>
        <v>0.1111111111111111</v>
      </c>
      <c r="H20" s="70">
        <v>8</v>
      </c>
      <c r="I20" s="13">
        <f t="shared" si="3"/>
        <v>0.88888888888888884</v>
      </c>
      <c r="J20" s="96">
        <v>58</v>
      </c>
      <c r="K20" s="70">
        <v>8</v>
      </c>
      <c r="L20" s="13">
        <f t="shared" si="4"/>
        <v>0.13793103448275862</v>
      </c>
      <c r="M20" s="70">
        <v>50</v>
      </c>
      <c r="N20" s="13">
        <f t="shared" si="5"/>
        <v>0.86206896551724133</v>
      </c>
      <c r="O20" s="96">
        <v>3014</v>
      </c>
      <c r="P20" s="70">
        <v>438</v>
      </c>
      <c r="Q20" s="13">
        <f t="shared" si="6"/>
        <v>0.14532183145321831</v>
      </c>
      <c r="R20" s="70">
        <v>2576</v>
      </c>
      <c r="S20" s="13">
        <f t="shared" si="7"/>
        <v>0.85467816854678169</v>
      </c>
      <c r="T20" s="96">
        <v>2241</v>
      </c>
      <c r="U20" s="70">
        <v>372</v>
      </c>
      <c r="V20" s="13">
        <f t="shared" si="8"/>
        <v>0.16599732262382866</v>
      </c>
      <c r="W20" s="70">
        <v>1869</v>
      </c>
      <c r="X20" s="13">
        <f t="shared" si="9"/>
        <v>0.8340026773761714</v>
      </c>
      <c r="Y20" s="96">
        <v>1520</v>
      </c>
      <c r="Z20" s="70">
        <v>194</v>
      </c>
      <c r="AA20" s="13">
        <f t="shared" si="10"/>
        <v>0.12763157894736843</v>
      </c>
      <c r="AB20" s="70">
        <v>1326</v>
      </c>
      <c r="AC20" s="13">
        <f t="shared" si="11"/>
        <v>0.87236842105263157</v>
      </c>
      <c r="AD20" s="96">
        <v>687</v>
      </c>
      <c r="AE20" s="70">
        <v>54</v>
      </c>
      <c r="AF20" s="13">
        <f t="shared" si="12"/>
        <v>7.8602620087336247E-2</v>
      </c>
      <c r="AG20" s="70">
        <v>633</v>
      </c>
      <c r="AH20" s="13">
        <f t="shared" si="13"/>
        <v>0.92139737991266379</v>
      </c>
      <c r="AI20" s="96">
        <v>245</v>
      </c>
      <c r="AJ20" s="70">
        <v>11</v>
      </c>
      <c r="AK20" s="13">
        <f t="shared" si="14"/>
        <v>4.4897959183673466E-2</v>
      </c>
      <c r="AL20" s="70">
        <v>234</v>
      </c>
      <c r="AM20" s="13">
        <f t="shared" si="15"/>
        <v>0.95510204081632655</v>
      </c>
      <c r="AN20" s="96">
        <f t="shared" si="16"/>
        <v>7774</v>
      </c>
      <c r="AO20" s="70">
        <f t="shared" si="0"/>
        <v>1078</v>
      </c>
      <c r="AP20" s="13">
        <f t="shared" si="17"/>
        <v>0.13866735271417546</v>
      </c>
      <c r="AQ20" s="33">
        <f t="shared" si="1"/>
        <v>6696</v>
      </c>
      <c r="AR20" s="13">
        <f t="shared" si="18"/>
        <v>0.86133264728582459</v>
      </c>
      <c r="AS20" s="91"/>
      <c r="AT20" s="261"/>
      <c r="AU20" s="331"/>
      <c r="AV20" s="151" t="s">
        <v>67</v>
      </c>
      <c r="AW20" s="210">
        <v>7433</v>
      </c>
      <c r="AX20" s="38">
        <v>911</v>
      </c>
      <c r="AY20" s="85">
        <v>0.12256154984528454</v>
      </c>
      <c r="AZ20" s="38">
        <v>6522</v>
      </c>
      <c r="BA20" s="85">
        <v>0.87743845015471544</v>
      </c>
      <c r="BB20" s="53">
        <v>15</v>
      </c>
      <c r="BC20" s="11" t="s">
        <v>108</v>
      </c>
      <c r="BD20" s="36">
        <f t="shared" si="19"/>
        <v>0.13440111420612813</v>
      </c>
      <c r="BE20" s="36">
        <f t="shared" si="20"/>
        <v>0.12795778712177425</v>
      </c>
      <c r="BF20" s="36">
        <f t="shared" si="21"/>
        <v>0.8655988857938719</v>
      </c>
      <c r="BG20" s="36">
        <f t="shared" si="22"/>
        <v>0.8720422128782257</v>
      </c>
      <c r="BH20" s="36">
        <f t="shared" si="23"/>
        <v>2.1320213202132021E-2</v>
      </c>
      <c r="BI20" s="36">
        <f t="shared" si="24"/>
        <v>1.9792841759819504E-2</v>
      </c>
      <c r="BJ20" s="36">
        <f t="shared" si="25"/>
        <v>0.97867978679786793</v>
      </c>
      <c r="BK20" s="36">
        <f t="shared" si="26"/>
        <v>0.98020715824018045</v>
      </c>
      <c r="BM20" s="77" t="s">
        <v>21</v>
      </c>
      <c r="BN20" s="36">
        <f t="shared" si="27"/>
        <v>0.22122046123184969</v>
      </c>
      <c r="BO20" s="36">
        <f t="shared" si="28"/>
        <v>0.21915550978372811</v>
      </c>
      <c r="BP20" s="197">
        <f t="shared" si="29"/>
        <v>0.20000000000000018</v>
      </c>
      <c r="BQ20" s="36">
        <f t="shared" si="30"/>
        <v>0.77877953876815031</v>
      </c>
      <c r="BR20" s="36">
        <f t="shared" si="31"/>
        <v>0.78084449021627189</v>
      </c>
      <c r="BS20" s="197">
        <f t="shared" si="32"/>
        <v>-0.20000000000000018</v>
      </c>
      <c r="BT20" s="36">
        <f t="shared" si="33"/>
        <v>1.0587102983638113E-2</v>
      </c>
      <c r="BU20" s="36">
        <f t="shared" si="34"/>
        <v>9.7313596491228078E-3</v>
      </c>
      <c r="BV20" s="197">
        <f t="shared" si="35"/>
        <v>9.9999999999999922E-2</v>
      </c>
      <c r="BW20" s="36">
        <f t="shared" si="36"/>
        <v>0.98941289701636193</v>
      </c>
      <c r="BX20" s="36">
        <f t="shared" si="37"/>
        <v>0.99026864035087714</v>
      </c>
      <c r="BY20" s="197">
        <f t="shared" si="38"/>
        <v>-0.10000000000000009</v>
      </c>
      <c r="BZ20" s="53"/>
      <c r="CA20" s="77" t="s">
        <v>21</v>
      </c>
      <c r="CB20" s="36">
        <f t="shared" si="39"/>
        <v>0.19262847847588738</v>
      </c>
      <c r="CC20" s="36">
        <f t="shared" si="40"/>
        <v>0.18250950012255857</v>
      </c>
      <c r="CD20" s="197">
        <f t="shared" si="41"/>
        <v>1.0000000000000009</v>
      </c>
      <c r="CE20" s="36">
        <f t="shared" si="42"/>
        <v>0.80737152152411262</v>
      </c>
      <c r="CF20" s="36">
        <f t="shared" si="43"/>
        <v>0.81749049987744149</v>
      </c>
      <c r="CG20" s="197">
        <f t="shared" si="44"/>
        <v>-0.99999999999998979</v>
      </c>
      <c r="CH20" s="36">
        <f t="shared" si="45"/>
        <v>1.7546282428820951E-2</v>
      </c>
      <c r="CI20" s="36">
        <f t="shared" si="46"/>
        <v>1.6720866219624399E-2</v>
      </c>
      <c r="CJ20" s="197">
        <f t="shared" si="47"/>
        <v>9.9999999999999742E-2</v>
      </c>
      <c r="CK20" s="36">
        <f t="shared" si="48"/>
        <v>0.98245371757117905</v>
      </c>
      <c r="CL20" s="36">
        <f t="shared" si="49"/>
        <v>0.98327913378037557</v>
      </c>
      <c r="CM20" s="197">
        <f t="shared" si="50"/>
        <v>-0.10000000000000009</v>
      </c>
      <c r="CN20" s="141">
        <v>0</v>
      </c>
    </row>
    <row r="21" spans="2:92" s="12" customFormat="1" ht="13.5" customHeight="1">
      <c r="B21" s="259">
        <v>6</v>
      </c>
      <c r="C21" s="329" t="s">
        <v>102</v>
      </c>
      <c r="D21" s="75" t="s">
        <v>136</v>
      </c>
      <c r="E21" s="94">
        <v>8</v>
      </c>
      <c r="F21" s="74">
        <v>3</v>
      </c>
      <c r="G21" s="72">
        <f t="shared" si="2"/>
        <v>0.375</v>
      </c>
      <c r="H21" s="74">
        <v>5</v>
      </c>
      <c r="I21" s="72">
        <f t="shared" si="3"/>
        <v>0.625</v>
      </c>
      <c r="J21" s="94">
        <v>46</v>
      </c>
      <c r="K21" s="74">
        <v>9</v>
      </c>
      <c r="L21" s="72">
        <f t="shared" si="4"/>
        <v>0.19565217391304349</v>
      </c>
      <c r="M21" s="74">
        <v>37</v>
      </c>
      <c r="N21" s="72">
        <f t="shared" si="5"/>
        <v>0.80434782608695654</v>
      </c>
      <c r="O21" s="94">
        <v>2245</v>
      </c>
      <c r="P21" s="74">
        <v>736</v>
      </c>
      <c r="Q21" s="72">
        <f t="shared" si="6"/>
        <v>0.32783964365256124</v>
      </c>
      <c r="R21" s="74">
        <v>1509</v>
      </c>
      <c r="S21" s="72">
        <f t="shared" si="7"/>
        <v>0.67216035634743876</v>
      </c>
      <c r="T21" s="94">
        <v>2014</v>
      </c>
      <c r="U21" s="74">
        <v>667</v>
      </c>
      <c r="V21" s="72">
        <f t="shared" si="8"/>
        <v>0.33118172790466732</v>
      </c>
      <c r="W21" s="74">
        <v>1347</v>
      </c>
      <c r="X21" s="72">
        <f t="shared" si="9"/>
        <v>0.66881827209533262</v>
      </c>
      <c r="Y21" s="94">
        <v>1188</v>
      </c>
      <c r="Z21" s="74">
        <v>333</v>
      </c>
      <c r="AA21" s="72">
        <f t="shared" si="10"/>
        <v>0.28030303030303028</v>
      </c>
      <c r="AB21" s="74">
        <v>855</v>
      </c>
      <c r="AC21" s="72">
        <f t="shared" si="11"/>
        <v>0.71969696969696972</v>
      </c>
      <c r="AD21" s="94">
        <v>479</v>
      </c>
      <c r="AE21" s="74">
        <v>98</v>
      </c>
      <c r="AF21" s="72">
        <f t="shared" si="12"/>
        <v>0.20459290187891441</v>
      </c>
      <c r="AG21" s="74">
        <v>381</v>
      </c>
      <c r="AH21" s="72">
        <f t="shared" si="13"/>
        <v>0.79540709812108557</v>
      </c>
      <c r="AI21" s="94">
        <v>129</v>
      </c>
      <c r="AJ21" s="74">
        <v>18</v>
      </c>
      <c r="AK21" s="72">
        <f t="shared" si="14"/>
        <v>0.13953488372093023</v>
      </c>
      <c r="AL21" s="74">
        <v>111</v>
      </c>
      <c r="AM21" s="72">
        <f t="shared" si="15"/>
        <v>0.86046511627906974</v>
      </c>
      <c r="AN21" s="94">
        <f t="shared" si="16"/>
        <v>6109</v>
      </c>
      <c r="AO21" s="74">
        <f t="shared" si="0"/>
        <v>1864</v>
      </c>
      <c r="AP21" s="72">
        <f t="shared" si="17"/>
        <v>0.30512358814863316</v>
      </c>
      <c r="AQ21" s="73">
        <f t="shared" si="1"/>
        <v>4245</v>
      </c>
      <c r="AR21" s="72">
        <f t="shared" si="18"/>
        <v>0.69487641185136684</v>
      </c>
      <c r="AS21" s="91"/>
      <c r="AT21" s="259">
        <v>6</v>
      </c>
      <c r="AU21" s="329" t="s">
        <v>102</v>
      </c>
      <c r="AV21" s="11" t="s">
        <v>136</v>
      </c>
      <c r="AW21" s="210">
        <v>5652</v>
      </c>
      <c r="AX21" s="38">
        <v>1665</v>
      </c>
      <c r="AY21" s="85">
        <v>0.29458598726114649</v>
      </c>
      <c r="AZ21" s="38">
        <v>3987</v>
      </c>
      <c r="BA21" s="85">
        <v>0.70541401273885351</v>
      </c>
      <c r="BB21" s="53">
        <v>16</v>
      </c>
      <c r="BC21" s="11" t="s">
        <v>54</v>
      </c>
      <c r="BD21" s="36">
        <f t="shared" si="19"/>
        <v>0.15140804925322085</v>
      </c>
      <c r="BE21" s="36">
        <f t="shared" si="20"/>
        <v>0.14796846573681019</v>
      </c>
      <c r="BF21" s="36">
        <f t="shared" si="21"/>
        <v>0.84859195074677918</v>
      </c>
      <c r="BG21" s="36">
        <f t="shared" si="22"/>
        <v>0.85203153426318978</v>
      </c>
      <c r="BH21" s="36">
        <f t="shared" si="23"/>
        <v>2.0879685093274002E-2</v>
      </c>
      <c r="BI21" s="36">
        <f t="shared" si="24"/>
        <v>1.4861995753715499E-2</v>
      </c>
      <c r="BJ21" s="36">
        <f t="shared" si="25"/>
        <v>0.97912031490672602</v>
      </c>
      <c r="BK21" s="36">
        <f t="shared" si="26"/>
        <v>0.9851380042462845</v>
      </c>
      <c r="BM21" s="77" t="s">
        <v>13</v>
      </c>
      <c r="BN21" s="36">
        <f t="shared" si="27"/>
        <v>0.22545540572510053</v>
      </c>
      <c r="BO21" s="36">
        <f t="shared" si="28"/>
        <v>0.21706761205368447</v>
      </c>
      <c r="BP21" s="197">
        <f t="shared" si="29"/>
        <v>0.80000000000000071</v>
      </c>
      <c r="BQ21" s="36">
        <f t="shared" si="30"/>
        <v>0.77454459427489941</v>
      </c>
      <c r="BR21" s="36">
        <f t="shared" si="31"/>
        <v>0.78293238794631548</v>
      </c>
      <c r="BS21" s="197">
        <f t="shared" si="32"/>
        <v>-0.80000000000000071</v>
      </c>
      <c r="BT21" s="36">
        <f t="shared" si="33"/>
        <v>1.6456672666495243E-2</v>
      </c>
      <c r="BU21" s="36">
        <f t="shared" si="34"/>
        <v>1.5440273919503844E-2</v>
      </c>
      <c r="BV21" s="197">
        <f t="shared" si="35"/>
        <v>0.10000000000000009</v>
      </c>
      <c r="BW21" s="36">
        <f t="shared" si="36"/>
        <v>0.9835433273335048</v>
      </c>
      <c r="BX21" s="36">
        <f t="shared" si="37"/>
        <v>0.98455972608049613</v>
      </c>
      <c r="BY21" s="197">
        <f t="shared" si="38"/>
        <v>-0.10000000000000009</v>
      </c>
      <c r="BZ21" s="53"/>
      <c r="CA21" s="77" t="s">
        <v>13</v>
      </c>
      <c r="CB21" s="36">
        <f t="shared" si="39"/>
        <v>0.19262847847588738</v>
      </c>
      <c r="CC21" s="36">
        <f t="shared" si="40"/>
        <v>0.18250950012255857</v>
      </c>
      <c r="CD21" s="197">
        <f t="shared" si="41"/>
        <v>1.0000000000000009</v>
      </c>
      <c r="CE21" s="36">
        <f t="shared" si="42"/>
        <v>0.80737152152411262</v>
      </c>
      <c r="CF21" s="36">
        <f t="shared" si="43"/>
        <v>0.81749049987744149</v>
      </c>
      <c r="CG21" s="197">
        <f t="shared" si="44"/>
        <v>-0.99999999999998979</v>
      </c>
      <c r="CH21" s="36">
        <f t="shared" si="45"/>
        <v>1.7546282428820951E-2</v>
      </c>
      <c r="CI21" s="36">
        <f t="shared" si="46"/>
        <v>1.6720866219624399E-2</v>
      </c>
      <c r="CJ21" s="197">
        <f t="shared" si="47"/>
        <v>9.9999999999999742E-2</v>
      </c>
      <c r="CK21" s="36">
        <f t="shared" si="48"/>
        <v>0.98245371757117905</v>
      </c>
      <c r="CL21" s="36">
        <f t="shared" si="49"/>
        <v>0.98327913378037557</v>
      </c>
      <c r="CM21" s="197">
        <f t="shared" si="50"/>
        <v>-0.10000000000000009</v>
      </c>
      <c r="CN21" s="141">
        <v>0</v>
      </c>
    </row>
    <row r="22" spans="2:92" s="12" customFormat="1" ht="13.5" customHeight="1">
      <c r="B22" s="260"/>
      <c r="C22" s="330"/>
      <c r="D22" s="65" t="s">
        <v>137</v>
      </c>
      <c r="E22" s="95">
        <v>5</v>
      </c>
      <c r="F22" s="64">
        <v>0</v>
      </c>
      <c r="G22" s="62">
        <f t="shared" si="2"/>
        <v>0</v>
      </c>
      <c r="H22" s="64">
        <v>5</v>
      </c>
      <c r="I22" s="62">
        <f t="shared" si="3"/>
        <v>1</v>
      </c>
      <c r="J22" s="95">
        <v>39</v>
      </c>
      <c r="K22" s="64">
        <v>1</v>
      </c>
      <c r="L22" s="62">
        <f t="shared" si="4"/>
        <v>2.564102564102564E-2</v>
      </c>
      <c r="M22" s="64">
        <v>38</v>
      </c>
      <c r="N22" s="62">
        <f t="shared" si="5"/>
        <v>0.97435897435897434</v>
      </c>
      <c r="O22" s="95">
        <v>1688</v>
      </c>
      <c r="P22" s="64">
        <v>28</v>
      </c>
      <c r="Q22" s="62">
        <f t="shared" si="6"/>
        <v>1.6587677725118485E-2</v>
      </c>
      <c r="R22" s="64">
        <v>1660</v>
      </c>
      <c r="S22" s="62">
        <f t="shared" si="7"/>
        <v>0.98341232227488151</v>
      </c>
      <c r="T22" s="95">
        <v>1408</v>
      </c>
      <c r="U22" s="64">
        <v>30</v>
      </c>
      <c r="V22" s="62">
        <f t="shared" si="8"/>
        <v>2.130681818181818E-2</v>
      </c>
      <c r="W22" s="64">
        <v>1378</v>
      </c>
      <c r="X22" s="62">
        <f t="shared" si="9"/>
        <v>0.97869318181818177</v>
      </c>
      <c r="Y22" s="95">
        <v>1073</v>
      </c>
      <c r="Z22" s="64">
        <v>27</v>
      </c>
      <c r="AA22" s="62">
        <f t="shared" si="10"/>
        <v>2.5163094128611369E-2</v>
      </c>
      <c r="AB22" s="64">
        <v>1046</v>
      </c>
      <c r="AC22" s="62">
        <f t="shared" si="11"/>
        <v>0.9748369058713886</v>
      </c>
      <c r="AD22" s="95">
        <v>493</v>
      </c>
      <c r="AE22" s="64">
        <v>5</v>
      </c>
      <c r="AF22" s="62">
        <f t="shared" si="12"/>
        <v>1.0141987829614604E-2</v>
      </c>
      <c r="AG22" s="64">
        <v>488</v>
      </c>
      <c r="AH22" s="62">
        <f t="shared" si="13"/>
        <v>0.98985801217038538</v>
      </c>
      <c r="AI22" s="95">
        <v>156</v>
      </c>
      <c r="AJ22" s="64">
        <v>1</v>
      </c>
      <c r="AK22" s="62">
        <f t="shared" si="14"/>
        <v>6.41025641025641E-3</v>
      </c>
      <c r="AL22" s="64">
        <v>155</v>
      </c>
      <c r="AM22" s="62">
        <f t="shared" si="15"/>
        <v>0.99358974358974361</v>
      </c>
      <c r="AN22" s="95">
        <f t="shared" si="16"/>
        <v>4862</v>
      </c>
      <c r="AO22" s="64">
        <f t="shared" si="0"/>
        <v>92</v>
      </c>
      <c r="AP22" s="62">
        <f t="shared" si="17"/>
        <v>1.8922254216371864E-2</v>
      </c>
      <c r="AQ22" s="63">
        <f t="shared" si="1"/>
        <v>4770</v>
      </c>
      <c r="AR22" s="62">
        <f t="shared" si="18"/>
        <v>0.98107774578362816</v>
      </c>
      <c r="AS22" s="91"/>
      <c r="AT22" s="260"/>
      <c r="AU22" s="330"/>
      <c r="AV22" s="11" t="s">
        <v>137</v>
      </c>
      <c r="AW22" s="210">
        <v>5016</v>
      </c>
      <c r="AX22" s="38">
        <v>86</v>
      </c>
      <c r="AY22" s="85">
        <v>1.7145135566188199E-2</v>
      </c>
      <c r="AZ22" s="38">
        <v>4930</v>
      </c>
      <c r="BA22" s="85">
        <v>0.98285486443381176</v>
      </c>
      <c r="BB22" s="53">
        <v>17</v>
      </c>
      <c r="BC22" s="11" t="s">
        <v>109</v>
      </c>
      <c r="BD22" s="36">
        <f t="shared" si="19"/>
        <v>0.16438356164383561</v>
      </c>
      <c r="BE22" s="36">
        <f t="shared" si="20"/>
        <v>0.16316209741815277</v>
      </c>
      <c r="BF22" s="36">
        <f t="shared" si="21"/>
        <v>0.83561643835616439</v>
      </c>
      <c r="BG22" s="36">
        <f t="shared" si="22"/>
        <v>0.8368379025818472</v>
      </c>
      <c r="BH22" s="36">
        <f t="shared" si="23"/>
        <v>2.1479713603818614E-2</v>
      </c>
      <c r="BI22" s="36">
        <f t="shared" si="24"/>
        <v>2.4890829694323144E-2</v>
      </c>
      <c r="BJ22" s="36">
        <f t="shared" si="25"/>
        <v>0.97852028639618138</v>
      </c>
      <c r="BK22" s="36">
        <f t="shared" si="26"/>
        <v>0.9751091703056769</v>
      </c>
      <c r="BM22" s="77" t="s">
        <v>22</v>
      </c>
      <c r="BN22" s="36">
        <f t="shared" si="27"/>
        <v>0.24151190378794077</v>
      </c>
      <c r="BO22" s="36">
        <f t="shared" si="28"/>
        <v>0.21362090567388581</v>
      </c>
      <c r="BP22" s="197">
        <f t="shared" si="29"/>
        <v>2.8</v>
      </c>
      <c r="BQ22" s="36">
        <f t="shared" si="30"/>
        <v>0.75848809621205926</v>
      </c>
      <c r="BR22" s="36">
        <f t="shared" si="31"/>
        <v>0.78637909432611419</v>
      </c>
      <c r="BS22" s="197">
        <f t="shared" si="32"/>
        <v>-2.8000000000000025</v>
      </c>
      <c r="BT22" s="36">
        <f t="shared" si="33"/>
        <v>5.9707394226967178E-2</v>
      </c>
      <c r="BU22" s="36">
        <f t="shared" si="34"/>
        <v>5.1465798045602605E-2</v>
      </c>
      <c r="BV22" s="197">
        <f t="shared" si="35"/>
        <v>0.90000000000000013</v>
      </c>
      <c r="BW22" s="36">
        <f t="shared" si="36"/>
        <v>0.94029260577303286</v>
      </c>
      <c r="BX22" s="36">
        <f t="shared" si="37"/>
        <v>0.94853420195439742</v>
      </c>
      <c r="BY22" s="197">
        <f t="shared" si="38"/>
        <v>-0.9000000000000008</v>
      </c>
      <c r="BZ22" s="53"/>
      <c r="CA22" s="77" t="s">
        <v>22</v>
      </c>
      <c r="CB22" s="36">
        <f t="shared" si="39"/>
        <v>0.19262847847588738</v>
      </c>
      <c r="CC22" s="36">
        <f t="shared" si="40"/>
        <v>0.18250950012255857</v>
      </c>
      <c r="CD22" s="197">
        <f t="shared" si="41"/>
        <v>1.0000000000000009</v>
      </c>
      <c r="CE22" s="36">
        <f t="shared" si="42"/>
        <v>0.80737152152411262</v>
      </c>
      <c r="CF22" s="36">
        <f t="shared" si="43"/>
        <v>0.81749049987744149</v>
      </c>
      <c r="CG22" s="197">
        <f t="shared" si="44"/>
        <v>-0.99999999999998979</v>
      </c>
      <c r="CH22" s="36">
        <f t="shared" si="45"/>
        <v>1.7546282428820951E-2</v>
      </c>
      <c r="CI22" s="36">
        <f t="shared" si="46"/>
        <v>1.6720866219624399E-2</v>
      </c>
      <c r="CJ22" s="197">
        <f t="shared" si="47"/>
        <v>9.9999999999999742E-2</v>
      </c>
      <c r="CK22" s="36">
        <f t="shared" si="48"/>
        <v>0.98245371757117905</v>
      </c>
      <c r="CL22" s="36">
        <f t="shared" si="49"/>
        <v>0.98327913378037557</v>
      </c>
      <c r="CM22" s="197">
        <f t="shared" si="50"/>
        <v>-0.10000000000000009</v>
      </c>
      <c r="CN22" s="141">
        <v>0</v>
      </c>
    </row>
    <row r="23" spans="2:92" s="12" customFormat="1" ht="13.5" customHeight="1">
      <c r="B23" s="261"/>
      <c r="C23" s="331"/>
      <c r="D23" s="71" t="s">
        <v>67</v>
      </c>
      <c r="E23" s="96">
        <v>13</v>
      </c>
      <c r="F23" s="70">
        <v>3</v>
      </c>
      <c r="G23" s="13">
        <f t="shared" si="2"/>
        <v>0.23076923076923078</v>
      </c>
      <c r="H23" s="70">
        <v>10</v>
      </c>
      <c r="I23" s="13">
        <f t="shared" si="3"/>
        <v>0.76923076923076927</v>
      </c>
      <c r="J23" s="96">
        <v>85</v>
      </c>
      <c r="K23" s="70">
        <v>10</v>
      </c>
      <c r="L23" s="13">
        <f t="shared" si="4"/>
        <v>0.11764705882352941</v>
      </c>
      <c r="M23" s="70">
        <v>75</v>
      </c>
      <c r="N23" s="13">
        <f t="shared" si="5"/>
        <v>0.88235294117647056</v>
      </c>
      <c r="O23" s="96">
        <v>3933</v>
      </c>
      <c r="P23" s="70">
        <v>764</v>
      </c>
      <c r="Q23" s="13">
        <f t="shared" si="6"/>
        <v>0.19425375031782355</v>
      </c>
      <c r="R23" s="70">
        <v>3169</v>
      </c>
      <c r="S23" s="13">
        <f t="shared" si="7"/>
        <v>0.80574624968217645</v>
      </c>
      <c r="T23" s="96">
        <v>3422</v>
      </c>
      <c r="U23" s="70">
        <v>697</v>
      </c>
      <c r="V23" s="13">
        <f t="shared" si="8"/>
        <v>0.20368205727644653</v>
      </c>
      <c r="W23" s="70">
        <v>2725</v>
      </c>
      <c r="X23" s="13">
        <f t="shared" si="9"/>
        <v>0.7963179427235535</v>
      </c>
      <c r="Y23" s="96">
        <v>2261</v>
      </c>
      <c r="Z23" s="70">
        <v>360</v>
      </c>
      <c r="AA23" s="13">
        <f t="shared" si="10"/>
        <v>0.15922158337019018</v>
      </c>
      <c r="AB23" s="70">
        <v>1901</v>
      </c>
      <c r="AC23" s="13">
        <f t="shared" si="11"/>
        <v>0.84077841662980979</v>
      </c>
      <c r="AD23" s="96">
        <v>972</v>
      </c>
      <c r="AE23" s="70">
        <v>103</v>
      </c>
      <c r="AF23" s="13">
        <f t="shared" si="12"/>
        <v>0.10596707818930041</v>
      </c>
      <c r="AG23" s="70">
        <v>869</v>
      </c>
      <c r="AH23" s="13">
        <f t="shared" si="13"/>
        <v>0.8940329218106996</v>
      </c>
      <c r="AI23" s="96">
        <v>285</v>
      </c>
      <c r="AJ23" s="70">
        <v>19</v>
      </c>
      <c r="AK23" s="13">
        <f t="shared" si="14"/>
        <v>6.6666666666666666E-2</v>
      </c>
      <c r="AL23" s="70">
        <v>266</v>
      </c>
      <c r="AM23" s="13">
        <f t="shared" si="15"/>
        <v>0.93333333333333335</v>
      </c>
      <c r="AN23" s="96">
        <f t="shared" si="16"/>
        <v>10971</v>
      </c>
      <c r="AO23" s="70">
        <f t="shared" si="0"/>
        <v>1956</v>
      </c>
      <c r="AP23" s="13">
        <f t="shared" si="17"/>
        <v>0.17828821438337436</v>
      </c>
      <c r="AQ23" s="33">
        <f t="shared" si="1"/>
        <v>9015</v>
      </c>
      <c r="AR23" s="13">
        <f t="shared" si="18"/>
        <v>0.82171178561662561</v>
      </c>
      <c r="AS23" s="91"/>
      <c r="AT23" s="261"/>
      <c r="AU23" s="331"/>
      <c r="AV23" s="151" t="s">
        <v>67</v>
      </c>
      <c r="AW23" s="210">
        <v>10668</v>
      </c>
      <c r="AX23" s="38">
        <v>1751</v>
      </c>
      <c r="AY23" s="85">
        <v>0.16413573303337084</v>
      </c>
      <c r="AZ23" s="38">
        <v>8917</v>
      </c>
      <c r="BA23" s="85">
        <v>0.83586426696662919</v>
      </c>
      <c r="BB23" s="53">
        <v>18</v>
      </c>
      <c r="BC23" s="11" t="s">
        <v>55</v>
      </c>
      <c r="BD23" s="36">
        <f t="shared" si="19"/>
        <v>0.19389299385738448</v>
      </c>
      <c r="BE23" s="36">
        <f t="shared" si="20"/>
        <v>0.19253143178832802</v>
      </c>
      <c r="BF23" s="36">
        <f t="shared" si="21"/>
        <v>0.80610700614261555</v>
      </c>
      <c r="BG23" s="36">
        <f t="shared" si="22"/>
        <v>0.80746856821167201</v>
      </c>
      <c r="BH23" s="36">
        <f t="shared" si="23"/>
        <v>1.4194556582888396E-2</v>
      </c>
      <c r="BI23" s="36">
        <f t="shared" si="24"/>
        <v>1.560140915953699E-2</v>
      </c>
      <c r="BJ23" s="36">
        <f t="shared" si="25"/>
        <v>0.98580544341711163</v>
      </c>
      <c r="BK23" s="36">
        <f t="shared" si="26"/>
        <v>0.98439859084046299</v>
      </c>
      <c r="BM23" s="77" t="s">
        <v>23</v>
      </c>
      <c r="BN23" s="36">
        <f t="shared" si="27"/>
        <v>0.13930305131761442</v>
      </c>
      <c r="BO23" s="36">
        <f t="shared" si="28"/>
        <v>0.13786987771865958</v>
      </c>
      <c r="BP23" s="197">
        <f t="shared" si="29"/>
        <v>0.10000000000000009</v>
      </c>
      <c r="BQ23" s="36">
        <f t="shared" si="30"/>
        <v>0.86069694868238555</v>
      </c>
      <c r="BR23" s="36">
        <f t="shared" si="31"/>
        <v>0.86213012228134045</v>
      </c>
      <c r="BS23" s="197">
        <f t="shared" si="32"/>
        <v>-0.10000000000000009</v>
      </c>
      <c r="BT23" s="36">
        <f t="shared" si="33"/>
        <v>8.583172147001935E-3</v>
      </c>
      <c r="BU23" s="36">
        <f t="shared" si="34"/>
        <v>8.4847036328871885E-3</v>
      </c>
      <c r="BV23" s="197">
        <f t="shared" si="35"/>
        <v>9.9999999999999922E-2</v>
      </c>
      <c r="BW23" s="36">
        <f t="shared" si="36"/>
        <v>0.99141682785299812</v>
      </c>
      <c r="BX23" s="36">
        <f t="shared" si="37"/>
        <v>0.99151529636711278</v>
      </c>
      <c r="BY23" s="197">
        <f t="shared" si="38"/>
        <v>-0.10000000000000009</v>
      </c>
      <c r="BZ23" s="53"/>
      <c r="CA23" s="77" t="s">
        <v>23</v>
      </c>
      <c r="CB23" s="36">
        <f t="shared" si="39"/>
        <v>0.19262847847588738</v>
      </c>
      <c r="CC23" s="36">
        <f t="shared" si="40"/>
        <v>0.18250950012255857</v>
      </c>
      <c r="CD23" s="197">
        <f t="shared" si="41"/>
        <v>1.0000000000000009</v>
      </c>
      <c r="CE23" s="36">
        <f t="shared" si="42"/>
        <v>0.80737152152411262</v>
      </c>
      <c r="CF23" s="36">
        <f t="shared" si="43"/>
        <v>0.81749049987744149</v>
      </c>
      <c r="CG23" s="197">
        <f t="shared" si="44"/>
        <v>-0.99999999999998979</v>
      </c>
      <c r="CH23" s="36">
        <f t="shared" si="45"/>
        <v>1.7546282428820951E-2</v>
      </c>
      <c r="CI23" s="36">
        <f t="shared" si="46"/>
        <v>1.6720866219624399E-2</v>
      </c>
      <c r="CJ23" s="197">
        <f t="shared" si="47"/>
        <v>9.9999999999999742E-2</v>
      </c>
      <c r="CK23" s="36">
        <f t="shared" si="48"/>
        <v>0.98245371757117905</v>
      </c>
      <c r="CL23" s="36">
        <f t="shared" si="49"/>
        <v>0.98327913378037557</v>
      </c>
      <c r="CM23" s="197">
        <f t="shared" si="50"/>
        <v>-0.10000000000000009</v>
      </c>
      <c r="CN23" s="141">
        <v>0</v>
      </c>
    </row>
    <row r="24" spans="2:92" s="12" customFormat="1" ht="13.5" customHeight="1">
      <c r="B24" s="259">
        <v>7</v>
      </c>
      <c r="C24" s="329" t="s">
        <v>103</v>
      </c>
      <c r="D24" s="75" t="s">
        <v>136</v>
      </c>
      <c r="E24" s="94">
        <v>13</v>
      </c>
      <c r="F24" s="74">
        <v>1</v>
      </c>
      <c r="G24" s="72">
        <f t="shared" si="2"/>
        <v>7.6923076923076927E-2</v>
      </c>
      <c r="H24" s="74">
        <v>12</v>
      </c>
      <c r="I24" s="72">
        <f t="shared" si="3"/>
        <v>0.92307692307692313</v>
      </c>
      <c r="J24" s="94">
        <v>54</v>
      </c>
      <c r="K24" s="74">
        <v>9</v>
      </c>
      <c r="L24" s="72">
        <f t="shared" si="4"/>
        <v>0.16666666666666666</v>
      </c>
      <c r="M24" s="74">
        <v>45</v>
      </c>
      <c r="N24" s="72">
        <f t="shared" si="5"/>
        <v>0.83333333333333337</v>
      </c>
      <c r="O24" s="94">
        <v>2029</v>
      </c>
      <c r="P24" s="74">
        <v>549</v>
      </c>
      <c r="Q24" s="72">
        <f t="shared" si="6"/>
        <v>0.27057663873829474</v>
      </c>
      <c r="R24" s="74">
        <v>1480</v>
      </c>
      <c r="S24" s="72">
        <f t="shared" si="7"/>
        <v>0.72942336126170526</v>
      </c>
      <c r="T24" s="94">
        <v>1767</v>
      </c>
      <c r="U24" s="74">
        <v>465</v>
      </c>
      <c r="V24" s="72">
        <f t="shared" si="8"/>
        <v>0.26315789473684209</v>
      </c>
      <c r="W24" s="74">
        <v>1302</v>
      </c>
      <c r="X24" s="72">
        <f t="shared" si="9"/>
        <v>0.73684210526315785</v>
      </c>
      <c r="Y24" s="94">
        <v>1054</v>
      </c>
      <c r="Z24" s="74">
        <v>264</v>
      </c>
      <c r="AA24" s="72">
        <f t="shared" si="10"/>
        <v>0.25047438330170779</v>
      </c>
      <c r="AB24" s="74">
        <v>790</v>
      </c>
      <c r="AC24" s="72">
        <f t="shared" si="11"/>
        <v>0.74952561669829221</v>
      </c>
      <c r="AD24" s="94">
        <v>465</v>
      </c>
      <c r="AE24" s="74">
        <v>51</v>
      </c>
      <c r="AF24" s="72">
        <f t="shared" si="12"/>
        <v>0.10967741935483871</v>
      </c>
      <c r="AG24" s="74">
        <v>414</v>
      </c>
      <c r="AH24" s="72">
        <f t="shared" si="13"/>
        <v>0.89032258064516134</v>
      </c>
      <c r="AI24" s="94">
        <v>108</v>
      </c>
      <c r="AJ24" s="74">
        <v>6</v>
      </c>
      <c r="AK24" s="72">
        <f t="shared" si="14"/>
        <v>5.5555555555555552E-2</v>
      </c>
      <c r="AL24" s="74">
        <v>102</v>
      </c>
      <c r="AM24" s="72">
        <f t="shared" si="15"/>
        <v>0.94444444444444442</v>
      </c>
      <c r="AN24" s="94">
        <f t="shared" si="16"/>
        <v>5490</v>
      </c>
      <c r="AO24" s="74">
        <f t="shared" si="0"/>
        <v>1345</v>
      </c>
      <c r="AP24" s="72">
        <f t="shared" si="17"/>
        <v>0.24499089253187614</v>
      </c>
      <c r="AQ24" s="73">
        <f t="shared" si="1"/>
        <v>4145</v>
      </c>
      <c r="AR24" s="72">
        <f t="shared" si="18"/>
        <v>0.75500910746812389</v>
      </c>
      <c r="AS24" s="91"/>
      <c r="AT24" s="259">
        <v>7</v>
      </c>
      <c r="AU24" s="329" t="s">
        <v>103</v>
      </c>
      <c r="AV24" s="11" t="s">
        <v>136</v>
      </c>
      <c r="AW24" s="210">
        <v>5090</v>
      </c>
      <c r="AX24" s="38">
        <v>1147</v>
      </c>
      <c r="AY24" s="85">
        <v>0.22534381139489196</v>
      </c>
      <c r="AZ24" s="38">
        <v>3943</v>
      </c>
      <c r="BA24" s="85">
        <v>0.7746561886051081</v>
      </c>
      <c r="BB24" s="53">
        <v>19</v>
      </c>
      <c r="BC24" s="11" t="s">
        <v>110</v>
      </c>
      <c r="BD24" s="36">
        <f t="shared" si="19"/>
        <v>0.10699933020763563</v>
      </c>
      <c r="BE24" s="36">
        <f t="shared" si="20"/>
        <v>0.11727416798732171</v>
      </c>
      <c r="BF24" s="36">
        <f t="shared" si="21"/>
        <v>0.89300066979236437</v>
      </c>
      <c r="BG24" s="36">
        <f t="shared" si="22"/>
        <v>0.88272583201267829</v>
      </c>
      <c r="BH24" s="36">
        <f t="shared" si="23"/>
        <v>9.5738109944410125E-3</v>
      </c>
      <c r="BI24" s="36">
        <f t="shared" si="24"/>
        <v>9.6324836988737408E-3</v>
      </c>
      <c r="BJ24" s="36">
        <f t="shared" si="25"/>
        <v>0.99042618900555901</v>
      </c>
      <c r="BK24" s="36">
        <f t="shared" si="26"/>
        <v>0.99036751630112629</v>
      </c>
      <c r="BM24" s="77" t="s">
        <v>14</v>
      </c>
      <c r="BN24" s="36">
        <f t="shared" si="27"/>
        <v>0.21054683692367676</v>
      </c>
      <c r="BO24" s="36">
        <f t="shared" si="28"/>
        <v>0.19361970941250789</v>
      </c>
      <c r="BP24" s="197">
        <f t="shared" si="29"/>
        <v>1.6999999999999988</v>
      </c>
      <c r="BQ24" s="36">
        <f t="shared" si="30"/>
        <v>0.78945316307632318</v>
      </c>
      <c r="BR24" s="36">
        <f t="shared" si="31"/>
        <v>0.80638029058749205</v>
      </c>
      <c r="BS24" s="197">
        <f t="shared" si="32"/>
        <v>-1.7000000000000015</v>
      </c>
      <c r="BT24" s="36">
        <f t="shared" si="33"/>
        <v>1.3910969793322734E-2</v>
      </c>
      <c r="BU24" s="36">
        <f t="shared" si="34"/>
        <v>1.008760286700292E-2</v>
      </c>
      <c r="BV24" s="197">
        <f t="shared" si="35"/>
        <v>0.4</v>
      </c>
      <c r="BW24" s="36">
        <f t="shared" si="36"/>
        <v>0.98608903020667726</v>
      </c>
      <c r="BX24" s="36">
        <f t="shared" si="37"/>
        <v>0.98991239713299706</v>
      </c>
      <c r="BY24" s="197">
        <f t="shared" si="38"/>
        <v>-0.40000000000000036</v>
      </c>
      <c r="BZ24" s="53"/>
      <c r="CA24" s="77" t="s">
        <v>14</v>
      </c>
      <c r="CB24" s="36">
        <f t="shared" si="39"/>
        <v>0.19262847847588738</v>
      </c>
      <c r="CC24" s="36">
        <f t="shared" si="40"/>
        <v>0.18250950012255857</v>
      </c>
      <c r="CD24" s="197">
        <f t="shared" si="41"/>
        <v>1.0000000000000009</v>
      </c>
      <c r="CE24" s="36">
        <f t="shared" si="42"/>
        <v>0.80737152152411262</v>
      </c>
      <c r="CF24" s="36">
        <f t="shared" si="43"/>
        <v>0.81749049987744149</v>
      </c>
      <c r="CG24" s="197">
        <f t="shared" si="44"/>
        <v>-0.99999999999998979</v>
      </c>
      <c r="CH24" s="36">
        <f t="shared" si="45"/>
        <v>1.7546282428820951E-2</v>
      </c>
      <c r="CI24" s="36">
        <f t="shared" si="46"/>
        <v>1.6720866219624399E-2</v>
      </c>
      <c r="CJ24" s="197">
        <f t="shared" si="47"/>
        <v>9.9999999999999742E-2</v>
      </c>
      <c r="CK24" s="36">
        <f t="shared" si="48"/>
        <v>0.98245371757117905</v>
      </c>
      <c r="CL24" s="36">
        <f t="shared" si="49"/>
        <v>0.98327913378037557</v>
      </c>
      <c r="CM24" s="197">
        <f t="shared" si="50"/>
        <v>-0.10000000000000009</v>
      </c>
      <c r="CN24" s="141">
        <v>0</v>
      </c>
    </row>
    <row r="25" spans="2:92" s="12" customFormat="1" ht="13.5" customHeight="1">
      <c r="B25" s="260"/>
      <c r="C25" s="330"/>
      <c r="D25" s="65" t="s">
        <v>137</v>
      </c>
      <c r="E25" s="95">
        <v>8</v>
      </c>
      <c r="F25" s="64">
        <v>0</v>
      </c>
      <c r="G25" s="59">
        <f t="shared" si="2"/>
        <v>0</v>
      </c>
      <c r="H25" s="64">
        <v>8</v>
      </c>
      <c r="I25" s="59">
        <f t="shared" si="3"/>
        <v>1</v>
      </c>
      <c r="J25" s="95">
        <v>37</v>
      </c>
      <c r="K25" s="64">
        <v>0</v>
      </c>
      <c r="L25" s="59">
        <f t="shared" si="4"/>
        <v>0</v>
      </c>
      <c r="M25" s="64">
        <v>37</v>
      </c>
      <c r="N25" s="59">
        <f t="shared" si="5"/>
        <v>1</v>
      </c>
      <c r="O25" s="95">
        <v>1677</v>
      </c>
      <c r="P25" s="64">
        <v>11</v>
      </c>
      <c r="Q25" s="59">
        <f t="shared" si="6"/>
        <v>6.5593321407274897E-3</v>
      </c>
      <c r="R25" s="64">
        <v>1666</v>
      </c>
      <c r="S25" s="59">
        <f t="shared" si="7"/>
        <v>0.99344066785927254</v>
      </c>
      <c r="T25" s="95">
        <v>1300</v>
      </c>
      <c r="U25" s="64">
        <v>7</v>
      </c>
      <c r="V25" s="59">
        <f t="shared" si="8"/>
        <v>5.3846153846153844E-3</v>
      </c>
      <c r="W25" s="64">
        <v>1293</v>
      </c>
      <c r="X25" s="59">
        <f t="shared" si="9"/>
        <v>0.99461538461538457</v>
      </c>
      <c r="Y25" s="95">
        <v>851</v>
      </c>
      <c r="Z25" s="64">
        <v>2</v>
      </c>
      <c r="AA25" s="59">
        <f t="shared" si="10"/>
        <v>2.3501762632197414E-3</v>
      </c>
      <c r="AB25" s="64">
        <v>849</v>
      </c>
      <c r="AC25" s="59">
        <f t="shared" si="11"/>
        <v>0.99764982373678024</v>
      </c>
      <c r="AD25" s="95">
        <v>418</v>
      </c>
      <c r="AE25" s="64">
        <v>4</v>
      </c>
      <c r="AF25" s="59">
        <f t="shared" si="12"/>
        <v>9.5693779904306216E-3</v>
      </c>
      <c r="AG25" s="64">
        <v>414</v>
      </c>
      <c r="AH25" s="59">
        <f t="shared" si="13"/>
        <v>0.99043062200956933</v>
      </c>
      <c r="AI25" s="95">
        <v>126</v>
      </c>
      <c r="AJ25" s="64">
        <v>0</v>
      </c>
      <c r="AK25" s="59">
        <f t="shared" si="14"/>
        <v>0</v>
      </c>
      <c r="AL25" s="64">
        <v>126</v>
      </c>
      <c r="AM25" s="59">
        <f t="shared" si="15"/>
        <v>1</v>
      </c>
      <c r="AN25" s="95">
        <f t="shared" si="16"/>
        <v>4417</v>
      </c>
      <c r="AO25" s="64">
        <f t="shared" si="0"/>
        <v>24</v>
      </c>
      <c r="AP25" s="59">
        <f t="shared" si="17"/>
        <v>5.4335521847407742E-3</v>
      </c>
      <c r="AQ25" s="63">
        <f t="shared" si="1"/>
        <v>4393</v>
      </c>
      <c r="AR25" s="59">
        <f t="shared" si="18"/>
        <v>0.99456644781525927</v>
      </c>
      <c r="AS25" s="91"/>
      <c r="AT25" s="260"/>
      <c r="AU25" s="330"/>
      <c r="AV25" s="11" t="s">
        <v>137</v>
      </c>
      <c r="AW25" s="210">
        <v>4502</v>
      </c>
      <c r="AX25" s="38">
        <v>18</v>
      </c>
      <c r="AY25" s="85">
        <v>3.9982230119946687E-3</v>
      </c>
      <c r="AZ25" s="38">
        <v>4484</v>
      </c>
      <c r="BA25" s="85">
        <v>0.99600177698800529</v>
      </c>
      <c r="BB25" s="53">
        <v>20</v>
      </c>
      <c r="BC25" s="11" t="s">
        <v>111</v>
      </c>
      <c r="BD25" s="36">
        <f t="shared" si="19"/>
        <v>0.17175066312997347</v>
      </c>
      <c r="BE25" s="36">
        <f t="shared" si="20"/>
        <v>0.15260435247948625</v>
      </c>
      <c r="BF25" s="36">
        <f t="shared" si="21"/>
        <v>0.82824933687002655</v>
      </c>
      <c r="BG25" s="36">
        <f t="shared" si="22"/>
        <v>0.84739564752051377</v>
      </c>
      <c r="BH25" s="36">
        <f t="shared" si="23"/>
        <v>1.9778667294560865E-2</v>
      </c>
      <c r="BI25" s="36">
        <f t="shared" si="24"/>
        <v>1.9646139705882353E-2</v>
      </c>
      <c r="BJ25" s="36">
        <f t="shared" si="25"/>
        <v>0.9802213327054391</v>
      </c>
      <c r="BK25" s="36">
        <f t="shared" si="26"/>
        <v>0.98035386029411764</v>
      </c>
      <c r="BM25" s="77" t="s">
        <v>42</v>
      </c>
      <c r="BN25" s="36">
        <f t="shared" si="27"/>
        <v>0.31511117405466649</v>
      </c>
      <c r="BO25" s="36">
        <f t="shared" si="28"/>
        <v>0.31328185328185326</v>
      </c>
      <c r="BP25" s="197">
        <f t="shared" si="29"/>
        <v>0.20000000000000018</v>
      </c>
      <c r="BQ25" s="36">
        <f t="shared" si="30"/>
        <v>0.68488882594533351</v>
      </c>
      <c r="BR25" s="36">
        <f t="shared" si="31"/>
        <v>0.68671814671814668</v>
      </c>
      <c r="BS25" s="197">
        <f t="shared" si="32"/>
        <v>-0.20000000000000018</v>
      </c>
      <c r="BT25" s="36">
        <f t="shared" si="33"/>
        <v>1.4874371859296482E-2</v>
      </c>
      <c r="BU25" s="36">
        <f t="shared" si="34"/>
        <v>1.3924703455389376E-2</v>
      </c>
      <c r="BV25" s="197">
        <f t="shared" si="35"/>
        <v>9.9999999999999922E-2</v>
      </c>
      <c r="BW25" s="36">
        <f t="shared" si="36"/>
        <v>0.98512562814070348</v>
      </c>
      <c r="BX25" s="36">
        <f t="shared" si="37"/>
        <v>0.98607529654461057</v>
      </c>
      <c r="BY25" s="197">
        <f t="shared" si="38"/>
        <v>-0.10000000000000009</v>
      </c>
      <c r="BZ25" s="53"/>
      <c r="CA25" s="77" t="s">
        <v>42</v>
      </c>
      <c r="CB25" s="36">
        <f t="shared" si="39"/>
        <v>0.19262847847588738</v>
      </c>
      <c r="CC25" s="36">
        <f t="shared" si="40"/>
        <v>0.18250950012255857</v>
      </c>
      <c r="CD25" s="197">
        <f t="shared" si="41"/>
        <v>1.0000000000000009</v>
      </c>
      <c r="CE25" s="36">
        <f t="shared" si="42"/>
        <v>0.80737152152411262</v>
      </c>
      <c r="CF25" s="36">
        <f t="shared" si="43"/>
        <v>0.81749049987744149</v>
      </c>
      <c r="CG25" s="197">
        <f t="shared" si="44"/>
        <v>-0.99999999999998979</v>
      </c>
      <c r="CH25" s="36">
        <f t="shared" si="45"/>
        <v>1.7546282428820951E-2</v>
      </c>
      <c r="CI25" s="36">
        <f t="shared" si="46"/>
        <v>1.6720866219624399E-2</v>
      </c>
      <c r="CJ25" s="197">
        <f t="shared" si="47"/>
        <v>9.9999999999999742E-2</v>
      </c>
      <c r="CK25" s="36">
        <f t="shared" si="48"/>
        <v>0.98245371757117905</v>
      </c>
      <c r="CL25" s="36">
        <f t="shared" si="49"/>
        <v>0.98327913378037557</v>
      </c>
      <c r="CM25" s="197">
        <f t="shared" si="50"/>
        <v>-0.10000000000000009</v>
      </c>
      <c r="CN25" s="141">
        <v>0</v>
      </c>
    </row>
    <row r="26" spans="2:92" s="12" customFormat="1" ht="13.5" customHeight="1">
      <c r="B26" s="261"/>
      <c r="C26" s="331"/>
      <c r="D26" s="71" t="s">
        <v>67</v>
      </c>
      <c r="E26" s="96">
        <v>21</v>
      </c>
      <c r="F26" s="70">
        <v>1</v>
      </c>
      <c r="G26" s="13">
        <f t="shared" si="2"/>
        <v>4.7619047619047616E-2</v>
      </c>
      <c r="H26" s="70">
        <v>20</v>
      </c>
      <c r="I26" s="13">
        <f t="shared" si="3"/>
        <v>0.95238095238095233</v>
      </c>
      <c r="J26" s="96">
        <v>91</v>
      </c>
      <c r="K26" s="70">
        <v>9</v>
      </c>
      <c r="L26" s="13">
        <f t="shared" si="4"/>
        <v>9.8901098901098897E-2</v>
      </c>
      <c r="M26" s="70">
        <v>82</v>
      </c>
      <c r="N26" s="13">
        <f t="shared" si="5"/>
        <v>0.90109890109890112</v>
      </c>
      <c r="O26" s="96">
        <v>3706</v>
      </c>
      <c r="P26" s="70">
        <v>560</v>
      </c>
      <c r="Q26" s="13">
        <f t="shared" si="6"/>
        <v>0.15110631408526715</v>
      </c>
      <c r="R26" s="70">
        <v>3146</v>
      </c>
      <c r="S26" s="13">
        <f t="shared" si="7"/>
        <v>0.84889368591473291</v>
      </c>
      <c r="T26" s="96">
        <v>3067</v>
      </c>
      <c r="U26" s="70">
        <v>472</v>
      </c>
      <c r="V26" s="13">
        <f t="shared" si="8"/>
        <v>0.15389631561786762</v>
      </c>
      <c r="W26" s="70">
        <v>2595</v>
      </c>
      <c r="X26" s="13">
        <f t="shared" si="9"/>
        <v>0.84610368438213235</v>
      </c>
      <c r="Y26" s="96">
        <v>1905</v>
      </c>
      <c r="Z26" s="70">
        <v>266</v>
      </c>
      <c r="AA26" s="13">
        <f t="shared" si="10"/>
        <v>0.13963254593175853</v>
      </c>
      <c r="AB26" s="70">
        <v>1639</v>
      </c>
      <c r="AC26" s="13">
        <f t="shared" si="11"/>
        <v>0.86036745406824144</v>
      </c>
      <c r="AD26" s="96">
        <v>883</v>
      </c>
      <c r="AE26" s="70">
        <v>55</v>
      </c>
      <c r="AF26" s="13">
        <f t="shared" si="12"/>
        <v>6.2287655719139301E-2</v>
      </c>
      <c r="AG26" s="70">
        <v>828</v>
      </c>
      <c r="AH26" s="13">
        <f t="shared" si="13"/>
        <v>0.9377123442808607</v>
      </c>
      <c r="AI26" s="96">
        <v>234</v>
      </c>
      <c r="AJ26" s="70">
        <v>6</v>
      </c>
      <c r="AK26" s="13">
        <f t="shared" si="14"/>
        <v>2.564102564102564E-2</v>
      </c>
      <c r="AL26" s="70">
        <v>228</v>
      </c>
      <c r="AM26" s="13">
        <f t="shared" si="15"/>
        <v>0.97435897435897434</v>
      </c>
      <c r="AN26" s="96">
        <f t="shared" si="16"/>
        <v>9907</v>
      </c>
      <c r="AO26" s="70">
        <f t="shared" si="0"/>
        <v>1369</v>
      </c>
      <c r="AP26" s="13">
        <f t="shared" si="17"/>
        <v>0.13818512163116989</v>
      </c>
      <c r="AQ26" s="33">
        <f t="shared" si="1"/>
        <v>8538</v>
      </c>
      <c r="AR26" s="13">
        <f t="shared" si="18"/>
        <v>0.86181487836883008</v>
      </c>
      <c r="AS26" s="91"/>
      <c r="AT26" s="261"/>
      <c r="AU26" s="331"/>
      <c r="AV26" s="151" t="s">
        <v>67</v>
      </c>
      <c r="AW26" s="210">
        <v>9592</v>
      </c>
      <c r="AX26" s="38">
        <v>1165</v>
      </c>
      <c r="AY26" s="85">
        <v>0.12145537948290241</v>
      </c>
      <c r="AZ26" s="38">
        <v>8427</v>
      </c>
      <c r="BA26" s="85">
        <v>0.87854462051709759</v>
      </c>
      <c r="BB26" s="53">
        <v>21</v>
      </c>
      <c r="BC26" s="11" t="s">
        <v>112</v>
      </c>
      <c r="BD26" s="36">
        <f t="shared" si="19"/>
        <v>0.15947729002791169</v>
      </c>
      <c r="BE26" s="36">
        <f t="shared" si="20"/>
        <v>0.1538359083644113</v>
      </c>
      <c r="BF26" s="36">
        <f t="shared" si="21"/>
        <v>0.84052270997208833</v>
      </c>
      <c r="BG26" s="36">
        <f t="shared" si="22"/>
        <v>0.8461640916355887</v>
      </c>
      <c r="BH26" s="36">
        <f t="shared" si="23"/>
        <v>1.932367149758454E-2</v>
      </c>
      <c r="BI26" s="36">
        <f t="shared" si="24"/>
        <v>1.4965259219668627E-2</v>
      </c>
      <c r="BJ26" s="36">
        <f t="shared" si="25"/>
        <v>0.98067632850241548</v>
      </c>
      <c r="BK26" s="36">
        <f t="shared" si="26"/>
        <v>0.98503474078033137</v>
      </c>
      <c r="BM26" s="77" t="s">
        <v>4</v>
      </c>
      <c r="BN26" s="36">
        <f t="shared" si="27"/>
        <v>0.30624710066491417</v>
      </c>
      <c r="BO26" s="36">
        <f t="shared" si="28"/>
        <v>0.2724603640634175</v>
      </c>
      <c r="BP26" s="197">
        <f t="shared" si="29"/>
        <v>3.3999999999999977</v>
      </c>
      <c r="BQ26" s="36">
        <f t="shared" si="30"/>
        <v>0.69375289933508577</v>
      </c>
      <c r="BR26" s="36">
        <f t="shared" si="31"/>
        <v>0.72753963593658255</v>
      </c>
      <c r="BS26" s="197">
        <f t="shared" si="32"/>
        <v>-3.400000000000003</v>
      </c>
      <c r="BT26" s="36">
        <f t="shared" si="33"/>
        <v>1.5807243707796195E-2</v>
      </c>
      <c r="BU26" s="36">
        <f t="shared" si="34"/>
        <v>1.4251425142514252E-2</v>
      </c>
      <c r="BV26" s="197">
        <f t="shared" si="35"/>
        <v>0.2</v>
      </c>
      <c r="BW26" s="36">
        <f t="shared" si="36"/>
        <v>0.98419275629220382</v>
      </c>
      <c r="BX26" s="36">
        <f t="shared" si="37"/>
        <v>0.98574857485748579</v>
      </c>
      <c r="BY26" s="197">
        <f t="shared" si="38"/>
        <v>-0.20000000000000018</v>
      </c>
      <c r="BZ26" s="53"/>
      <c r="CA26" s="77" t="s">
        <v>4</v>
      </c>
      <c r="CB26" s="36">
        <f t="shared" si="39"/>
        <v>0.19262847847588738</v>
      </c>
      <c r="CC26" s="36">
        <f t="shared" si="40"/>
        <v>0.18250950012255857</v>
      </c>
      <c r="CD26" s="197">
        <f t="shared" si="41"/>
        <v>1.0000000000000009</v>
      </c>
      <c r="CE26" s="36">
        <f t="shared" si="42"/>
        <v>0.80737152152411262</v>
      </c>
      <c r="CF26" s="36">
        <f t="shared" si="43"/>
        <v>0.81749049987744149</v>
      </c>
      <c r="CG26" s="197">
        <f t="shared" si="44"/>
        <v>-0.99999999999998979</v>
      </c>
      <c r="CH26" s="36">
        <f t="shared" si="45"/>
        <v>1.7546282428820951E-2</v>
      </c>
      <c r="CI26" s="36">
        <f t="shared" si="46"/>
        <v>1.6720866219624399E-2</v>
      </c>
      <c r="CJ26" s="197">
        <f t="shared" si="47"/>
        <v>9.9999999999999742E-2</v>
      </c>
      <c r="CK26" s="36">
        <f t="shared" si="48"/>
        <v>0.98245371757117905</v>
      </c>
      <c r="CL26" s="36">
        <f t="shared" si="49"/>
        <v>0.98327913378037557</v>
      </c>
      <c r="CM26" s="197">
        <f t="shared" si="50"/>
        <v>-0.10000000000000009</v>
      </c>
      <c r="CN26" s="141">
        <v>0</v>
      </c>
    </row>
    <row r="27" spans="2:92" s="12" customFormat="1" ht="13.5" customHeight="1">
      <c r="B27" s="259">
        <v>8</v>
      </c>
      <c r="C27" s="329" t="s">
        <v>51</v>
      </c>
      <c r="D27" s="75" t="s">
        <v>136</v>
      </c>
      <c r="E27" s="94">
        <v>7</v>
      </c>
      <c r="F27" s="74">
        <v>0</v>
      </c>
      <c r="G27" s="72">
        <f t="shared" si="2"/>
        <v>0</v>
      </c>
      <c r="H27" s="74">
        <v>7</v>
      </c>
      <c r="I27" s="72">
        <f t="shared" si="3"/>
        <v>1</v>
      </c>
      <c r="J27" s="94">
        <v>25</v>
      </c>
      <c r="K27" s="74">
        <v>0</v>
      </c>
      <c r="L27" s="72">
        <f t="shared" si="4"/>
        <v>0</v>
      </c>
      <c r="M27" s="74">
        <v>25</v>
      </c>
      <c r="N27" s="72">
        <f t="shared" si="5"/>
        <v>1</v>
      </c>
      <c r="O27" s="94">
        <v>1897</v>
      </c>
      <c r="P27" s="74">
        <v>214</v>
      </c>
      <c r="Q27" s="72">
        <f t="shared" si="6"/>
        <v>0.11280969952556669</v>
      </c>
      <c r="R27" s="74">
        <v>1683</v>
      </c>
      <c r="S27" s="72">
        <f t="shared" si="7"/>
        <v>0.88719030047443337</v>
      </c>
      <c r="T27" s="94">
        <v>1398</v>
      </c>
      <c r="U27" s="74">
        <v>127</v>
      </c>
      <c r="V27" s="72">
        <f t="shared" si="8"/>
        <v>9.0844062947067233E-2</v>
      </c>
      <c r="W27" s="74">
        <v>1271</v>
      </c>
      <c r="X27" s="72">
        <f t="shared" si="9"/>
        <v>0.90915593705293274</v>
      </c>
      <c r="Y27" s="94">
        <v>994</v>
      </c>
      <c r="Z27" s="74">
        <v>62</v>
      </c>
      <c r="AA27" s="72">
        <f t="shared" si="10"/>
        <v>6.2374245472837021E-2</v>
      </c>
      <c r="AB27" s="74">
        <v>932</v>
      </c>
      <c r="AC27" s="72">
        <f t="shared" si="11"/>
        <v>0.93762575452716301</v>
      </c>
      <c r="AD27" s="94">
        <v>489</v>
      </c>
      <c r="AE27" s="74">
        <v>29</v>
      </c>
      <c r="AF27" s="72">
        <f t="shared" si="12"/>
        <v>5.9304703476482618E-2</v>
      </c>
      <c r="AG27" s="74">
        <v>460</v>
      </c>
      <c r="AH27" s="72">
        <f t="shared" si="13"/>
        <v>0.94069529652351735</v>
      </c>
      <c r="AI27" s="94">
        <v>151</v>
      </c>
      <c r="AJ27" s="74">
        <v>1</v>
      </c>
      <c r="AK27" s="72">
        <f t="shared" si="14"/>
        <v>6.6225165562913907E-3</v>
      </c>
      <c r="AL27" s="74">
        <v>150</v>
      </c>
      <c r="AM27" s="72">
        <f t="shared" si="15"/>
        <v>0.99337748344370858</v>
      </c>
      <c r="AN27" s="94">
        <f t="shared" si="16"/>
        <v>4961</v>
      </c>
      <c r="AO27" s="74">
        <f t="shared" ref="AO27:AO38" si="51">SUM(F27,K27,P27,U27,Z27,AE27,AJ27)</f>
        <v>433</v>
      </c>
      <c r="AP27" s="72">
        <f t="shared" si="17"/>
        <v>8.7280790163273531E-2</v>
      </c>
      <c r="AQ27" s="73">
        <f t="shared" ref="AQ27:AQ38" si="52">SUM(H27,M27,R27,W27,AB27,AG27,AL27)</f>
        <v>4528</v>
      </c>
      <c r="AR27" s="72">
        <f t="shared" si="18"/>
        <v>0.9127192098367265</v>
      </c>
      <c r="AS27" s="91"/>
      <c r="AT27" s="259">
        <v>8</v>
      </c>
      <c r="AU27" s="329" t="s">
        <v>51</v>
      </c>
      <c r="AV27" s="11" t="s">
        <v>136</v>
      </c>
      <c r="AW27" s="210">
        <v>4670</v>
      </c>
      <c r="AX27" s="38">
        <v>378</v>
      </c>
      <c r="AY27" s="85">
        <v>8.0942184154175589E-2</v>
      </c>
      <c r="AZ27" s="38">
        <v>4292</v>
      </c>
      <c r="BA27" s="85">
        <v>0.91905781584582447</v>
      </c>
      <c r="BB27" s="53">
        <v>22</v>
      </c>
      <c r="BC27" s="11" t="s">
        <v>56</v>
      </c>
      <c r="BD27" s="36">
        <f t="shared" si="19"/>
        <v>0.20108030982470446</v>
      </c>
      <c r="BE27" s="36">
        <f t="shared" si="20"/>
        <v>0.18978506536671838</v>
      </c>
      <c r="BF27" s="36">
        <f t="shared" si="21"/>
        <v>0.79891969017529552</v>
      </c>
      <c r="BG27" s="36">
        <f t="shared" si="22"/>
        <v>0.81021493463328165</v>
      </c>
      <c r="BH27" s="36">
        <f t="shared" si="23"/>
        <v>2.271847166645153E-2</v>
      </c>
      <c r="BI27" s="36">
        <f t="shared" si="24"/>
        <v>2.4827765501104902E-2</v>
      </c>
      <c r="BJ27" s="36">
        <f t="shared" si="25"/>
        <v>0.97728152833354842</v>
      </c>
      <c r="BK27" s="36">
        <f t="shared" si="26"/>
        <v>0.97517223449889512</v>
      </c>
      <c r="BM27" s="77" t="s">
        <v>19</v>
      </c>
      <c r="BN27" s="36">
        <f t="shared" si="27"/>
        <v>0.22224117346068564</v>
      </c>
      <c r="BO27" s="36">
        <f t="shared" si="28"/>
        <v>0.21677662582469368</v>
      </c>
      <c r="BP27" s="197">
        <f t="shared" si="29"/>
        <v>0.50000000000000044</v>
      </c>
      <c r="BQ27" s="36">
        <f t="shared" si="30"/>
        <v>0.77775882653931439</v>
      </c>
      <c r="BR27" s="36">
        <f t="shared" si="31"/>
        <v>0.7832233741753063</v>
      </c>
      <c r="BS27" s="197">
        <f t="shared" si="32"/>
        <v>-0.50000000000000044</v>
      </c>
      <c r="BT27" s="36">
        <f t="shared" si="33"/>
        <v>3.8407681536307262E-2</v>
      </c>
      <c r="BU27" s="36">
        <f t="shared" si="34"/>
        <v>3.3790498906777974E-2</v>
      </c>
      <c r="BV27" s="197">
        <f t="shared" si="35"/>
        <v>0.39999999999999969</v>
      </c>
      <c r="BW27" s="36">
        <f t="shared" si="36"/>
        <v>0.96159231846369275</v>
      </c>
      <c r="BX27" s="36">
        <f t="shared" si="37"/>
        <v>0.96620950109322201</v>
      </c>
      <c r="BY27" s="197">
        <f t="shared" si="38"/>
        <v>-0.40000000000000036</v>
      </c>
      <c r="BZ27" s="53"/>
      <c r="CA27" s="77" t="s">
        <v>19</v>
      </c>
      <c r="CB27" s="36">
        <f t="shared" si="39"/>
        <v>0.19262847847588738</v>
      </c>
      <c r="CC27" s="36">
        <f t="shared" si="40"/>
        <v>0.18250950012255857</v>
      </c>
      <c r="CD27" s="197">
        <f t="shared" si="41"/>
        <v>1.0000000000000009</v>
      </c>
      <c r="CE27" s="36">
        <f t="shared" si="42"/>
        <v>0.80737152152411262</v>
      </c>
      <c r="CF27" s="36">
        <f t="shared" si="43"/>
        <v>0.81749049987744149</v>
      </c>
      <c r="CG27" s="197">
        <f t="shared" si="44"/>
        <v>-0.99999999999998979</v>
      </c>
      <c r="CH27" s="36">
        <f t="shared" si="45"/>
        <v>1.7546282428820951E-2</v>
      </c>
      <c r="CI27" s="36">
        <f t="shared" si="46"/>
        <v>1.6720866219624399E-2</v>
      </c>
      <c r="CJ27" s="197">
        <f t="shared" si="47"/>
        <v>9.9999999999999742E-2</v>
      </c>
      <c r="CK27" s="36">
        <f t="shared" si="48"/>
        <v>0.98245371757117905</v>
      </c>
      <c r="CL27" s="36">
        <f t="shared" si="49"/>
        <v>0.98327913378037557</v>
      </c>
      <c r="CM27" s="197">
        <f t="shared" si="50"/>
        <v>-0.10000000000000009</v>
      </c>
      <c r="CN27" s="141">
        <v>0</v>
      </c>
    </row>
    <row r="28" spans="2:92" s="12" customFormat="1" ht="13.5" customHeight="1">
      <c r="B28" s="260"/>
      <c r="C28" s="330"/>
      <c r="D28" s="65" t="s">
        <v>137</v>
      </c>
      <c r="E28" s="95">
        <v>2</v>
      </c>
      <c r="F28" s="64">
        <v>0</v>
      </c>
      <c r="G28" s="59">
        <f t="shared" si="2"/>
        <v>0</v>
      </c>
      <c r="H28" s="64">
        <v>2</v>
      </c>
      <c r="I28" s="59">
        <f t="shared" si="3"/>
        <v>1</v>
      </c>
      <c r="J28" s="95">
        <v>22</v>
      </c>
      <c r="K28" s="64">
        <v>0</v>
      </c>
      <c r="L28" s="59">
        <f t="shared" si="4"/>
        <v>0</v>
      </c>
      <c r="M28" s="64">
        <v>22</v>
      </c>
      <c r="N28" s="59">
        <f t="shared" si="5"/>
        <v>1</v>
      </c>
      <c r="O28" s="95">
        <v>959</v>
      </c>
      <c r="P28" s="64">
        <v>18</v>
      </c>
      <c r="Q28" s="59">
        <f t="shared" si="6"/>
        <v>1.8769551616266946E-2</v>
      </c>
      <c r="R28" s="64">
        <v>941</v>
      </c>
      <c r="S28" s="59">
        <f t="shared" si="7"/>
        <v>0.98123044838373308</v>
      </c>
      <c r="T28" s="95">
        <v>699</v>
      </c>
      <c r="U28" s="64">
        <v>9</v>
      </c>
      <c r="V28" s="59">
        <f t="shared" si="8"/>
        <v>1.2875536480686695E-2</v>
      </c>
      <c r="W28" s="64">
        <v>690</v>
      </c>
      <c r="X28" s="59">
        <f t="shared" si="9"/>
        <v>0.98712446351931327</v>
      </c>
      <c r="Y28" s="95">
        <v>557</v>
      </c>
      <c r="Z28" s="64">
        <v>5</v>
      </c>
      <c r="AA28" s="59">
        <f t="shared" si="10"/>
        <v>8.9766606822262122E-3</v>
      </c>
      <c r="AB28" s="64">
        <v>552</v>
      </c>
      <c r="AC28" s="59">
        <f t="shared" si="11"/>
        <v>0.99102333931777375</v>
      </c>
      <c r="AD28" s="95">
        <v>342</v>
      </c>
      <c r="AE28" s="64">
        <v>3</v>
      </c>
      <c r="AF28" s="59">
        <f t="shared" si="12"/>
        <v>8.771929824561403E-3</v>
      </c>
      <c r="AG28" s="64">
        <v>339</v>
      </c>
      <c r="AH28" s="59">
        <f t="shared" si="13"/>
        <v>0.99122807017543857</v>
      </c>
      <c r="AI28" s="95">
        <v>153</v>
      </c>
      <c r="AJ28" s="64">
        <v>0</v>
      </c>
      <c r="AK28" s="59">
        <f t="shared" si="14"/>
        <v>0</v>
      </c>
      <c r="AL28" s="64">
        <v>153</v>
      </c>
      <c r="AM28" s="59">
        <f t="shared" si="15"/>
        <v>1</v>
      </c>
      <c r="AN28" s="95">
        <f t="shared" si="16"/>
        <v>2734</v>
      </c>
      <c r="AO28" s="64">
        <f t="shared" si="51"/>
        <v>35</v>
      </c>
      <c r="AP28" s="59">
        <f t="shared" si="17"/>
        <v>1.2801755669348939E-2</v>
      </c>
      <c r="AQ28" s="63">
        <f t="shared" si="52"/>
        <v>2699</v>
      </c>
      <c r="AR28" s="59">
        <f t="shared" si="18"/>
        <v>0.98719824433065106</v>
      </c>
      <c r="AS28" s="91"/>
      <c r="AT28" s="260"/>
      <c r="AU28" s="330"/>
      <c r="AV28" s="11" t="s">
        <v>137</v>
      </c>
      <c r="AW28" s="210">
        <v>2766</v>
      </c>
      <c r="AX28" s="38">
        <v>26</v>
      </c>
      <c r="AY28" s="85">
        <v>9.3998553868402026E-3</v>
      </c>
      <c r="AZ28" s="38">
        <v>2740</v>
      </c>
      <c r="BA28" s="85">
        <v>0.99060014461315982</v>
      </c>
      <c r="BB28" s="53">
        <v>23</v>
      </c>
      <c r="BC28" s="11" t="s">
        <v>113</v>
      </c>
      <c r="BD28" s="36">
        <f t="shared" si="19"/>
        <v>0.17325382224195901</v>
      </c>
      <c r="BE28" s="36">
        <f t="shared" si="20"/>
        <v>0.16693646297045731</v>
      </c>
      <c r="BF28" s="36">
        <f t="shared" si="21"/>
        <v>0.82674617775804093</v>
      </c>
      <c r="BG28" s="36">
        <f t="shared" si="22"/>
        <v>0.83306353702954272</v>
      </c>
      <c r="BH28" s="36">
        <f t="shared" si="23"/>
        <v>7.7096048827497588E-3</v>
      </c>
      <c r="BI28" s="36">
        <f t="shared" si="24"/>
        <v>8.3007047768206728E-3</v>
      </c>
      <c r="BJ28" s="36">
        <f t="shared" si="25"/>
        <v>0.99229039511725026</v>
      </c>
      <c r="BK28" s="36">
        <f t="shared" si="26"/>
        <v>0.99169929522317934</v>
      </c>
      <c r="BM28" s="77" t="s">
        <v>24</v>
      </c>
      <c r="BN28" s="36">
        <f t="shared" si="27"/>
        <v>0.21747700394218134</v>
      </c>
      <c r="BO28" s="36">
        <f t="shared" si="28"/>
        <v>0.20619071392910635</v>
      </c>
      <c r="BP28" s="197">
        <f t="shared" si="29"/>
        <v>1.100000000000001</v>
      </c>
      <c r="BQ28" s="36">
        <f t="shared" si="30"/>
        <v>0.78252299605781861</v>
      </c>
      <c r="BR28" s="36">
        <f t="shared" si="31"/>
        <v>0.79380928607089363</v>
      </c>
      <c r="BS28" s="197">
        <f t="shared" si="32"/>
        <v>-1.100000000000001</v>
      </c>
      <c r="BT28" s="36">
        <f t="shared" si="33"/>
        <v>1.3048306496390895E-2</v>
      </c>
      <c r="BU28" s="36">
        <f t="shared" si="34"/>
        <v>1.2983386849085579E-2</v>
      </c>
      <c r="BV28" s="197">
        <f t="shared" si="35"/>
        <v>0</v>
      </c>
      <c r="BW28" s="36">
        <f t="shared" si="36"/>
        <v>0.98695169350360912</v>
      </c>
      <c r="BX28" s="36">
        <f t="shared" si="37"/>
        <v>0.98701661315091438</v>
      </c>
      <c r="BY28" s="197">
        <f t="shared" si="38"/>
        <v>0</v>
      </c>
      <c r="BZ28" s="53"/>
      <c r="CA28" s="77" t="s">
        <v>24</v>
      </c>
      <c r="CB28" s="36">
        <f t="shared" si="39"/>
        <v>0.19262847847588738</v>
      </c>
      <c r="CC28" s="36">
        <f t="shared" si="40"/>
        <v>0.18250950012255857</v>
      </c>
      <c r="CD28" s="197">
        <f t="shared" si="41"/>
        <v>1.0000000000000009</v>
      </c>
      <c r="CE28" s="36">
        <f t="shared" si="42"/>
        <v>0.80737152152411262</v>
      </c>
      <c r="CF28" s="36">
        <f t="shared" si="43"/>
        <v>0.81749049987744149</v>
      </c>
      <c r="CG28" s="197">
        <f t="shared" si="44"/>
        <v>-0.99999999999998979</v>
      </c>
      <c r="CH28" s="36">
        <f t="shared" si="45"/>
        <v>1.7546282428820951E-2</v>
      </c>
      <c r="CI28" s="36">
        <f t="shared" si="46"/>
        <v>1.6720866219624399E-2</v>
      </c>
      <c r="CJ28" s="197">
        <f t="shared" si="47"/>
        <v>9.9999999999999742E-2</v>
      </c>
      <c r="CK28" s="36">
        <f t="shared" si="48"/>
        <v>0.98245371757117905</v>
      </c>
      <c r="CL28" s="36">
        <f t="shared" si="49"/>
        <v>0.98327913378037557</v>
      </c>
      <c r="CM28" s="197">
        <f t="shared" si="50"/>
        <v>-0.10000000000000009</v>
      </c>
      <c r="CN28" s="141">
        <v>0</v>
      </c>
    </row>
    <row r="29" spans="2:92" s="12" customFormat="1" ht="13.5" customHeight="1">
      <c r="B29" s="261"/>
      <c r="C29" s="331"/>
      <c r="D29" s="71" t="s">
        <v>67</v>
      </c>
      <c r="E29" s="96">
        <v>9</v>
      </c>
      <c r="F29" s="70">
        <v>0</v>
      </c>
      <c r="G29" s="13">
        <f t="shared" si="2"/>
        <v>0</v>
      </c>
      <c r="H29" s="70">
        <v>9</v>
      </c>
      <c r="I29" s="13">
        <f t="shared" si="3"/>
        <v>1</v>
      </c>
      <c r="J29" s="96">
        <v>47</v>
      </c>
      <c r="K29" s="70">
        <v>0</v>
      </c>
      <c r="L29" s="13">
        <f t="shared" si="4"/>
        <v>0</v>
      </c>
      <c r="M29" s="70">
        <v>47</v>
      </c>
      <c r="N29" s="13">
        <f t="shared" si="5"/>
        <v>1</v>
      </c>
      <c r="O29" s="96">
        <v>2856</v>
      </c>
      <c r="P29" s="70">
        <v>232</v>
      </c>
      <c r="Q29" s="13">
        <f t="shared" si="6"/>
        <v>8.1232492997198882E-2</v>
      </c>
      <c r="R29" s="70">
        <v>2624</v>
      </c>
      <c r="S29" s="13">
        <f t="shared" si="7"/>
        <v>0.91876750700280108</v>
      </c>
      <c r="T29" s="96">
        <v>2097</v>
      </c>
      <c r="U29" s="70">
        <v>136</v>
      </c>
      <c r="V29" s="13">
        <f t="shared" si="8"/>
        <v>6.4854554124940386E-2</v>
      </c>
      <c r="W29" s="70">
        <v>1961</v>
      </c>
      <c r="X29" s="13">
        <f t="shared" si="9"/>
        <v>0.93514544587505966</v>
      </c>
      <c r="Y29" s="96">
        <v>1551</v>
      </c>
      <c r="Z29" s="70">
        <v>67</v>
      </c>
      <c r="AA29" s="13">
        <f t="shared" si="10"/>
        <v>4.3197936814958093E-2</v>
      </c>
      <c r="AB29" s="70">
        <v>1484</v>
      </c>
      <c r="AC29" s="13">
        <f t="shared" si="11"/>
        <v>0.95680206318504191</v>
      </c>
      <c r="AD29" s="96">
        <v>831</v>
      </c>
      <c r="AE29" s="70">
        <v>32</v>
      </c>
      <c r="AF29" s="13">
        <f t="shared" si="12"/>
        <v>3.8507821901323708E-2</v>
      </c>
      <c r="AG29" s="70">
        <v>799</v>
      </c>
      <c r="AH29" s="13">
        <f t="shared" si="13"/>
        <v>0.96149217809867626</v>
      </c>
      <c r="AI29" s="96">
        <v>304</v>
      </c>
      <c r="AJ29" s="70">
        <v>1</v>
      </c>
      <c r="AK29" s="13">
        <f t="shared" si="14"/>
        <v>3.2894736842105261E-3</v>
      </c>
      <c r="AL29" s="70">
        <v>303</v>
      </c>
      <c r="AM29" s="13">
        <f t="shared" si="15"/>
        <v>0.99671052631578949</v>
      </c>
      <c r="AN29" s="96">
        <f t="shared" si="16"/>
        <v>7695</v>
      </c>
      <c r="AO29" s="70">
        <f t="shared" si="51"/>
        <v>468</v>
      </c>
      <c r="AP29" s="13">
        <f t="shared" si="17"/>
        <v>6.0818713450292397E-2</v>
      </c>
      <c r="AQ29" s="33">
        <f t="shared" si="52"/>
        <v>7227</v>
      </c>
      <c r="AR29" s="13">
        <f t="shared" si="18"/>
        <v>0.93918128654970756</v>
      </c>
      <c r="AS29" s="91"/>
      <c r="AT29" s="261"/>
      <c r="AU29" s="331"/>
      <c r="AV29" s="151" t="s">
        <v>67</v>
      </c>
      <c r="AW29" s="210">
        <v>7436</v>
      </c>
      <c r="AX29" s="38">
        <v>404</v>
      </c>
      <c r="AY29" s="85">
        <v>5.4330285099515867E-2</v>
      </c>
      <c r="AZ29" s="38">
        <v>7032</v>
      </c>
      <c r="BA29" s="85">
        <v>0.94566971490048413</v>
      </c>
      <c r="BB29" s="53">
        <v>24</v>
      </c>
      <c r="BC29" s="11" t="s">
        <v>114</v>
      </c>
      <c r="BD29" s="36">
        <f t="shared" si="19"/>
        <v>0.17232543241511852</v>
      </c>
      <c r="BE29" s="36">
        <f t="shared" si="20"/>
        <v>0.18314357123021383</v>
      </c>
      <c r="BF29" s="36">
        <f t="shared" si="21"/>
        <v>0.82767456758488145</v>
      </c>
      <c r="BG29" s="36">
        <f t="shared" si="22"/>
        <v>0.81685642876978615</v>
      </c>
      <c r="BH29" s="36">
        <f t="shared" si="23"/>
        <v>6.4230343300110742E-3</v>
      </c>
      <c r="BI29" s="36">
        <f t="shared" si="24"/>
        <v>6.0111635895234005E-3</v>
      </c>
      <c r="BJ29" s="36">
        <f t="shared" si="25"/>
        <v>0.99357696566998888</v>
      </c>
      <c r="BK29" s="36">
        <f t="shared" si="26"/>
        <v>0.99398883641047664</v>
      </c>
      <c r="BM29" s="77" t="s">
        <v>15</v>
      </c>
      <c r="BN29" s="36">
        <f t="shared" si="27"/>
        <v>0.1735593884751078</v>
      </c>
      <c r="BO29" s="36">
        <f t="shared" si="28"/>
        <v>0.17601771778105885</v>
      </c>
      <c r="BP29" s="197">
        <f t="shared" si="29"/>
        <v>-0.20000000000000018</v>
      </c>
      <c r="BQ29" s="36">
        <f t="shared" si="30"/>
        <v>0.82644061152489223</v>
      </c>
      <c r="BR29" s="36">
        <f t="shared" si="31"/>
        <v>0.8239822822189411</v>
      </c>
      <c r="BS29" s="197">
        <f t="shared" si="32"/>
        <v>0.20000000000000018</v>
      </c>
      <c r="BT29" s="36">
        <f t="shared" si="33"/>
        <v>5.9780009564801527E-3</v>
      </c>
      <c r="BU29" s="36">
        <f t="shared" si="34"/>
        <v>9.5316545069428094E-3</v>
      </c>
      <c r="BV29" s="197">
        <f t="shared" si="35"/>
        <v>-0.4</v>
      </c>
      <c r="BW29" s="36">
        <f t="shared" si="36"/>
        <v>0.99402199904351984</v>
      </c>
      <c r="BX29" s="36">
        <f t="shared" si="37"/>
        <v>0.99046834549305718</v>
      </c>
      <c r="BY29" s="197">
        <f t="shared" si="38"/>
        <v>0.40000000000000036</v>
      </c>
      <c r="BZ29" s="53"/>
      <c r="CA29" s="77" t="s">
        <v>15</v>
      </c>
      <c r="CB29" s="36">
        <f t="shared" si="39"/>
        <v>0.19262847847588738</v>
      </c>
      <c r="CC29" s="36">
        <f t="shared" si="40"/>
        <v>0.18250950012255857</v>
      </c>
      <c r="CD29" s="197">
        <f t="shared" si="41"/>
        <v>1.0000000000000009</v>
      </c>
      <c r="CE29" s="36">
        <f t="shared" si="42"/>
        <v>0.80737152152411262</v>
      </c>
      <c r="CF29" s="36">
        <f t="shared" si="43"/>
        <v>0.81749049987744149</v>
      </c>
      <c r="CG29" s="197">
        <f t="shared" si="44"/>
        <v>-0.99999999999998979</v>
      </c>
      <c r="CH29" s="36">
        <f t="shared" si="45"/>
        <v>1.7546282428820951E-2</v>
      </c>
      <c r="CI29" s="36">
        <f t="shared" si="46"/>
        <v>1.6720866219624399E-2</v>
      </c>
      <c r="CJ29" s="197">
        <f t="shared" si="47"/>
        <v>9.9999999999999742E-2</v>
      </c>
      <c r="CK29" s="36">
        <f t="shared" si="48"/>
        <v>0.98245371757117905</v>
      </c>
      <c r="CL29" s="36">
        <f t="shared" si="49"/>
        <v>0.98327913378037557</v>
      </c>
      <c r="CM29" s="197">
        <f t="shared" si="50"/>
        <v>-0.10000000000000009</v>
      </c>
      <c r="CN29" s="141">
        <v>0</v>
      </c>
    </row>
    <row r="30" spans="2:92" s="12" customFormat="1" ht="13.5" customHeight="1">
      <c r="B30" s="259">
        <v>9</v>
      </c>
      <c r="C30" s="329" t="s">
        <v>104</v>
      </c>
      <c r="D30" s="75" t="s">
        <v>136</v>
      </c>
      <c r="E30" s="94">
        <v>2</v>
      </c>
      <c r="F30" s="74">
        <v>0</v>
      </c>
      <c r="G30" s="72">
        <f t="shared" si="2"/>
        <v>0</v>
      </c>
      <c r="H30" s="74">
        <v>2</v>
      </c>
      <c r="I30" s="72">
        <f t="shared" si="3"/>
        <v>1</v>
      </c>
      <c r="J30" s="94">
        <v>14</v>
      </c>
      <c r="K30" s="74">
        <v>0</v>
      </c>
      <c r="L30" s="72">
        <f t="shared" si="4"/>
        <v>0</v>
      </c>
      <c r="M30" s="74">
        <v>14</v>
      </c>
      <c r="N30" s="72">
        <f t="shared" si="5"/>
        <v>1</v>
      </c>
      <c r="O30" s="94">
        <v>962</v>
      </c>
      <c r="P30" s="74">
        <v>174</v>
      </c>
      <c r="Q30" s="72">
        <f t="shared" si="6"/>
        <v>0.18087318087318088</v>
      </c>
      <c r="R30" s="74">
        <v>788</v>
      </c>
      <c r="S30" s="72">
        <f t="shared" si="7"/>
        <v>0.81912681912681917</v>
      </c>
      <c r="T30" s="94">
        <v>798</v>
      </c>
      <c r="U30" s="74">
        <v>168</v>
      </c>
      <c r="V30" s="72">
        <f t="shared" si="8"/>
        <v>0.21052631578947367</v>
      </c>
      <c r="W30" s="74">
        <v>630</v>
      </c>
      <c r="X30" s="72">
        <f t="shared" si="9"/>
        <v>0.78947368421052633</v>
      </c>
      <c r="Y30" s="94">
        <v>502</v>
      </c>
      <c r="Z30" s="74">
        <v>78</v>
      </c>
      <c r="AA30" s="72">
        <f t="shared" si="10"/>
        <v>0.15537848605577689</v>
      </c>
      <c r="AB30" s="74">
        <v>424</v>
      </c>
      <c r="AC30" s="72">
        <f t="shared" si="11"/>
        <v>0.84462151394422313</v>
      </c>
      <c r="AD30" s="94">
        <v>214</v>
      </c>
      <c r="AE30" s="74">
        <v>24</v>
      </c>
      <c r="AF30" s="72">
        <f t="shared" si="12"/>
        <v>0.11214953271028037</v>
      </c>
      <c r="AG30" s="74">
        <v>190</v>
      </c>
      <c r="AH30" s="72">
        <f t="shared" si="13"/>
        <v>0.88785046728971961</v>
      </c>
      <c r="AI30" s="94">
        <v>75</v>
      </c>
      <c r="AJ30" s="74">
        <v>3</v>
      </c>
      <c r="AK30" s="72">
        <f t="shared" si="14"/>
        <v>0.04</v>
      </c>
      <c r="AL30" s="74">
        <v>72</v>
      </c>
      <c r="AM30" s="72">
        <f t="shared" si="15"/>
        <v>0.96</v>
      </c>
      <c r="AN30" s="94">
        <f t="shared" si="16"/>
        <v>2567</v>
      </c>
      <c r="AO30" s="74">
        <f t="shared" si="51"/>
        <v>447</v>
      </c>
      <c r="AP30" s="72">
        <f t="shared" si="17"/>
        <v>0.17413322945072068</v>
      </c>
      <c r="AQ30" s="73">
        <f t="shared" si="52"/>
        <v>2120</v>
      </c>
      <c r="AR30" s="72">
        <f t="shared" si="18"/>
        <v>0.82586677054927926</v>
      </c>
      <c r="AS30" s="91"/>
      <c r="AT30" s="259">
        <v>9</v>
      </c>
      <c r="AU30" s="329" t="s">
        <v>104</v>
      </c>
      <c r="AV30" s="11" t="s">
        <v>136</v>
      </c>
      <c r="AW30" s="210">
        <v>2363</v>
      </c>
      <c r="AX30" s="38">
        <v>417</v>
      </c>
      <c r="AY30" s="85">
        <v>0.17647058823529413</v>
      </c>
      <c r="AZ30" s="38">
        <v>1946</v>
      </c>
      <c r="BA30" s="85">
        <v>0.82352941176470584</v>
      </c>
      <c r="BB30" s="53">
        <v>25</v>
      </c>
      <c r="BC30" s="11" t="s">
        <v>115</v>
      </c>
      <c r="BD30" s="36">
        <f t="shared" si="19"/>
        <v>0.131078647188313</v>
      </c>
      <c r="BE30" s="36">
        <f t="shared" si="20"/>
        <v>0.13049040511727078</v>
      </c>
      <c r="BF30" s="36">
        <f t="shared" si="21"/>
        <v>0.86892135281168703</v>
      </c>
      <c r="BG30" s="36">
        <f t="shared" si="22"/>
        <v>0.86950959488272916</v>
      </c>
      <c r="BH30" s="36">
        <f t="shared" si="23"/>
        <v>2.4036979969183359E-2</v>
      </c>
      <c r="BI30" s="36">
        <f t="shared" si="24"/>
        <v>1.9113814074717638E-2</v>
      </c>
      <c r="BJ30" s="36">
        <f t="shared" si="25"/>
        <v>0.97596302003081659</v>
      </c>
      <c r="BK30" s="36">
        <f t="shared" si="26"/>
        <v>0.98088618592528232</v>
      </c>
      <c r="BM30" s="77" t="s">
        <v>9</v>
      </c>
      <c r="BN30" s="36">
        <f t="shared" si="27"/>
        <v>0.2005072355661644</v>
      </c>
      <c r="BO30" s="36">
        <f t="shared" si="28"/>
        <v>0.18818167019371643</v>
      </c>
      <c r="BP30" s="197">
        <f t="shared" si="29"/>
        <v>1.3000000000000012</v>
      </c>
      <c r="BQ30" s="36">
        <f t="shared" si="30"/>
        <v>0.79949276443383555</v>
      </c>
      <c r="BR30" s="36">
        <f t="shared" si="31"/>
        <v>0.81181832980628355</v>
      </c>
      <c r="BS30" s="197">
        <f t="shared" si="32"/>
        <v>-1.3000000000000012</v>
      </c>
      <c r="BT30" s="36">
        <f t="shared" si="33"/>
        <v>3.3697289156626509E-2</v>
      </c>
      <c r="BU30" s="36">
        <f t="shared" si="34"/>
        <v>3.1682792638967935E-2</v>
      </c>
      <c r="BV30" s="197">
        <f t="shared" si="35"/>
        <v>0.20000000000000018</v>
      </c>
      <c r="BW30" s="36">
        <f t="shared" si="36"/>
        <v>0.96630271084337349</v>
      </c>
      <c r="BX30" s="36">
        <f t="shared" si="37"/>
        <v>0.96831720736103211</v>
      </c>
      <c r="BY30" s="197">
        <f t="shared" si="38"/>
        <v>-0.20000000000000018</v>
      </c>
      <c r="BZ30" s="53"/>
      <c r="CA30" s="77" t="s">
        <v>9</v>
      </c>
      <c r="CB30" s="36">
        <f t="shared" si="39"/>
        <v>0.19262847847588738</v>
      </c>
      <c r="CC30" s="36">
        <f t="shared" si="40"/>
        <v>0.18250950012255857</v>
      </c>
      <c r="CD30" s="197">
        <f t="shared" si="41"/>
        <v>1.0000000000000009</v>
      </c>
      <c r="CE30" s="36">
        <f t="shared" si="42"/>
        <v>0.80737152152411262</v>
      </c>
      <c r="CF30" s="36">
        <f t="shared" si="43"/>
        <v>0.81749049987744149</v>
      </c>
      <c r="CG30" s="197">
        <f t="shared" si="44"/>
        <v>-0.99999999999998979</v>
      </c>
      <c r="CH30" s="36">
        <f t="shared" si="45"/>
        <v>1.7546282428820951E-2</v>
      </c>
      <c r="CI30" s="36">
        <f t="shared" si="46"/>
        <v>1.6720866219624399E-2</v>
      </c>
      <c r="CJ30" s="197">
        <f t="shared" si="47"/>
        <v>9.9999999999999742E-2</v>
      </c>
      <c r="CK30" s="36">
        <f t="shared" si="48"/>
        <v>0.98245371757117905</v>
      </c>
      <c r="CL30" s="36">
        <f t="shared" si="49"/>
        <v>0.98327913378037557</v>
      </c>
      <c r="CM30" s="197">
        <f t="shared" si="50"/>
        <v>-0.10000000000000009</v>
      </c>
      <c r="CN30" s="141">
        <v>0</v>
      </c>
    </row>
    <row r="31" spans="2:92" s="12" customFormat="1" ht="13.5" customHeight="1">
      <c r="B31" s="260"/>
      <c r="C31" s="330"/>
      <c r="D31" s="65" t="s">
        <v>137</v>
      </c>
      <c r="E31" s="95">
        <v>2</v>
      </c>
      <c r="F31" s="64">
        <v>0</v>
      </c>
      <c r="G31" s="62">
        <f t="shared" si="2"/>
        <v>0</v>
      </c>
      <c r="H31" s="64">
        <v>2</v>
      </c>
      <c r="I31" s="62">
        <f t="shared" si="3"/>
        <v>1</v>
      </c>
      <c r="J31" s="95">
        <v>12</v>
      </c>
      <c r="K31" s="64">
        <v>0</v>
      </c>
      <c r="L31" s="62">
        <f t="shared" si="4"/>
        <v>0</v>
      </c>
      <c r="M31" s="64">
        <v>12</v>
      </c>
      <c r="N31" s="62">
        <f t="shared" si="5"/>
        <v>1</v>
      </c>
      <c r="O31" s="95">
        <v>914</v>
      </c>
      <c r="P31" s="64">
        <v>29</v>
      </c>
      <c r="Q31" s="62">
        <f t="shared" si="6"/>
        <v>3.1728665207877461E-2</v>
      </c>
      <c r="R31" s="64">
        <v>885</v>
      </c>
      <c r="S31" s="62">
        <f t="shared" si="7"/>
        <v>0.96827133479212257</v>
      </c>
      <c r="T31" s="95">
        <v>639</v>
      </c>
      <c r="U31" s="64">
        <v>22</v>
      </c>
      <c r="V31" s="62">
        <f t="shared" si="8"/>
        <v>3.4428794992175271E-2</v>
      </c>
      <c r="W31" s="64">
        <v>617</v>
      </c>
      <c r="X31" s="62">
        <f t="shared" si="9"/>
        <v>0.96557120500782467</v>
      </c>
      <c r="Y31" s="95">
        <v>454</v>
      </c>
      <c r="Z31" s="64">
        <v>10</v>
      </c>
      <c r="AA31" s="62">
        <f t="shared" si="10"/>
        <v>2.2026431718061675E-2</v>
      </c>
      <c r="AB31" s="64">
        <v>444</v>
      </c>
      <c r="AC31" s="62">
        <f t="shared" si="11"/>
        <v>0.97797356828193838</v>
      </c>
      <c r="AD31" s="95">
        <v>210</v>
      </c>
      <c r="AE31" s="64">
        <v>3</v>
      </c>
      <c r="AF31" s="62">
        <f t="shared" si="12"/>
        <v>1.4285714285714285E-2</v>
      </c>
      <c r="AG31" s="64">
        <v>207</v>
      </c>
      <c r="AH31" s="62">
        <f t="shared" si="13"/>
        <v>0.98571428571428577</v>
      </c>
      <c r="AI31" s="95">
        <v>88</v>
      </c>
      <c r="AJ31" s="64">
        <v>2</v>
      </c>
      <c r="AK31" s="62">
        <f t="shared" si="14"/>
        <v>2.2727272727272728E-2</v>
      </c>
      <c r="AL31" s="64">
        <v>86</v>
      </c>
      <c r="AM31" s="62">
        <f t="shared" si="15"/>
        <v>0.97727272727272729</v>
      </c>
      <c r="AN31" s="95">
        <f t="shared" si="16"/>
        <v>2319</v>
      </c>
      <c r="AO31" s="64">
        <f t="shared" si="51"/>
        <v>66</v>
      </c>
      <c r="AP31" s="62">
        <f t="shared" si="17"/>
        <v>2.8460543337645538E-2</v>
      </c>
      <c r="AQ31" s="63">
        <f t="shared" si="52"/>
        <v>2253</v>
      </c>
      <c r="AR31" s="62">
        <f t="shared" si="18"/>
        <v>0.97153945666235442</v>
      </c>
      <c r="AS31" s="91"/>
      <c r="AT31" s="260"/>
      <c r="AU31" s="330"/>
      <c r="AV31" s="11" t="s">
        <v>137</v>
      </c>
      <c r="AW31" s="210">
        <v>2330</v>
      </c>
      <c r="AX31" s="38">
        <v>70</v>
      </c>
      <c r="AY31" s="85">
        <v>3.0042918454935622E-2</v>
      </c>
      <c r="AZ31" s="38">
        <v>2260</v>
      </c>
      <c r="BA31" s="85">
        <v>0.96995708154506433</v>
      </c>
      <c r="BB31" s="53">
        <v>26</v>
      </c>
      <c r="BC31" s="11" t="s">
        <v>30</v>
      </c>
      <c r="BD31" s="36">
        <f t="shared" si="19"/>
        <v>0.13228485930140496</v>
      </c>
      <c r="BE31" s="36">
        <f t="shared" si="20"/>
        <v>0.12000463674037151</v>
      </c>
      <c r="BF31" s="36">
        <f t="shared" si="21"/>
        <v>0.86771514069859501</v>
      </c>
      <c r="BG31" s="36">
        <f t="shared" si="22"/>
        <v>0.87999536325962846</v>
      </c>
      <c r="BH31" s="36">
        <f t="shared" si="23"/>
        <v>1.2525638727920823E-2</v>
      </c>
      <c r="BI31" s="36">
        <f t="shared" si="24"/>
        <v>1.1507479861910242E-2</v>
      </c>
      <c r="BJ31" s="36">
        <f t="shared" si="25"/>
        <v>0.98747436127207922</v>
      </c>
      <c r="BK31" s="36">
        <f t="shared" si="26"/>
        <v>0.98849252013808975</v>
      </c>
      <c r="BM31" s="77" t="s">
        <v>43</v>
      </c>
      <c r="BN31" s="36">
        <f t="shared" si="27"/>
        <v>0.18840579710144928</v>
      </c>
      <c r="BO31" s="36">
        <f t="shared" si="28"/>
        <v>0.20169281585466556</v>
      </c>
      <c r="BP31" s="197">
        <f t="shared" si="29"/>
        <v>-1.4000000000000012</v>
      </c>
      <c r="BQ31" s="36">
        <f t="shared" si="30"/>
        <v>0.81159420289855078</v>
      </c>
      <c r="BR31" s="36">
        <f t="shared" si="31"/>
        <v>0.79830718414533441</v>
      </c>
      <c r="BS31" s="197">
        <f t="shared" si="32"/>
        <v>1.4000000000000012</v>
      </c>
      <c r="BT31" s="36">
        <f t="shared" si="33"/>
        <v>4.0738569753810079E-2</v>
      </c>
      <c r="BU31" s="36">
        <f t="shared" si="34"/>
        <v>4.0540540540540543E-2</v>
      </c>
      <c r="BV31" s="197">
        <f t="shared" si="35"/>
        <v>0</v>
      </c>
      <c r="BW31" s="36">
        <f t="shared" si="36"/>
        <v>0.95926143024618993</v>
      </c>
      <c r="BX31" s="36">
        <f t="shared" si="37"/>
        <v>0.95945945945945943</v>
      </c>
      <c r="BY31" s="197">
        <f t="shared" si="38"/>
        <v>0</v>
      </c>
      <c r="BZ31" s="53"/>
      <c r="CA31" s="77" t="s">
        <v>43</v>
      </c>
      <c r="CB31" s="36">
        <f t="shared" si="39"/>
        <v>0.19262847847588738</v>
      </c>
      <c r="CC31" s="36">
        <f t="shared" si="40"/>
        <v>0.18250950012255857</v>
      </c>
      <c r="CD31" s="197">
        <f t="shared" si="41"/>
        <v>1.0000000000000009</v>
      </c>
      <c r="CE31" s="36">
        <f t="shared" si="42"/>
        <v>0.80737152152411262</v>
      </c>
      <c r="CF31" s="36">
        <f t="shared" si="43"/>
        <v>0.81749049987744149</v>
      </c>
      <c r="CG31" s="197">
        <f t="shared" si="44"/>
        <v>-0.99999999999998979</v>
      </c>
      <c r="CH31" s="36">
        <f t="shared" si="45"/>
        <v>1.7546282428820951E-2</v>
      </c>
      <c r="CI31" s="36">
        <f t="shared" si="46"/>
        <v>1.6720866219624399E-2</v>
      </c>
      <c r="CJ31" s="197">
        <f t="shared" si="47"/>
        <v>9.9999999999999742E-2</v>
      </c>
      <c r="CK31" s="36">
        <f t="shared" si="48"/>
        <v>0.98245371757117905</v>
      </c>
      <c r="CL31" s="36">
        <f t="shared" si="49"/>
        <v>0.98327913378037557</v>
      </c>
      <c r="CM31" s="197">
        <f t="shared" si="50"/>
        <v>-0.10000000000000009</v>
      </c>
      <c r="CN31" s="141">
        <v>0</v>
      </c>
    </row>
    <row r="32" spans="2:92" s="12" customFormat="1" ht="13.5" customHeight="1">
      <c r="B32" s="261"/>
      <c r="C32" s="331"/>
      <c r="D32" s="71" t="s">
        <v>67</v>
      </c>
      <c r="E32" s="96">
        <v>4</v>
      </c>
      <c r="F32" s="70">
        <v>0</v>
      </c>
      <c r="G32" s="13">
        <f t="shared" si="2"/>
        <v>0</v>
      </c>
      <c r="H32" s="70">
        <v>4</v>
      </c>
      <c r="I32" s="13">
        <f t="shared" si="3"/>
        <v>1</v>
      </c>
      <c r="J32" s="96">
        <v>26</v>
      </c>
      <c r="K32" s="70">
        <v>0</v>
      </c>
      <c r="L32" s="13">
        <f t="shared" si="4"/>
        <v>0</v>
      </c>
      <c r="M32" s="70">
        <v>26</v>
      </c>
      <c r="N32" s="13">
        <f t="shared" si="5"/>
        <v>1</v>
      </c>
      <c r="O32" s="96">
        <v>1876</v>
      </c>
      <c r="P32" s="70">
        <v>203</v>
      </c>
      <c r="Q32" s="13">
        <f t="shared" si="6"/>
        <v>0.10820895522388059</v>
      </c>
      <c r="R32" s="70">
        <v>1673</v>
      </c>
      <c r="S32" s="13">
        <f t="shared" si="7"/>
        <v>0.89179104477611937</v>
      </c>
      <c r="T32" s="96">
        <v>1437</v>
      </c>
      <c r="U32" s="70">
        <v>190</v>
      </c>
      <c r="V32" s="13">
        <f t="shared" si="8"/>
        <v>0.13221990257480862</v>
      </c>
      <c r="W32" s="70">
        <v>1247</v>
      </c>
      <c r="X32" s="13">
        <f t="shared" si="9"/>
        <v>0.86778009742519135</v>
      </c>
      <c r="Y32" s="96">
        <v>956</v>
      </c>
      <c r="Z32" s="70">
        <v>88</v>
      </c>
      <c r="AA32" s="13">
        <f t="shared" si="10"/>
        <v>9.2050209205020925E-2</v>
      </c>
      <c r="AB32" s="70">
        <v>868</v>
      </c>
      <c r="AC32" s="13">
        <f t="shared" si="11"/>
        <v>0.90794979079497906</v>
      </c>
      <c r="AD32" s="96">
        <v>424</v>
      </c>
      <c r="AE32" s="70">
        <v>27</v>
      </c>
      <c r="AF32" s="13">
        <f t="shared" si="12"/>
        <v>6.3679245283018868E-2</v>
      </c>
      <c r="AG32" s="70">
        <v>397</v>
      </c>
      <c r="AH32" s="13">
        <f t="shared" si="13"/>
        <v>0.93632075471698117</v>
      </c>
      <c r="AI32" s="96">
        <v>163</v>
      </c>
      <c r="AJ32" s="70">
        <v>5</v>
      </c>
      <c r="AK32" s="13">
        <f t="shared" si="14"/>
        <v>3.0674846625766871E-2</v>
      </c>
      <c r="AL32" s="70">
        <v>158</v>
      </c>
      <c r="AM32" s="13">
        <f t="shared" si="15"/>
        <v>0.96932515337423308</v>
      </c>
      <c r="AN32" s="96">
        <f t="shared" si="16"/>
        <v>4886</v>
      </c>
      <c r="AO32" s="70">
        <f t="shared" si="51"/>
        <v>513</v>
      </c>
      <c r="AP32" s="13">
        <f t="shared" si="17"/>
        <v>0.10499386000818665</v>
      </c>
      <c r="AQ32" s="33">
        <f t="shared" si="52"/>
        <v>4373</v>
      </c>
      <c r="AR32" s="13">
        <f t="shared" si="18"/>
        <v>0.89500613999181333</v>
      </c>
      <c r="AS32" s="91"/>
      <c r="AT32" s="261"/>
      <c r="AU32" s="331"/>
      <c r="AV32" s="151" t="s">
        <v>67</v>
      </c>
      <c r="AW32" s="210">
        <v>4693</v>
      </c>
      <c r="AX32" s="38">
        <v>487</v>
      </c>
      <c r="AY32" s="85">
        <v>0.10377157468570211</v>
      </c>
      <c r="AZ32" s="38">
        <v>4206</v>
      </c>
      <c r="BA32" s="85">
        <v>0.89622842531429792</v>
      </c>
      <c r="BB32" s="53">
        <v>27</v>
      </c>
      <c r="BC32" s="11" t="s">
        <v>31</v>
      </c>
      <c r="BD32" s="36">
        <f t="shared" si="19"/>
        <v>0.13552361396303902</v>
      </c>
      <c r="BE32" s="36">
        <f t="shared" si="20"/>
        <v>0.11696782723666814</v>
      </c>
      <c r="BF32" s="36">
        <f t="shared" si="21"/>
        <v>0.86447638603696098</v>
      </c>
      <c r="BG32" s="36">
        <f t="shared" si="22"/>
        <v>0.8830321727633319</v>
      </c>
      <c r="BH32" s="36">
        <f t="shared" si="23"/>
        <v>7.5320110469495353E-3</v>
      </c>
      <c r="BI32" s="36">
        <f t="shared" si="24"/>
        <v>5.3409514346043968E-3</v>
      </c>
      <c r="BJ32" s="36">
        <f t="shared" si="25"/>
        <v>0.99246798895305044</v>
      </c>
      <c r="BK32" s="36">
        <f t="shared" si="26"/>
        <v>0.99465904856539555</v>
      </c>
      <c r="BM32" s="77" t="s">
        <v>25</v>
      </c>
      <c r="BN32" s="36">
        <f t="shared" si="27"/>
        <v>0.27186512118018968</v>
      </c>
      <c r="BO32" s="36">
        <f t="shared" si="28"/>
        <v>0.24171993027309704</v>
      </c>
      <c r="BP32" s="197">
        <f t="shared" si="29"/>
        <v>3.0000000000000027</v>
      </c>
      <c r="BQ32" s="36">
        <f t="shared" si="30"/>
        <v>0.72813487881981032</v>
      </c>
      <c r="BR32" s="36">
        <f t="shared" si="31"/>
        <v>0.75828006972690298</v>
      </c>
      <c r="BS32" s="197">
        <f t="shared" si="32"/>
        <v>-3.0000000000000027</v>
      </c>
      <c r="BT32" s="36">
        <f t="shared" si="33"/>
        <v>2.577441475526129E-2</v>
      </c>
      <c r="BU32" s="36">
        <f t="shared" si="34"/>
        <v>2.8415548988406456E-2</v>
      </c>
      <c r="BV32" s="197">
        <f t="shared" si="35"/>
        <v>-0.20000000000000018</v>
      </c>
      <c r="BW32" s="36">
        <f t="shared" si="36"/>
        <v>0.97422558524473868</v>
      </c>
      <c r="BX32" s="36">
        <f t="shared" si="37"/>
        <v>0.97158445101159352</v>
      </c>
      <c r="BY32" s="197">
        <f t="shared" si="38"/>
        <v>0.20000000000000018</v>
      </c>
      <c r="BZ32" s="53"/>
      <c r="CA32" s="77" t="s">
        <v>25</v>
      </c>
      <c r="CB32" s="36">
        <f t="shared" si="39"/>
        <v>0.19262847847588738</v>
      </c>
      <c r="CC32" s="36">
        <f t="shared" si="40"/>
        <v>0.18250950012255857</v>
      </c>
      <c r="CD32" s="197">
        <f t="shared" si="41"/>
        <v>1.0000000000000009</v>
      </c>
      <c r="CE32" s="36">
        <f t="shared" si="42"/>
        <v>0.80737152152411262</v>
      </c>
      <c r="CF32" s="36">
        <f t="shared" si="43"/>
        <v>0.81749049987744149</v>
      </c>
      <c r="CG32" s="197">
        <f t="shared" si="44"/>
        <v>-0.99999999999998979</v>
      </c>
      <c r="CH32" s="36">
        <f t="shared" si="45"/>
        <v>1.7546282428820951E-2</v>
      </c>
      <c r="CI32" s="36">
        <f t="shared" si="46"/>
        <v>1.6720866219624399E-2</v>
      </c>
      <c r="CJ32" s="197">
        <f t="shared" si="47"/>
        <v>9.9999999999999742E-2</v>
      </c>
      <c r="CK32" s="36">
        <f t="shared" si="48"/>
        <v>0.98245371757117905</v>
      </c>
      <c r="CL32" s="36">
        <f t="shared" si="49"/>
        <v>0.98327913378037557</v>
      </c>
      <c r="CM32" s="197">
        <f t="shared" si="50"/>
        <v>-0.10000000000000009</v>
      </c>
      <c r="CN32" s="141">
        <v>0</v>
      </c>
    </row>
    <row r="33" spans="2:92" s="12" customFormat="1" ht="13.5" customHeight="1">
      <c r="B33" s="259">
        <v>10</v>
      </c>
      <c r="C33" s="329" t="s">
        <v>52</v>
      </c>
      <c r="D33" s="75" t="s">
        <v>136</v>
      </c>
      <c r="E33" s="94">
        <v>9</v>
      </c>
      <c r="F33" s="74">
        <v>0</v>
      </c>
      <c r="G33" s="72">
        <f t="shared" si="2"/>
        <v>0</v>
      </c>
      <c r="H33" s="74">
        <v>9</v>
      </c>
      <c r="I33" s="72">
        <f t="shared" si="3"/>
        <v>1</v>
      </c>
      <c r="J33" s="94">
        <v>45</v>
      </c>
      <c r="K33" s="74">
        <v>7</v>
      </c>
      <c r="L33" s="72">
        <f t="shared" si="4"/>
        <v>0.15555555555555556</v>
      </c>
      <c r="M33" s="74">
        <v>38</v>
      </c>
      <c r="N33" s="72">
        <f t="shared" si="5"/>
        <v>0.84444444444444444</v>
      </c>
      <c r="O33" s="94">
        <v>2643</v>
      </c>
      <c r="P33" s="74">
        <v>619</v>
      </c>
      <c r="Q33" s="72">
        <f t="shared" si="6"/>
        <v>0.23420355656451003</v>
      </c>
      <c r="R33" s="74">
        <v>2024</v>
      </c>
      <c r="S33" s="72">
        <f t="shared" si="7"/>
        <v>0.76579644343549003</v>
      </c>
      <c r="T33" s="94">
        <v>2287</v>
      </c>
      <c r="U33" s="74">
        <v>528</v>
      </c>
      <c r="V33" s="72">
        <f t="shared" si="8"/>
        <v>0.23087013554875382</v>
      </c>
      <c r="W33" s="74">
        <v>1759</v>
      </c>
      <c r="X33" s="72">
        <f t="shared" si="9"/>
        <v>0.7691298644512462</v>
      </c>
      <c r="Y33" s="94">
        <v>1396</v>
      </c>
      <c r="Z33" s="74">
        <v>279</v>
      </c>
      <c r="AA33" s="72">
        <f t="shared" si="10"/>
        <v>0.19985673352435529</v>
      </c>
      <c r="AB33" s="74">
        <v>1117</v>
      </c>
      <c r="AC33" s="72">
        <f t="shared" si="11"/>
        <v>0.80014326647564471</v>
      </c>
      <c r="AD33" s="94">
        <v>528</v>
      </c>
      <c r="AE33" s="74">
        <v>86</v>
      </c>
      <c r="AF33" s="72">
        <f t="shared" si="12"/>
        <v>0.16287878787878787</v>
      </c>
      <c r="AG33" s="74">
        <v>442</v>
      </c>
      <c r="AH33" s="72">
        <f t="shared" si="13"/>
        <v>0.83712121212121215</v>
      </c>
      <c r="AI33" s="94">
        <v>142</v>
      </c>
      <c r="AJ33" s="74">
        <v>9</v>
      </c>
      <c r="AK33" s="72">
        <f t="shared" si="14"/>
        <v>6.3380281690140844E-2</v>
      </c>
      <c r="AL33" s="74">
        <v>133</v>
      </c>
      <c r="AM33" s="72">
        <f t="shared" si="15"/>
        <v>0.93661971830985913</v>
      </c>
      <c r="AN33" s="94">
        <f t="shared" si="16"/>
        <v>7050</v>
      </c>
      <c r="AO33" s="74">
        <f t="shared" si="51"/>
        <v>1528</v>
      </c>
      <c r="AP33" s="72">
        <f t="shared" si="17"/>
        <v>0.21673758865248227</v>
      </c>
      <c r="AQ33" s="73">
        <f t="shared" si="52"/>
        <v>5522</v>
      </c>
      <c r="AR33" s="72">
        <f t="shared" si="18"/>
        <v>0.78326241134751773</v>
      </c>
      <c r="AS33" s="91"/>
      <c r="AT33" s="259">
        <v>10</v>
      </c>
      <c r="AU33" s="329" t="s">
        <v>52</v>
      </c>
      <c r="AV33" s="11" t="s">
        <v>136</v>
      </c>
      <c r="AW33" s="210">
        <v>6639</v>
      </c>
      <c r="AX33" s="38">
        <v>1373</v>
      </c>
      <c r="AY33" s="85">
        <v>0.20680825425515892</v>
      </c>
      <c r="AZ33" s="38">
        <v>5266</v>
      </c>
      <c r="BA33" s="85">
        <v>0.79319174574484108</v>
      </c>
      <c r="BB33" s="53">
        <v>28</v>
      </c>
      <c r="BC33" s="11" t="s">
        <v>32</v>
      </c>
      <c r="BD33" s="36">
        <f t="shared" si="19"/>
        <v>9.1597657038982025E-2</v>
      </c>
      <c r="BE33" s="36">
        <f t="shared" si="20"/>
        <v>7.9494718501579006E-2</v>
      </c>
      <c r="BF33" s="36">
        <f t="shared" si="21"/>
        <v>0.90840234296101796</v>
      </c>
      <c r="BG33" s="36">
        <f t="shared" si="22"/>
        <v>0.92050528149842104</v>
      </c>
      <c r="BH33" s="36">
        <f t="shared" si="23"/>
        <v>5.8260507698709944E-3</v>
      </c>
      <c r="BI33" s="36">
        <f t="shared" si="24"/>
        <v>6.0111635895234005E-3</v>
      </c>
      <c r="BJ33" s="36">
        <f t="shared" si="25"/>
        <v>0.99417394923012903</v>
      </c>
      <c r="BK33" s="36">
        <f t="shared" si="26"/>
        <v>0.99398883641047664</v>
      </c>
      <c r="BM33" s="77" t="s">
        <v>20</v>
      </c>
      <c r="BN33" s="36">
        <f t="shared" si="27"/>
        <v>0.22188277087033748</v>
      </c>
      <c r="BO33" s="36">
        <f t="shared" si="28"/>
        <v>0.21038000510073962</v>
      </c>
      <c r="BP33" s="197">
        <f t="shared" si="29"/>
        <v>1.2000000000000011</v>
      </c>
      <c r="BQ33" s="36">
        <f t="shared" si="30"/>
        <v>0.77811722912966252</v>
      </c>
      <c r="BR33" s="36">
        <f t="shared" si="31"/>
        <v>0.78961999489926038</v>
      </c>
      <c r="BS33" s="197">
        <f t="shared" si="32"/>
        <v>-1.2000000000000011</v>
      </c>
      <c r="BT33" s="36">
        <f t="shared" si="33"/>
        <v>1.1963641224435237E-2</v>
      </c>
      <c r="BU33" s="36">
        <f t="shared" si="34"/>
        <v>1.1049904911797494E-2</v>
      </c>
      <c r="BV33" s="197">
        <f t="shared" si="35"/>
        <v>0.10000000000000009</v>
      </c>
      <c r="BW33" s="36">
        <f t="shared" si="36"/>
        <v>0.98803635877556473</v>
      </c>
      <c r="BX33" s="36">
        <f t="shared" si="37"/>
        <v>0.98895009508820253</v>
      </c>
      <c r="BY33" s="197">
        <f t="shared" si="38"/>
        <v>-0.10000000000000009</v>
      </c>
      <c r="BZ33" s="53"/>
      <c r="CA33" s="77" t="s">
        <v>20</v>
      </c>
      <c r="CB33" s="36">
        <f t="shared" si="39"/>
        <v>0.19262847847588738</v>
      </c>
      <c r="CC33" s="36">
        <f t="shared" si="40"/>
        <v>0.18250950012255857</v>
      </c>
      <c r="CD33" s="197">
        <f t="shared" si="41"/>
        <v>1.0000000000000009</v>
      </c>
      <c r="CE33" s="36">
        <f t="shared" si="42"/>
        <v>0.80737152152411262</v>
      </c>
      <c r="CF33" s="36">
        <f t="shared" si="43"/>
        <v>0.81749049987744149</v>
      </c>
      <c r="CG33" s="197">
        <f t="shared" si="44"/>
        <v>-0.99999999999998979</v>
      </c>
      <c r="CH33" s="36">
        <f t="shared" si="45"/>
        <v>1.7546282428820951E-2</v>
      </c>
      <c r="CI33" s="36">
        <f t="shared" si="46"/>
        <v>1.6720866219624399E-2</v>
      </c>
      <c r="CJ33" s="197">
        <f t="shared" si="47"/>
        <v>9.9999999999999742E-2</v>
      </c>
      <c r="CK33" s="36">
        <f t="shared" si="48"/>
        <v>0.98245371757117905</v>
      </c>
      <c r="CL33" s="36">
        <f t="shared" si="49"/>
        <v>0.98327913378037557</v>
      </c>
      <c r="CM33" s="197">
        <f t="shared" si="50"/>
        <v>-0.10000000000000009</v>
      </c>
      <c r="CN33" s="141">
        <v>0</v>
      </c>
    </row>
    <row r="34" spans="2:92" s="12" customFormat="1" ht="13.5" customHeight="1">
      <c r="B34" s="260"/>
      <c r="C34" s="330"/>
      <c r="D34" s="65" t="s">
        <v>137</v>
      </c>
      <c r="E34" s="95">
        <v>7</v>
      </c>
      <c r="F34" s="64">
        <v>0</v>
      </c>
      <c r="G34" s="62">
        <f t="shared" si="2"/>
        <v>0</v>
      </c>
      <c r="H34" s="64">
        <v>7</v>
      </c>
      <c r="I34" s="62">
        <f t="shared" si="3"/>
        <v>1</v>
      </c>
      <c r="J34" s="95">
        <v>30</v>
      </c>
      <c r="K34" s="64">
        <v>0</v>
      </c>
      <c r="L34" s="62">
        <f t="shared" si="4"/>
        <v>0</v>
      </c>
      <c r="M34" s="64">
        <v>30</v>
      </c>
      <c r="N34" s="62">
        <f t="shared" si="5"/>
        <v>1</v>
      </c>
      <c r="O34" s="95">
        <v>1970</v>
      </c>
      <c r="P34" s="64">
        <v>28</v>
      </c>
      <c r="Q34" s="62">
        <f t="shared" si="6"/>
        <v>1.4213197969543147E-2</v>
      </c>
      <c r="R34" s="64">
        <v>1942</v>
      </c>
      <c r="S34" s="62">
        <f t="shared" si="7"/>
        <v>0.98578680203045688</v>
      </c>
      <c r="T34" s="95">
        <v>1457</v>
      </c>
      <c r="U34" s="64">
        <v>10</v>
      </c>
      <c r="V34" s="62">
        <f t="shared" si="8"/>
        <v>6.8634179821551134E-3</v>
      </c>
      <c r="W34" s="64">
        <v>1447</v>
      </c>
      <c r="X34" s="62">
        <f t="shared" si="9"/>
        <v>0.99313658201784494</v>
      </c>
      <c r="Y34" s="95">
        <v>1022</v>
      </c>
      <c r="Z34" s="64">
        <v>12</v>
      </c>
      <c r="AA34" s="62">
        <f t="shared" si="10"/>
        <v>1.1741682974559686E-2</v>
      </c>
      <c r="AB34" s="64">
        <v>1010</v>
      </c>
      <c r="AC34" s="62">
        <f t="shared" si="11"/>
        <v>0.98825831702544031</v>
      </c>
      <c r="AD34" s="95">
        <v>489</v>
      </c>
      <c r="AE34" s="64">
        <v>5</v>
      </c>
      <c r="AF34" s="62">
        <f t="shared" si="12"/>
        <v>1.0224948875255624E-2</v>
      </c>
      <c r="AG34" s="64">
        <v>484</v>
      </c>
      <c r="AH34" s="62">
        <f t="shared" si="13"/>
        <v>0.9897750511247444</v>
      </c>
      <c r="AI34" s="95">
        <v>180</v>
      </c>
      <c r="AJ34" s="64">
        <v>0</v>
      </c>
      <c r="AK34" s="62">
        <f t="shared" si="14"/>
        <v>0</v>
      </c>
      <c r="AL34" s="64">
        <v>180</v>
      </c>
      <c r="AM34" s="62">
        <f t="shared" si="15"/>
        <v>1</v>
      </c>
      <c r="AN34" s="95">
        <f t="shared" si="16"/>
        <v>5155</v>
      </c>
      <c r="AO34" s="64">
        <f t="shared" si="51"/>
        <v>55</v>
      </c>
      <c r="AP34" s="62">
        <f t="shared" si="17"/>
        <v>1.066925315227934E-2</v>
      </c>
      <c r="AQ34" s="63">
        <f t="shared" si="52"/>
        <v>5100</v>
      </c>
      <c r="AR34" s="62">
        <f t="shared" si="18"/>
        <v>0.98933074684772071</v>
      </c>
      <c r="AS34" s="91"/>
      <c r="AT34" s="260"/>
      <c r="AU34" s="330"/>
      <c r="AV34" s="11" t="s">
        <v>137</v>
      </c>
      <c r="AW34" s="210">
        <v>5180</v>
      </c>
      <c r="AX34" s="38">
        <v>51</v>
      </c>
      <c r="AY34" s="85">
        <v>9.8455598455598464E-3</v>
      </c>
      <c r="AZ34" s="38">
        <v>5129</v>
      </c>
      <c r="BA34" s="85">
        <v>0.99015444015444021</v>
      </c>
      <c r="BB34" s="53">
        <v>29</v>
      </c>
      <c r="BC34" s="11" t="s">
        <v>33</v>
      </c>
      <c r="BD34" s="36">
        <f t="shared" si="19"/>
        <v>0.11279802069275753</v>
      </c>
      <c r="BE34" s="36">
        <f t="shared" si="20"/>
        <v>0.10125664572257129</v>
      </c>
      <c r="BF34" s="36">
        <f t="shared" si="21"/>
        <v>0.88720197930724243</v>
      </c>
      <c r="BG34" s="36">
        <f t="shared" si="22"/>
        <v>0.89874335427742869</v>
      </c>
      <c r="BH34" s="36">
        <f t="shared" si="23"/>
        <v>7.8375489846811541E-3</v>
      </c>
      <c r="BI34" s="36">
        <f t="shared" si="24"/>
        <v>5.3898670499461015E-3</v>
      </c>
      <c r="BJ34" s="36">
        <f t="shared" si="25"/>
        <v>0.99216245101531886</v>
      </c>
      <c r="BK34" s="36">
        <f t="shared" si="26"/>
        <v>0.99461013295005385</v>
      </c>
      <c r="BM34" s="77" t="s">
        <v>44</v>
      </c>
      <c r="BN34" s="36">
        <f t="shared" si="27"/>
        <v>0.16042361247303394</v>
      </c>
      <c r="BO34" s="36">
        <f t="shared" si="28"/>
        <v>0.14918824045634049</v>
      </c>
      <c r="BP34" s="197">
        <f t="shared" si="29"/>
        <v>1.100000000000001</v>
      </c>
      <c r="BQ34" s="36">
        <f t="shared" si="30"/>
        <v>0.83957638752696606</v>
      </c>
      <c r="BR34" s="36">
        <f t="shared" si="31"/>
        <v>0.85081175954365951</v>
      </c>
      <c r="BS34" s="197">
        <f t="shared" si="32"/>
        <v>-1.100000000000001</v>
      </c>
      <c r="BT34" s="36">
        <f t="shared" si="33"/>
        <v>1.6155088852988692E-2</v>
      </c>
      <c r="BU34" s="36">
        <f t="shared" si="34"/>
        <v>1.6012629679747408E-2</v>
      </c>
      <c r="BV34" s="197">
        <f t="shared" si="35"/>
        <v>0</v>
      </c>
      <c r="BW34" s="36">
        <f t="shared" si="36"/>
        <v>0.98384491114701134</v>
      </c>
      <c r="BX34" s="36">
        <f t="shared" si="37"/>
        <v>0.98398737032025263</v>
      </c>
      <c r="BY34" s="197">
        <f t="shared" si="38"/>
        <v>0</v>
      </c>
      <c r="BZ34" s="53"/>
      <c r="CA34" s="77" t="s">
        <v>44</v>
      </c>
      <c r="CB34" s="36">
        <f t="shared" si="39"/>
        <v>0.19262847847588738</v>
      </c>
      <c r="CC34" s="36">
        <f t="shared" si="40"/>
        <v>0.18250950012255857</v>
      </c>
      <c r="CD34" s="197">
        <f t="shared" si="41"/>
        <v>1.0000000000000009</v>
      </c>
      <c r="CE34" s="36">
        <f t="shared" si="42"/>
        <v>0.80737152152411262</v>
      </c>
      <c r="CF34" s="36">
        <f t="shared" si="43"/>
        <v>0.81749049987744149</v>
      </c>
      <c r="CG34" s="197">
        <f t="shared" si="44"/>
        <v>-0.99999999999998979</v>
      </c>
      <c r="CH34" s="36">
        <f t="shared" si="45"/>
        <v>1.7546282428820951E-2</v>
      </c>
      <c r="CI34" s="36">
        <f t="shared" si="46"/>
        <v>1.6720866219624399E-2</v>
      </c>
      <c r="CJ34" s="197">
        <f t="shared" si="47"/>
        <v>9.9999999999999742E-2</v>
      </c>
      <c r="CK34" s="36">
        <f t="shared" si="48"/>
        <v>0.98245371757117905</v>
      </c>
      <c r="CL34" s="36">
        <f t="shared" si="49"/>
        <v>0.98327913378037557</v>
      </c>
      <c r="CM34" s="197">
        <f t="shared" si="50"/>
        <v>-0.10000000000000009</v>
      </c>
      <c r="CN34" s="141">
        <v>0</v>
      </c>
    </row>
    <row r="35" spans="2:92" s="12" customFormat="1" ht="13.5" customHeight="1">
      <c r="B35" s="261"/>
      <c r="C35" s="331"/>
      <c r="D35" s="71" t="s">
        <v>67</v>
      </c>
      <c r="E35" s="96">
        <v>16</v>
      </c>
      <c r="F35" s="70">
        <v>0</v>
      </c>
      <c r="G35" s="13">
        <f t="shared" si="2"/>
        <v>0</v>
      </c>
      <c r="H35" s="70">
        <v>16</v>
      </c>
      <c r="I35" s="13">
        <f t="shared" si="3"/>
        <v>1</v>
      </c>
      <c r="J35" s="96">
        <v>75</v>
      </c>
      <c r="K35" s="70">
        <v>7</v>
      </c>
      <c r="L35" s="13">
        <f t="shared" si="4"/>
        <v>9.3333333333333338E-2</v>
      </c>
      <c r="M35" s="70">
        <v>68</v>
      </c>
      <c r="N35" s="13">
        <f t="shared" si="5"/>
        <v>0.90666666666666662</v>
      </c>
      <c r="O35" s="96">
        <v>4613</v>
      </c>
      <c r="P35" s="70">
        <v>647</v>
      </c>
      <c r="Q35" s="13">
        <f t="shared" si="6"/>
        <v>0.14025579882939518</v>
      </c>
      <c r="R35" s="70">
        <v>3966</v>
      </c>
      <c r="S35" s="13">
        <f t="shared" si="7"/>
        <v>0.85974420117060479</v>
      </c>
      <c r="T35" s="96">
        <v>3744</v>
      </c>
      <c r="U35" s="70">
        <v>538</v>
      </c>
      <c r="V35" s="13">
        <f t="shared" si="8"/>
        <v>0.14369658119658119</v>
      </c>
      <c r="W35" s="70">
        <v>3206</v>
      </c>
      <c r="X35" s="13">
        <f t="shared" si="9"/>
        <v>0.85630341880341876</v>
      </c>
      <c r="Y35" s="96">
        <v>2418</v>
      </c>
      <c r="Z35" s="70">
        <v>291</v>
      </c>
      <c r="AA35" s="13">
        <f t="shared" si="10"/>
        <v>0.12034739454094293</v>
      </c>
      <c r="AB35" s="70">
        <v>2127</v>
      </c>
      <c r="AC35" s="13">
        <f t="shared" si="11"/>
        <v>0.8796526054590571</v>
      </c>
      <c r="AD35" s="96">
        <v>1017</v>
      </c>
      <c r="AE35" s="70">
        <v>91</v>
      </c>
      <c r="AF35" s="13">
        <f t="shared" si="12"/>
        <v>8.9478859390363819E-2</v>
      </c>
      <c r="AG35" s="70">
        <v>926</v>
      </c>
      <c r="AH35" s="13">
        <f t="shared" si="13"/>
        <v>0.91052114060963618</v>
      </c>
      <c r="AI35" s="96">
        <v>322</v>
      </c>
      <c r="AJ35" s="70">
        <v>9</v>
      </c>
      <c r="AK35" s="13">
        <f t="shared" si="14"/>
        <v>2.7950310559006212E-2</v>
      </c>
      <c r="AL35" s="70">
        <v>313</v>
      </c>
      <c r="AM35" s="13">
        <f t="shared" si="15"/>
        <v>0.97204968944099379</v>
      </c>
      <c r="AN35" s="96">
        <f t="shared" si="16"/>
        <v>12205</v>
      </c>
      <c r="AO35" s="70">
        <f t="shared" si="51"/>
        <v>1583</v>
      </c>
      <c r="AP35" s="13">
        <f t="shared" si="17"/>
        <v>0.12970094223678821</v>
      </c>
      <c r="AQ35" s="33">
        <f t="shared" si="52"/>
        <v>10622</v>
      </c>
      <c r="AR35" s="13">
        <f t="shared" si="18"/>
        <v>0.87029905776321181</v>
      </c>
      <c r="AS35" s="91"/>
      <c r="AT35" s="261"/>
      <c r="AU35" s="331"/>
      <c r="AV35" s="151" t="s">
        <v>67</v>
      </c>
      <c r="AW35" s="210">
        <v>11819</v>
      </c>
      <c r="AX35" s="38">
        <v>1424</v>
      </c>
      <c r="AY35" s="85">
        <v>0.1204839664946273</v>
      </c>
      <c r="AZ35" s="38">
        <v>10395</v>
      </c>
      <c r="BA35" s="85">
        <v>0.87951603350537266</v>
      </c>
      <c r="BB35" s="53">
        <v>30</v>
      </c>
      <c r="BC35" s="11" t="s">
        <v>34</v>
      </c>
      <c r="BD35" s="36">
        <f t="shared" si="19"/>
        <v>0.14182776801405975</v>
      </c>
      <c r="BE35" s="36">
        <f t="shared" si="20"/>
        <v>0.13</v>
      </c>
      <c r="BF35" s="36">
        <f t="shared" si="21"/>
        <v>0.85817223198594028</v>
      </c>
      <c r="BG35" s="36">
        <f t="shared" si="22"/>
        <v>0.87</v>
      </c>
      <c r="BH35" s="36">
        <f t="shared" si="23"/>
        <v>1.0405960945529291E-2</v>
      </c>
      <c r="BI35" s="36">
        <f t="shared" si="24"/>
        <v>9.7456018225541077E-3</v>
      </c>
      <c r="BJ35" s="36">
        <f t="shared" si="25"/>
        <v>0.98959403905447074</v>
      </c>
      <c r="BK35" s="36">
        <f t="shared" si="26"/>
        <v>0.99025439817744587</v>
      </c>
      <c r="BM35" s="77" t="s">
        <v>16</v>
      </c>
      <c r="BN35" s="36">
        <f t="shared" si="27"/>
        <v>0.20484822013540074</v>
      </c>
      <c r="BO35" s="36">
        <f t="shared" si="28"/>
        <v>0.17289830912121934</v>
      </c>
      <c r="BP35" s="197">
        <f t="shared" si="29"/>
        <v>3.2</v>
      </c>
      <c r="BQ35" s="36">
        <f t="shared" si="30"/>
        <v>0.79515177986459928</v>
      </c>
      <c r="BR35" s="36">
        <f t="shared" si="31"/>
        <v>0.82710169087878072</v>
      </c>
      <c r="BS35" s="197">
        <f t="shared" si="32"/>
        <v>-3.1999999999999917</v>
      </c>
      <c r="BT35" s="36">
        <f t="shared" si="33"/>
        <v>9.6074663738676923E-3</v>
      </c>
      <c r="BU35" s="36">
        <f t="shared" si="34"/>
        <v>7.5634792004321992E-3</v>
      </c>
      <c r="BV35" s="197">
        <f t="shared" si="35"/>
        <v>0.2</v>
      </c>
      <c r="BW35" s="36">
        <f t="shared" si="36"/>
        <v>0.99039253362613233</v>
      </c>
      <c r="BX35" s="36">
        <f t="shared" si="37"/>
        <v>0.99243652079956779</v>
      </c>
      <c r="BY35" s="197">
        <f t="shared" si="38"/>
        <v>-0.20000000000000018</v>
      </c>
      <c r="BZ35" s="53"/>
      <c r="CA35" s="77" t="s">
        <v>16</v>
      </c>
      <c r="CB35" s="36">
        <f t="shared" si="39"/>
        <v>0.19262847847588738</v>
      </c>
      <c r="CC35" s="36">
        <f t="shared" si="40"/>
        <v>0.18250950012255857</v>
      </c>
      <c r="CD35" s="197">
        <f t="shared" si="41"/>
        <v>1.0000000000000009</v>
      </c>
      <c r="CE35" s="36">
        <f t="shared" si="42"/>
        <v>0.80737152152411262</v>
      </c>
      <c r="CF35" s="36">
        <f t="shared" si="43"/>
        <v>0.81749049987744149</v>
      </c>
      <c r="CG35" s="197">
        <f t="shared" si="44"/>
        <v>-0.99999999999998979</v>
      </c>
      <c r="CH35" s="36">
        <f t="shared" si="45"/>
        <v>1.7546282428820951E-2</v>
      </c>
      <c r="CI35" s="36">
        <f t="shared" si="46"/>
        <v>1.6720866219624399E-2</v>
      </c>
      <c r="CJ35" s="197">
        <f t="shared" si="47"/>
        <v>9.9999999999999742E-2</v>
      </c>
      <c r="CK35" s="36">
        <f t="shared" si="48"/>
        <v>0.98245371757117905</v>
      </c>
      <c r="CL35" s="36">
        <f t="shared" si="49"/>
        <v>0.98327913378037557</v>
      </c>
      <c r="CM35" s="197">
        <f t="shared" si="50"/>
        <v>-0.10000000000000009</v>
      </c>
      <c r="CN35" s="141">
        <v>0</v>
      </c>
    </row>
    <row r="36" spans="2:92" s="12" customFormat="1" ht="13.5" customHeight="1">
      <c r="B36" s="259">
        <v>11</v>
      </c>
      <c r="C36" s="329" t="s">
        <v>53</v>
      </c>
      <c r="D36" s="75" t="s">
        <v>136</v>
      </c>
      <c r="E36" s="94">
        <v>28</v>
      </c>
      <c r="F36" s="74">
        <v>2</v>
      </c>
      <c r="G36" s="72">
        <f t="shared" si="2"/>
        <v>7.1428571428571425E-2</v>
      </c>
      <c r="H36" s="74">
        <v>26</v>
      </c>
      <c r="I36" s="72">
        <f t="shared" si="3"/>
        <v>0.9285714285714286</v>
      </c>
      <c r="J36" s="94">
        <v>64</v>
      </c>
      <c r="K36" s="74">
        <v>11</v>
      </c>
      <c r="L36" s="72">
        <f t="shared" si="4"/>
        <v>0.171875</v>
      </c>
      <c r="M36" s="74">
        <v>53</v>
      </c>
      <c r="N36" s="72">
        <f t="shared" si="5"/>
        <v>0.828125</v>
      </c>
      <c r="O36" s="94">
        <v>4221</v>
      </c>
      <c r="P36" s="74">
        <v>807</v>
      </c>
      <c r="Q36" s="72">
        <f t="shared" si="6"/>
        <v>0.19118692253020611</v>
      </c>
      <c r="R36" s="74">
        <v>3414</v>
      </c>
      <c r="S36" s="72">
        <f t="shared" si="7"/>
        <v>0.80881307746979392</v>
      </c>
      <c r="T36" s="94">
        <v>3841</v>
      </c>
      <c r="U36" s="74">
        <v>699</v>
      </c>
      <c r="V36" s="72">
        <f t="shared" si="8"/>
        <v>0.18198385837021608</v>
      </c>
      <c r="W36" s="74">
        <v>3142</v>
      </c>
      <c r="X36" s="72">
        <f t="shared" si="9"/>
        <v>0.81801614162978387</v>
      </c>
      <c r="Y36" s="94">
        <v>2190</v>
      </c>
      <c r="Z36" s="74">
        <v>388</v>
      </c>
      <c r="AA36" s="72">
        <f t="shared" si="10"/>
        <v>0.17716894977168951</v>
      </c>
      <c r="AB36" s="74">
        <v>1802</v>
      </c>
      <c r="AC36" s="72">
        <f t="shared" si="11"/>
        <v>0.82283105022831049</v>
      </c>
      <c r="AD36" s="94">
        <v>987</v>
      </c>
      <c r="AE36" s="74">
        <v>113</v>
      </c>
      <c r="AF36" s="72">
        <f t="shared" si="12"/>
        <v>0.11448834853090173</v>
      </c>
      <c r="AG36" s="74">
        <v>874</v>
      </c>
      <c r="AH36" s="72">
        <f t="shared" si="13"/>
        <v>0.88551165146909827</v>
      </c>
      <c r="AI36" s="94">
        <v>238</v>
      </c>
      <c r="AJ36" s="74">
        <v>9</v>
      </c>
      <c r="AK36" s="72">
        <f t="shared" si="14"/>
        <v>3.7815126050420166E-2</v>
      </c>
      <c r="AL36" s="74">
        <v>229</v>
      </c>
      <c r="AM36" s="72">
        <f t="shared" si="15"/>
        <v>0.96218487394957986</v>
      </c>
      <c r="AN36" s="94">
        <f t="shared" si="16"/>
        <v>11569</v>
      </c>
      <c r="AO36" s="74">
        <f t="shared" si="51"/>
        <v>2029</v>
      </c>
      <c r="AP36" s="72">
        <f t="shared" si="17"/>
        <v>0.17538248768260006</v>
      </c>
      <c r="AQ36" s="73">
        <f t="shared" si="52"/>
        <v>9540</v>
      </c>
      <c r="AR36" s="72">
        <f t="shared" si="18"/>
        <v>0.82461751231739999</v>
      </c>
      <c r="AS36" s="91"/>
      <c r="AT36" s="259">
        <v>11</v>
      </c>
      <c r="AU36" s="329" t="s">
        <v>53</v>
      </c>
      <c r="AV36" s="11" t="s">
        <v>136</v>
      </c>
      <c r="AW36" s="210">
        <v>10761</v>
      </c>
      <c r="AX36" s="38">
        <v>1894</v>
      </c>
      <c r="AY36" s="85">
        <v>0.17600594740265774</v>
      </c>
      <c r="AZ36" s="38">
        <v>8867</v>
      </c>
      <c r="BA36" s="85">
        <v>0.82399405259734226</v>
      </c>
      <c r="BB36" s="53">
        <v>31</v>
      </c>
      <c r="BC36" s="11" t="s">
        <v>35</v>
      </c>
      <c r="BD36" s="36">
        <f t="shared" si="19"/>
        <v>0.12205159705159706</v>
      </c>
      <c r="BE36" s="36">
        <f t="shared" si="20"/>
        <v>0.11054227012462109</v>
      </c>
      <c r="BF36" s="36">
        <f t="shared" si="21"/>
        <v>0.87794840294840293</v>
      </c>
      <c r="BG36" s="36">
        <f t="shared" si="22"/>
        <v>0.88945772987537897</v>
      </c>
      <c r="BH36" s="36">
        <f t="shared" si="23"/>
        <v>1.5451423954756615E-2</v>
      </c>
      <c r="BI36" s="36">
        <f t="shared" si="24"/>
        <v>1.34120708637774E-2</v>
      </c>
      <c r="BJ36" s="36">
        <f t="shared" si="25"/>
        <v>0.98454857604524337</v>
      </c>
      <c r="BK36" s="36">
        <f t="shared" si="26"/>
        <v>0.98658792913622262</v>
      </c>
      <c r="BM36" s="77" t="s">
        <v>17</v>
      </c>
      <c r="BN36" s="36">
        <f t="shared" si="27"/>
        <v>0.12708173200102485</v>
      </c>
      <c r="BO36" s="36">
        <f t="shared" si="28"/>
        <v>0.1192043703599944</v>
      </c>
      <c r="BP36" s="197">
        <f t="shared" si="29"/>
        <v>0.80000000000000071</v>
      </c>
      <c r="BQ36" s="36">
        <f t="shared" si="30"/>
        <v>0.87291826799897509</v>
      </c>
      <c r="BR36" s="36">
        <f t="shared" si="31"/>
        <v>0.88079562964000557</v>
      </c>
      <c r="BS36" s="197">
        <f t="shared" si="32"/>
        <v>-0.80000000000000071</v>
      </c>
      <c r="BT36" s="36">
        <f t="shared" si="33"/>
        <v>6.8950657185951301E-3</v>
      </c>
      <c r="BU36" s="36">
        <f t="shared" si="34"/>
        <v>1.984126984126984E-2</v>
      </c>
      <c r="BV36" s="197">
        <f t="shared" si="35"/>
        <v>-1.3</v>
      </c>
      <c r="BW36" s="36">
        <f t="shared" si="36"/>
        <v>0.99310493428140489</v>
      </c>
      <c r="BX36" s="36">
        <f t="shared" si="37"/>
        <v>0.98015873015873012</v>
      </c>
      <c r="BY36" s="197">
        <f t="shared" si="38"/>
        <v>1.3000000000000012</v>
      </c>
      <c r="BZ36" s="53"/>
      <c r="CA36" s="77" t="s">
        <v>17</v>
      </c>
      <c r="CB36" s="36">
        <f t="shared" si="39"/>
        <v>0.19262847847588738</v>
      </c>
      <c r="CC36" s="36">
        <f t="shared" si="40"/>
        <v>0.18250950012255857</v>
      </c>
      <c r="CD36" s="197">
        <f t="shared" si="41"/>
        <v>1.0000000000000009</v>
      </c>
      <c r="CE36" s="36">
        <f t="shared" si="42"/>
        <v>0.80737152152411262</v>
      </c>
      <c r="CF36" s="36">
        <f t="shared" si="43"/>
        <v>0.81749049987744149</v>
      </c>
      <c r="CG36" s="197">
        <f t="shared" si="44"/>
        <v>-0.99999999999998979</v>
      </c>
      <c r="CH36" s="36">
        <f t="shared" si="45"/>
        <v>1.7546282428820951E-2</v>
      </c>
      <c r="CI36" s="36">
        <f t="shared" si="46"/>
        <v>1.6720866219624399E-2</v>
      </c>
      <c r="CJ36" s="197">
        <f t="shared" si="47"/>
        <v>9.9999999999999742E-2</v>
      </c>
      <c r="CK36" s="36">
        <f t="shared" si="48"/>
        <v>0.98245371757117905</v>
      </c>
      <c r="CL36" s="36">
        <f t="shared" si="49"/>
        <v>0.98327913378037557</v>
      </c>
      <c r="CM36" s="197">
        <f t="shared" si="50"/>
        <v>-0.10000000000000009</v>
      </c>
      <c r="CN36" s="141">
        <v>0</v>
      </c>
    </row>
    <row r="37" spans="2:92" s="12" customFormat="1" ht="13.5" customHeight="1">
      <c r="B37" s="260"/>
      <c r="C37" s="330"/>
      <c r="D37" s="65" t="s">
        <v>137</v>
      </c>
      <c r="E37" s="95">
        <v>16</v>
      </c>
      <c r="F37" s="64">
        <v>0</v>
      </c>
      <c r="G37" s="84">
        <f t="shared" si="2"/>
        <v>0</v>
      </c>
      <c r="H37" s="64">
        <v>16</v>
      </c>
      <c r="I37" s="84">
        <f t="shared" si="3"/>
        <v>1</v>
      </c>
      <c r="J37" s="95">
        <v>58</v>
      </c>
      <c r="K37" s="64">
        <v>2</v>
      </c>
      <c r="L37" s="84">
        <f t="shared" si="4"/>
        <v>3.4482758620689655E-2</v>
      </c>
      <c r="M37" s="64">
        <v>56</v>
      </c>
      <c r="N37" s="84">
        <f t="shared" si="5"/>
        <v>0.96551724137931039</v>
      </c>
      <c r="O37" s="95">
        <v>3211</v>
      </c>
      <c r="P37" s="64">
        <v>59</v>
      </c>
      <c r="Q37" s="84">
        <f t="shared" si="6"/>
        <v>1.8374338212394894E-2</v>
      </c>
      <c r="R37" s="64">
        <v>3152</v>
      </c>
      <c r="S37" s="84">
        <f t="shared" si="7"/>
        <v>0.98162566178760513</v>
      </c>
      <c r="T37" s="95">
        <v>2619</v>
      </c>
      <c r="U37" s="64">
        <v>47</v>
      </c>
      <c r="V37" s="84">
        <f t="shared" si="8"/>
        <v>1.7945780832378772E-2</v>
      </c>
      <c r="W37" s="64">
        <v>2572</v>
      </c>
      <c r="X37" s="84">
        <f t="shared" si="9"/>
        <v>0.98205421916762126</v>
      </c>
      <c r="Y37" s="95">
        <v>1889</v>
      </c>
      <c r="Z37" s="64">
        <v>29</v>
      </c>
      <c r="AA37" s="84">
        <f t="shared" si="10"/>
        <v>1.5352038115404976E-2</v>
      </c>
      <c r="AB37" s="64">
        <v>1860</v>
      </c>
      <c r="AC37" s="84">
        <f t="shared" si="11"/>
        <v>0.98464796188459502</v>
      </c>
      <c r="AD37" s="95">
        <v>929</v>
      </c>
      <c r="AE37" s="64">
        <v>11</v>
      </c>
      <c r="AF37" s="84">
        <f t="shared" si="12"/>
        <v>1.1840688912809472E-2</v>
      </c>
      <c r="AG37" s="64">
        <v>918</v>
      </c>
      <c r="AH37" s="84">
        <f t="shared" si="13"/>
        <v>0.98815931108719057</v>
      </c>
      <c r="AI37" s="95">
        <v>314</v>
      </c>
      <c r="AJ37" s="64">
        <v>0</v>
      </c>
      <c r="AK37" s="84">
        <f t="shared" si="14"/>
        <v>0</v>
      </c>
      <c r="AL37" s="64">
        <v>314</v>
      </c>
      <c r="AM37" s="84">
        <f t="shared" si="15"/>
        <v>1</v>
      </c>
      <c r="AN37" s="95">
        <f t="shared" si="16"/>
        <v>9036</v>
      </c>
      <c r="AO37" s="64">
        <f t="shared" si="51"/>
        <v>148</v>
      </c>
      <c r="AP37" s="84">
        <f t="shared" si="17"/>
        <v>1.637892872952634E-2</v>
      </c>
      <c r="AQ37" s="63">
        <f t="shared" si="52"/>
        <v>8888</v>
      </c>
      <c r="AR37" s="84">
        <f t="shared" si="18"/>
        <v>0.98362107127047371</v>
      </c>
      <c r="AS37" s="91"/>
      <c r="AT37" s="260"/>
      <c r="AU37" s="330"/>
      <c r="AV37" s="11" t="s">
        <v>137</v>
      </c>
      <c r="AW37" s="210">
        <v>9257</v>
      </c>
      <c r="AX37" s="38">
        <v>166</v>
      </c>
      <c r="AY37" s="85">
        <v>1.7932375499621907E-2</v>
      </c>
      <c r="AZ37" s="38">
        <v>9091</v>
      </c>
      <c r="BA37" s="85">
        <v>0.9820676245003781</v>
      </c>
      <c r="BB37" s="53">
        <v>32</v>
      </c>
      <c r="BC37" s="11" t="s">
        <v>36</v>
      </c>
      <c r="BD37" s="36">
        <f t="shared" si="19"/>
        <v>0.17817408376963351</v>
      </c>
      <c r="BE37" s="36">
        <f t="shared" si="20"/>
        <v>0.17095363079615047</v>
      </c>
      <c r="BF37" s="36">
        <f t="shared" si="21"/>
        <v>0.82182591623036649</v>
      </c>
      <c r="BG37" s="36">
        <f t="shared" si="22"/>
        <v>0.82904636920384955</v>
      </c>
      <c r="BH37" s="36">
        <f t="shared" si="23"/>
        <v>2.4283045819140755E-2</v>
      </c>
      <c r="BI37" s="36">
        <f t="shared" si="24"/>
        <v>2.5472207231516459E-2</v>
      </c>
      <c r="BJ37" s="36">
        <f t="shared" si="25"/>
        <v>0.97571695418085924</v>
      </c>
      <c r="BK37" s="36">
        <f t="shared" si="26"/>
        <v>0.97452779276848356</v>
      </c>
      <c r="BM37" s="77" t="s">
        <v>26</v>
      </c>
      <c r="BN37" s="36">
        <f t="shared" si="27"/>
        <v>0.14070988772183993</v>
      </c>
      <c r="BO37" s="36">
        <f t="shared" si="28"/>
        <v>0.13416052733617681</v>
      </c>
      <c r="BP37" s="197">
        <f t="shared" si="29"/>
        <v>0.69999999999999785</v>
      </c>
      <c r="BQ37" s="36">
        <f t="shared" si="30"/>
        <v>0.8592901122781601</v>
      </c>
      <c r="BR37" s="36">
        <f t="shared" si="31"/>
        <v>0.86583947266382322</v>
      </c>
      <c r="BS37" s="197">
        <f t="shared" si="32"/>
        <v>-0.70000000000000062</v>
      </c>
      <c r="BT37" s="36">
        <f t="shared" si="33"/>
        <v>3.4714119019836641E-2</v>
      </c>
      <c r="BU37" s="36">
        <f t="shared" si="34"/>
        <v>2.8745644599303136E-2</v>
      </c>
      <c r="BV37" s="197">
        <f t="shared" si="35"/>
        <v>0.6000000000000002</v>
      </c>
      <c r="BW37" s="36">
        <f t="shared" si="36"/>
        <v>0.96528588098016332</v>
      </c>
      <c r="BX37" s="36">
        <f t="shared" si="37"/>
        <v>0.97125435540069682</v>
      </c>
      <c r="BY37" s="197">
        <f t="shared" si="38"/>
        <v>-0.60000000000000053</v>
      </c>
      <c r="BZ37" s="53"/>
      <c r="CA37" s="77" t="s">
        <v>26</v>
      </c>
      <c r="CB37" s="36">
        <f t="shared" si="39"/>
        <v>0.19262847847588738</v>
      </c>
      <c r="CC37" s="36">
        <f t="shared" si="40"/>
        <v>0.18250950012255857</v>
      </c>
      <c r="CD37" s="197">
        <f t="shared" si="41"/>
        <v>1.0000000000000009</v>
      </c>
      <c r="CE37" s="36">
        <f t="shared" si="42"/>
        <v>0.80737152152411262</v>
      </c>
      <c r="CF37" s="36">
        <f t="shared" si="43"/>
        <v>0.81749049987744149</v>
      </c>
      <c r="CG37" s="197">
        <f t="shared" si="44"/>
        <v>-0.99999999999998979</v>
      </c>
      <c r="CH37" s="36">
        <f t="shared" si="45"/>
        <v>1.7546282428820951E-2</v>
      </c>
      <c r="CI37" s="36">
        <f t="shared" si="46"/>
        <v>1.6720866219624399E-2</v>
      </c>
      <c r="CJ37" s="197">
        <f t="shared" si="47"/>
        <v>9.9999999999999742E-2</v>
      </c>
      <c r="CK37" s="36">
        <f t="shared" si="48"/>
        <v>0.98245371757117905</v>
      </c>
      <c r="CL37" s="36">
        <f t="shared" si="49"/>
        <v>0.98327913378037557</v>
      </c>
      <c r="CM37" s="197">
        <f t="shared" si="50"/>
        <v>-0.10000000000000009</v>
      </c>
      <c r="CN37" s="141">
        <v>0</v>
      </c>
    </row>
    <row r="38" spans="2:92" s="12" customFormat="1" ht="13.5" customHeight="1">
      <c r="B38" s="261"/>
      <c r="C38" s="331"/>
      <c r="D38" s="71" t="s">
        <v>67</v>
      </c>
      <c r="E38" s="96">
        <v>44</v>
      </c>
      <c r="F38" s="70">
        <v>2</v>
      </c>
      <c r="G38" s="13">
        <f t="shared" si="2"/>
        <v>4.5454545454545456E-2</v>
      </c>
      <c r="H38" s="70">
        <v>42</v>
      </c>
      <c r="I38" s="13">
        <f t="shared" si="3"/>
        <v>0.95454545454545459</v>
      </c>
      <c r="J38" s="96">
        <v>122</v>
      </c>
      <c r="K38" s="70">
        <v>13</v>
      </c>
      <c r="L38" s="13">
        <f t="shared" si="4"/>
        <v>0.10655737704918032</v>
      </c>
      <c r="M38" s="70">
        <v>109</v>
      </c>
      <c r="N38" s="13">
        <f t="shared" si="5"/>
        <v>0.89344262295081966</v>
      </c>
      <c r="O38" s="96">
        <v>7432</v>
      </c>
      <c r="P38" s="70">
        <v>866</v>
      </c>
      <c r="Q38" s="13">
        <f t="shared" si="6"/>
        <v>0.11652314316469321</v>
      </c>
      <c r="R38" s="70">
        <v>6566</v>
      </c>
      <c r="S38" s="13">
        <f t="shared" si="7"/>
        <v>0.88347685683530675</v>
      </c>
      <c r="T38" s="96">
        <v>6460</v>
      </c>
      <c r="U38" s="70">
        <v>746</v>
      </c>
      <c r="V38" s="13">
        <f t="shared" si="8"/>
        <v>0.11547987616099072</v>
      </c>
      <c r="W38" s="70">
        <v>5714</v>
      </c>
      <c r="X38" s="13">
        <f t="shared" si="9"/>
        <v>0.88452012383900924</v>
      </c>
      <c r="Y38" s="96">
        <v>4079</v>
      </c>
      <c r="Z38" s="70">
        <v>417</v>
      </c>
      <c r="AA38" s="13">
        <f t="shared" si="10"/>
        <v>0.10223093895562638</v>
      </c>
      <c r="AB38" s="70">
        <v>3662</v>
      </c>
      <c r="AC38" s="13">
        <f t="shared" si="11"/>
        <v>0.8977690610443736</v>
      </c>
      <c r="AD38" s="96">
        <v>1916</v>
      </c>
      <c r="AE38" s="70">
        <v>124</v>
      </c>
      <c r="AF38" s="13">
        <f t="shared" si="12"/>
        <v>6.471816283924843E-2</v>
      </c>
      <c r="AG38" s="70">
        <v>1792</v>
      </c>
      <c r="AH38" s="13">
        <f t="shared" si="13"/>
        <v>0.93528183716075153</v>
      </c>
      <c r="AI38" s="96">
        <v>552</v>
      </c>
      <c r="AJ38" s="70">
        <v>9</v>
      </c>
      <c r="AK38" s="13">
        <f t="shared" si="14"/>
        <v>1.6304347826086956E-2</v>
      </c>
      <c r="AL38" s="70">
        <v>543</v>
      </c>
      <c r="AM38" s="13">
        <f t="shared" si="15"/>
        <v>0.98369565217391308</v>
      </c>
      <c r="AN38" s="96">
        <f t="shared" si="16"/>
        <v>20605</v>
      </c>
      <c r="AO38" s="70">
        <f t="shared" si="51"/>
        <v>2177</v>
      </c>
      <c r="AP38" s="13">
        <f t="shared" si="17"/>
        <v>0.10565396748362048</v>
      </c>
      <c r="AQ38" s="33">
        <f t="shared" si="52"/>
        <v>18428</v>
      </c>
      <c r="AR38" s="13">
        <f t="shared" si="18"/>
        <v>0.89434603251637956</v>
      </c>
      <c r="AS38" s="91"/>
      <c r="AT38" s="261"/>
      <c r="AU38" s="331"/>
      <c r="AV38" s="151" t="s">
        <v>67</v>
      </c>
      <c r="AW38" s="210">
        <v>20018</v>
      </c>
      <c r="AX38" s="38">
        <v>2060</v>
      </c>
      <c r="AY38" s="85">
        <v>0.10290738335498052</v>
      </c>
      <c r="AZ38" s="38">
        <v>17958</v>
      </c>
      <c r="BA38" s="85">
        <v>0.89709261664501949</v>
      </c>
      <c r="BB38" s="53">
        <v>33</v>
      </c>
      <c r="BC38" s="11" t="s">
        <v>37</v>
      </c>
      <c r="BD38" s="36">
        <f t="shared" si="19"/>
        <v>0.14149400218102509</v>
      </c>
      <c r="BE38" s="36">
        <f t="shared" si="20"/>
        <v>0.12413793103448276</v>
      </c>
      <c r="BF38" s="36">
        <f t="shared" si="21"/>
        <v>0.85850599781897496</v>
      </c>
      <c r="BG38" s="36">
        <f t="shared" si="22"/>
        <v>0.87586206896551722</v>
      </c>
      <c r="BH38" s="36">
        <f t="shared" si="23"/>
        <v>1.0602044680045438E-2</v>
      </c>
      <c r="BI38" s="36">
        <f t="shared" si="24"/>
        <v>6.815600151457781E-3</v>
      </c>
      <c r="BJ38" s="36">
        <f t="shared" si="25"/>
        <v>0.98939795531995456</v>
      </c>
      <c r="BK38" s="36">
        <f t="shared" si="26"/>
        <v>0.99318439984854223</v>
      </c>
      <c r="BM38" s="77" t="s">
        <v>45</v>
      </c>
      <c r="BN38" s="36">
        <f t="shared" si="27"/>
        <v>0.10448307410795975</v>
      </c>
      <c r="BO38" s="36">
        <f t="shared" si="28"/>
        <v>9.3865628042843235E-2</v>
      </c>
      <c r="BP38" s="197">
        <f t="shared" si="29"/>
        <v>0.99999999999999956</v>
      </c>
      <c r="BQ38" s="36">
        <f t="shared" si="30"/>
        <v>0.89551692589204024</v>
      </c>
      <c r="BR38" s="36">
        <f t="shared" si="31"/>
        <v>0.90613437195715674</v>
      </c>
      <c r="BS38" s="197">
        <f t="shared" si="32"/>
        <v>-1.0000000000000009</v>
      </c>
      <c r="BT38" s="36">
        <f t="shared" si="33"/>
        <v>7.2689511941848393E-3</v>
      </c>
      <c r="BU38" s="36">
        <f t="shared" si="34"/>
        <v>7.6638477801268499E-3</v>
      </c>
      <c r="BV38" s="197">
        <f t="shared" si="35"/>
        <v>-0.1</v>
      </c>
      <c r="BW38" s="36">
        <f t="shared" si="36"/>
        <v>0.9927310488058152</v>
      </c>
      <c r="BX38" s="36">
        <f t="shared" si="37"/>
        <v>0.99233615221987315</v>
      </c>
      <c r="BY38" s="197">
        <f t="shared" si="38"/>
        <v>0.10000000000000009</v>
      </c>
      <c r="BZ38" s="53"/>
      <c r="CA38" s="77" t="s">
        <v>45</v>
      </c>
      <c r="CB38" s="36">
        <f t="shared" si="39"/>
        <v>0.19262847847588738</v>
      </c>
      <c r="CC38" s="36">
        <f t="shared" si="40"/>
        <v>0.18250950012255857</v>
      </c>
      <c r="CD38" s="197">
        <f t="shared" si="41"/>
        <v>1.0000000000000009</v>
      </c>
      <c r="CE38" s="36">
        <f t="shared" si="42"/>
        <v>0.80737152152411262</v>
      </c>
      <c r="CF38" s="36">
        <f t="shared" si="43"/>
        <v>0.81749049987744149</v>
      </c>
      <c r="CG38" s="197">
        <f t="shared" si="44"/>
        <v>-0.99999999999998979</v>
      </c>
      <c r="CH38" s="36">
        <f t="shared" si="45"/>
        <v>1.7546282428820951E-2</v>
      </c>
      <c r="CI38" s="36">
        <f t="shared" si="46"/>
        <v>1.6720866219624399E-2</v>
      </c>
      <c r="CJ38" s="197">
        <f t="shared" si="47"/>
        <v>9.9999999999999742E-2</v>
      </c>
      <c r="CK38" s="36">
        <f t="shared" si="48"/>
        <v>0.98245371757117905</v>
      </c>
      <c r="CL38" s="36">
        <f t="shared" si="49"/>
        <v>0.98327913378037557</v>
      </c>
      <c r="CM38" s="197">
        <f t="shared" si="50"/>
        <v>-0.10000000000000009</v>
      </c>
      <c r="CN38" s="141">
        <v>0</v>
      </c>
    </row>
    <row r="39" spans="2:92" s="12" customFormat="1" ht="13.5" customHeight="1">
      <c r="B39" s="259">
        <v>12</v>
      </c>
      <c r="C39" s="329" t="s">
        <v>105</v>
      </c>
      <c r="D39" s="75" t="s">
        <v>136</v>
      </c>
      <c r="E39" s="94">
        <v>11</v>
      </c>
      <c r="F39" s="74">
        <v>2</v>
      </c>
      <c r="G39" s="72">
        <f t="shared" si="2"/>
        <v>0.18181818181818182</v>
      </c>
      <c r="H39" s="74">
        <v>9</v>
      </c>
      <c r="I39" s="72">
        <f t="shared" si="3"/>
        <v>0.81818181818181823</v>
      </c>
      <c r="J39" s="94">
        <v>43</v>
      </c>
      <c r="K39" s="74">
        <v>5</v>
      </c>
      <c r="L39" s="72">
        <f t="shared" si="4"/>
        <v>0.11627906976744186</v>
      </c>
      <c r="M39" s="74">
        <v>38</v>
      </c>
      <c r="N39" s="72">
        <f t="shared" si="5"/>
        <v>0.88372093023255816</v>
      </c>
      <c r="O39" s="94">
        <v>2050</v>
      </c>
      <c r="P39" s="74">
        <v>511</v>
      </c>
      <c r="Q39" s="72">
        <f t="shared" si="6"/>
        <v>0.24926829268292683</v>
      </c>
      <c r="R39" s="74">
        <v>1539</v>
      </c>
      <c r="S39" s="72">
        <f t="shared" si="7"/>
        <v>0.75073170731707317</v>
      </c>
      <c r="T39" s="94">
        <v>1813</v>
      </c>
      <c r="U39" s="74">
        <v>495</v>
      </c>
      <c r="V39" s="72">
        <f t="shared" si="8"/>
        <v>0.27302813017098732</v>
      </c>
      <c r="W39" s="74">
        <v>1318</v>
      </c>
      <c r="X39" s="72">
        <f t="shared" si="9"/>
        <v>0.72697186982901274</v>
      </c>
      <c r="Y39" s="94">
        <v>1269</v>
      </c>
      <c r="Z39" s="74">
        <v>309</v>
      </c>
      <c r="AA39" s="72">
        <f t="shared" si="10"/>
        <v>0.24349881796690306</v>
      </c>
      <c r="AB39" s="74">
        <v>960</v>
      </c>
      <c r="AC39" s="72">
        <f t="shared" si="11"/>
        <v>0.75650118203309691</v>
      </c>
      <c r="AD39" s="94">
        <v>547</v>
      </c>
      <c r="AE39" s="74">
        <v>96</v>
      </c>
      <c r="AF39" s="72">
        <f t="shared" si="12"/>
        <v>0.17550274223034734</v>
      </c>
      <c r="AG39" s="74">
        <v>451</v>
      </c>
      <c r="AH39" s="72">
        <f t="shared" si="13"/>
        <v>0.82449725776965266</v>
      </c>
      <c r="AI39" s="94">
        <v>167</v>
      </c>
      <c r="AJ39" s="74">
        <v>17</v>
      </c>
      <c r="AK39" s="72">
        <f t="shared" si="14"/>
        <v>0.10179640718562874</v>
      </c>
      <c r="AL39" s="74">
        <v>150</v>
      </c>
      <c r="AM39" s="72">
        <f t="shared" si="15"/>
        <v>0.89820359281437123</v>
      </c>
      <c r="AN39" s="94">
        <f t="shared" si="16"/>
        <v>5900</v>
      </c>
      <c r="AO39" s="74">
        <f t="shared" si="0"/>
        <v>1435</v>
      </c>
      <c r="AP39" s="72">
        <f t="shared" si="17"/>
        <v>0.24322033898305084</v>
      </c>
      <c r="AQ39" s="73">
        <f t="shared" si="1"/>
        <v>4465</v>
      </c>
      <c r="AR39" s="72">
        <f t="shared" si="18"/>
        <v>0.75677966101694916</v>
      </c>
      <c r="AS39" s="91"/>
      <c r="AT39" s="259">
        <v>12</v>
      </c>
      <c r="AU39" s="329" t="s">
        <v>105</v>
      </c>
      <c r="AV39" s="11" t="s">
        <v>136</v>
      </c>
      <c r="AW39" s="210">
        <v>5589</v>
      </c>
      <c r="AX39" s="38">
        <v>1359</v>
      </c>
      <c r="AY39" s="85">
        <v>0.24315619967793881</v>
      </c>
      <c r="AZ39" s="38">
        <v>4230</v>
      </c>
      <c r="BA39" s="85">
        <v>0.75684380032206122</v>
      </c>
      <c r="BB39" s="53">
        <v>34</v>
      </c>
      <c r="BC39" s="11" t="s">
        <v>38</v>
      </c>
      <c r="BD39" s="36">
        <f t="shared" si="19"/>
        <v>0.15525021889944096</v>
      </c>
      <c r="BE39" s="36">
        <f t="shared" si="20"/>
        <v>0.13755885548714233</v>
      </c>
      <c r="BF39" s="36">
        <f t="shared" si="21"/>
        <v>0.84474978110055898</v>
      </c>
      <c r="BG39" s="36">
        <f t="shared" si="22"/>
        <v>0.86244114451285769</v>
      </c>
      <c r="BH39" s="36">
        <f t="shared" si="23"/>
        <v>1.5279866993903888E-2</v>
      </c>
      <c r="BI39" s="36">
        <f t="shared" si="24"/>
        <v>1.1581186480737414E-2</v>
      </c>
      <c r="BJ39" s="36">
        <f t="shared" si="25"/>
        <v>0.98472013300609607</v>
      </c>
      <c r="BK39" s="36">
        <f t="shared" si="26"/>
        <v>0.98841881351926264</v>
      </c>
      <c r="BM39" s="77" t="s">
        <v>10</v>
      </c>
      <c r="BN39" s="36">
        <f t="shared" si="27"/>
        <v>0.2306312769010043</v>
      </c>
      <c r="BO39" s="36">
        <f t="shared" si="28"/>
        <v>0.1875242154203797</v>
      </c>
      <c r="BP39" s="197">
        <f t="shared" si="29"/>
        <v>4.3000000000000007</v>
      </c>
      <c r="BQ39" s="36">
        <f t="shared" si="30"/>
        <v>0.76936872309899573</v>
      </c>
      <c r="BR39" s="36">
        <f t="shared" si="31"/>
        <v>0.81247578457962033</v>
      </c>
      <c r="BS39" s="197">
        <f t="shared" si="32"/>
        <v>-4.3000000000000043</v>
      </c>
      <c r="BT39" s="36">
        <f t="shared" si="33"/>
        <v>1.1247443762781187E-2</v>
      </c>
      <c r="BU39" s="36">
        <f t="shared" si="34"/>
        <v>1.0847107438016529E-2</v>
      </c>
      <c r="BV39" s="197">
        <f t="shared" si="35"/>
        <v>0</v>
      </c>
      <c r="BW39" s="36">
        <f t="shared" si="36"/>
        <v>0.9887525562372188</v>
      </c>
      <c r="BX39" s="36">
        <f t="shared" si="37"/>
        <v>0.98915289256198347</v>
      </c>
      <c r="BY39" s="197">
        <f t="shared" si="38"/>
        <v>0</v>
      </c>
      <c r="BZ39" s="53"/>
      <c r="CA39" s="77" t="s">
        <v>10</v>
      </c>
      <c r="CB39" s="36">
        <f t="shared" si="39"/>
        <v>0.19262847847588738</v>
      </c>
      <c r="CC39" s="36">
        <f t="shared" si="40"/>
        <v>0.18250950012255857</v>
      </c>
      <c r="CD39" s="197">
        <f t="shared" si="41"/>
        <v>1.0000000000000009</v>
      </c>
      <c r="CE39" s="36">
        <f t="shared" si="42"/>
        <v>0.80737152152411262</v>
      </c>
      <c r="CF39" s="36">
        <f t="shared" si="43"/>
        <v>0.81749049987744149</v>
      </c>
      <c r="CG39" s="197">
        <f t="shared" si="44"/>
        <v>-0.99999999999998979</v>
      </c>
      <c r="CH39" s="36">
        <f t="shared" si="45"/>
        <v>1.7546282428820951E-2</v>
      </c>
      <c r="CI39" s="36">
        <f t="shared" si="46"/>
        <v>1.6720866219624399E-2</v>
      </c>
      <c r="CJ39" s="197">
        <f t="shared" si="47"/>
        <v>9.9999999999999742E-2</v>
      </c>
      <c r="CK39" s="36">
        <f t="shared" si="48"/>
        <v>0.98245371757117905</v>
      </c>
      <c r="CL39" s="36">
        <f t="shared" si="49"/>
        <v>0.98327913378037557</v>
      </c>
      <c r="CM39" s="197">
        <f t="shared" si="50"/>
        <v>-0.10000000000000009</v>
      </c>
      <c r="CN39" s="141">
        <v>0</v>
      </c>
    </row>
    <row r="40" spans="2:92" s="12" customFormat="1" ht="13.5" customHeight="1">
      <c r="B40" s="260"/>
      <c r="C40" s="330"/>
      <c r="D40" s="65" t="s">
        <v>137</v>
      </c>
      <c r="E40" s="95">
        <v>10</v>
      </c>
      <c r="F40" s="64">
        <v>0</v>
      </c>
      <c r="G40" s="62">
        <f t="shared" si="2"/>
        <v>0</v>
      </c>
      <c r="H40" s="64">
        <v>10</v>
      </c>
      <c r="I40" s="62">
        <f t="shared" si="3"/>
        <v>1</v>
      </c>
      <c r="J40" s="95">
        <v>25</v>
      </c>
      <c r="K40" s="64">
        <v>1</v>
      </c>
      <c r="L40" s="62">
        <f t="shared" si="4"/>
        <v>0.04</v>
      </c>
      <c r="M40" s="64">
        <v>24</v>
      </c>
      <c r="N40" s="62">
        <f t="shared" si="5"/>
        <v>0.96</v>
      </c>
      <c r="O40" s="95">
        <v>1600</v>
      </c>
      <c r="P40" s="64">
        <v>51</v>
      </c>
      <c r="Q40" s="62">
        <f t="shared" si="6"/>
        <v>3.1875000000000001E-2</v>
      </c>
      <c r="R40" s="64">
        <v>1549</v>
      </c>
      <c r="S40" s="62">
        <f t="shared" si="7"/>
        <v>0.96812500000000001</v>
      </c>
      <c r="T40" s="95">
        <v>1177</v>
      </c>
      <c r="U40" s="64">
        <v>32</v>
      </c>
      <c r="V40" s="62">
        <f t="shared" si="8"/>
        <v>2.7187765505522515E-2</v>
      </c>
      <c r="W40" s="64">
        <v>1145</v>
      </c>
      <c r="X40" s="62">
        <f t="shared" si="9"/>
        <v>0.97281223449447751</v>
      </c>
      <c r="Y40" s="95">
        <v>996</v>
      </c>
      <c r="Z40" s="64">
        <v>24</v>
      </c>
      <c r="AA40" s="62">
        <f t="shared" si="10"/>
        <v>2.4096385542168676E-2</v>
      </c>
      <c r="AB40" s="64">
        <v>972</v>
      </c>
      <c r="AC40" s="62">
        <f t="shared" si="11"/>
        <v>0.97590361445783136</v>
      </c>
      <c r="AD40" s="95">
        <v>544</v>
      </c>
      <c r="AE40" s="64">
        <v>12</v>
      </c>
      <c r="AF40" s="62">
        <f t="shared" si="12"/>
        <v>2.2058823529411766E-2</v>
      </c>
      <c r="AG40" s="64">
        <v>532</v>
      </c>
      <c r="AH40" s="62">
        <f t="shared" si="13"/>
        <v>0.9779411764705882</v>
      </c>
      <c r="AI40" s="95">
        <v>217</v>
      </c>
      <c r="AJ40" s="64">
        <v>0</v>
      </c>
      <c r="AK40" s="62">
        <f t="shared" si="14"/>
        <v>0</v>
      </c>
      <c r="AL40" s="64">
        <v>217</v>
      </c>
      <c r="AM40" s="62">
        <f t="shared" si="15"/>
        <v>1</v>
      </c>
      <c r="AN40" s="95">
        <f t="shared" si="16"/>
        <v>4569</v>
      </c>
      <c r="AO40" s="64">
        <f t="shared" si="0"/>
        <v>120</v>
      </c>
      <c r="AP40" s="62">
        <f t="shared" si="17"/>
        <v>2.6263952724885097E-2</v>
      </c>
      <c r="AQ40" s="63">
        <f t="shared" si="1"/>
        <v>4449</v>
      </c>
      <c r="AR40" s="62">
        <f t="shared" si="18"/>
        <v>0.97373604727511487</v>
      </c>
      <c r="AS40" s="91"/>
      <c r="AT40" s="260"/>
      <c r="AU40" s="330"/>
      <c r="AV40" s="11" t="s">
        <v>137</v>
      </c>
      <c r="AW40" s="210">
        <v>4647</v>
      </c>
      <c r="AX40" s="38">
        <v>93</v>
      </c>
      <c r="AY40" s="85">
        <v>2.0012911555842477E-2</v>
      </c>
      <c r="AZ40" s="38">
        <v>4554</v>
      </c>
      <c r="BA40" s="85">
        <v>0.97998708844415749</v>
      </c>
      <c r="BB40" s="53">
        <v>35</v>
      </c>
      <c r="BC40" s="11" t="s">
        <v>1</v>
      </c>
      <c r="BD40" s="36">
        <f t="shared" si="19"/>
        <v>0.16893407935471044</v>
      </c>
      <c r="BE40" s="36">
        <f t="shared" si="20"/>
        <v>0.15003495546977111</v>
      </c>
      <c r="BF40" s="36">
        <f t="shared" si="21"/>
        <v>0.8310659206452895</v>
      </c>
      <c r="BG40" s="36">
        <f t="shared" si="22"/>
        <v>0.84996504453022892</v>
      </c>
      <c r="BH40" s="36">
        <f t="shared" si="23"/>
        <v>1.0444475668586951E-2</v>
      </c>
      <c r="BI40" s="36">
        <f t="shared" si="24"/>
        <v>1.1537219068715677E-2</v>
      </c>
      <c r="BJ40" s="36">
        <f t="shared" si="25"/>
        <v>0.98955552433141303</v>
      </c>
      <c r="BK40" s="36">
        <f t="shared" si="26"/>
        <v>0.98846278093128437</v>
      </c>
      <c r="BM40" s="77" t="s">
        <v>5</v>
      </c>
      <c r="BN40" s="36">
        <f t="shared" si="27"/>
        <v>0.26101488909146159</v>
      </c>
      <c r="BO40" s="36">
        <f t="shared" si="28"/>
        <v>0.24683544303797469</v>
      </c>
      <c r="BP40" s="197">
        <f t="shared" si="29"/>
        <v>1.4000000000000012</v>
      </c>
      <c r="BQ40" s="36">
        <f t="shared" si="30"/>
        <v>0.73898511090853847</v>
      </c>
      <c r="BR40" s="36">
        <f t="shared" si="31"/>
        <v>0.75316455696202533</v>
      </c>
      <c r="BS40" s="197">
        <f t="shared" si="32"/>
        <v>-1.4000000000000012</v>
      </c>
      <c r="BT40" s="36">
        <f t="shared" si="33"/>
        <v>1.4659018483110261E-2</v>
      </c>
      <c r="BU40" s="36">
        <f t="shared" si="34"/>
        <v>1.1076923076923076E-2</v>
      </c>
      <c r="BV40" s="197">
        <f t="shared" si="35"/>
        <v>0.4</v>
      </c>
      <c r="BW40" s="36">
        <f t="shared" si="36"/>
        <v>0.98534098151688976</v>
      </c>
      <c r="BX40" s="36">
        <f t="shared" si="37"/>
        <v>0.9889230769230769</v>
      </c>
      <c r="BY40" s="197">
        <f t="shared" si="38"/>
        <v>-0.40000000000000036</v>
      </c>
      <c r="BZ40" s="53"/>
      <c r="CA40" s="77" t="s">
        <v>5</v>
      </c>
      <c r="CB40" s="36">
        <f t="shared" si="39"/>
        <v>0.19262847847588738</v>
      </c>
      <c r="CC40" s="36">
        <f t="shared" si="40"/>
        <v>0.18250950012255857</v>
      </c>
      <c r="CD40" s="197">
        <f t="shared" si="41"/>
        <v>1.0000000000000009</v>
      </c>
      <c r="CE40" s="36">
        <f t="shared" si="42"/>
        <v>0.80737152152411262</v>
      </c>
      <c r="CF40" s="36">
        <f t="shared" si="43"/>
        <v>0.81749049987744149</v>
      </c>
      <c r="CG40" s="197">
        <f t="shared" si="44"/>
        <v>-0.99999999999998979</v>
      </c>
      <c r="CH40" s="36">
        <f t="shared" si="45"/>
        <v>1.7546282428820951E-2</v>
      </c>
      <c r="CI40" s="36">
        <f t="shared" si="46"/>
        <v>1.6720866219624399E-2</v>
      </c>
      <c r="CJ40" s="197">
        <f t="shared" si="47"/>
        <v>9.9999999999999742E-2</v>
      </c>
      <c r="CK40" s="36">
        <f t="shared" si="48"/>
        <v>0.98245371757117905</v>
      </c>
      <c r="CL40" s="36">
        <f t="shared" si="49"/>
        <v>0.98327913378037557</v>
      </c>
      <c r="CM40" s="197">
        <f t="shared" si="50"/>
        <v>-0.10000000000000009</v>
      </c>
      <c r="CN40" s="141">
        <v>0</v>
      </c>
    </row>
    <row r="41" spans="2:92" s="12" customFormat="1" ht="13.5" customHeight="1">
      <c r="B41" s="261"/>
      <c r="C41" s="331"/>
      <c r="D41" s="71" t="s">
        <v>67</v>
      </c>
      <c r="E41" s="96">
        <v>21</v>
      </c>
      <c r="F41" s="70">
        <v>2</v>
      </c>
      <c r="G41" s="13">
        <f t="shared" si="2"/>
        <v>9.5238095238095233E-2</v>
      </c>
      <c r="H41" s="70">
        <v>19</v>
      </c>
      <c r="I41" s="13">
        <f t="shared" si="3"/>
        <v>0.90476190476190477</v>
      </c>
      <c r="J41" s="96">
        <v>68</v>
      </c>
      <c r="K41" s="70">
        <v>6</v>
      </c>
      <c r="L41" s="13">
        <f t="shared" si="4"/>
        <v>8.8235294117647065E-2</v>
      </c>
      <c r="M41" s="70">
        <v>62</v>
      </c>
      <c r="N41" s="13">
        <f t="shared" si="5"/>
        <v>0.91176470588235292</v>
      </c>
      <c r="O41" s="96">
        <v>3650</v>
      </c>
      <c r="P41" s="70">
        <v>562</v>
      </c>
      <c r="Q41" s="13">
        <f t="shared" si="6"/>
        <v>0.15397260273972602</v>
      </c>
      <c r="R41" s="70">
        <v>3088</v>
      </c>
      <c r="S41" s="13">
        <f t="shared" si="7"/>
        <v>0.84602739726027398</v>
      </c>
      <c r="T41" s="96">
        <v>2990</v>
      </c>
      <c r="U41" s="70">
        <v>527</v>
      </c>
      <c r="V41" s="13">
        <f t="shared" si="8"/>
        <v>0.17625418060200668</v>
      </c>
      <c r="W41" s="70">
        <v>2463</v>
      </c>
      <c r="X41" s="13">
        <f t="shared" si="9"/>
        <v>0.8237458193979933</v>
      </c>
      <c r="Y41" s="96">
        <v>2265</v>
      </c>
      <c r="Z41" s="70">
        <v>333</v>
      </c>
      <c r="AA41" s="13">
        <f t="shared" si="10"/>
        <v>0.14701986754966886</v>
      </c>
      <c r="AB41" s="70">
        <v>1932</v>
      </c>
      <c r="AC41" s="13">
        <f t="shared" si="11"/>
        <v>0.85298013245033111</v>
      </c>
      <c r="AD41" s="96">
        <v>1091</v>
      </c>
      <c r="AE41" s="70">
        <v>108</v>
      </c>
      <c r="AF41" s="13">
        <f t="shared" si="12"/>
        <v>9.8991750687442717E-2</v>
      </c>
      <c r="AG41" s="70">
        <v>983</v>
      </c>
      <c r="AH41" s="13">
        <f t="shared" si="13"/>
        <v>0.9010082493125573</v>
      </c>
      <c r="AI41" s="96">
        <v>384</v>
      </c>
      <c r="AJ41" s="70">
        <v>17</v>
      </c>
      <c r="AK41" s="13">
        <f t="shared" si="14"/>
        <v>4.4270833333333336E-2</v>
      </c>
      <c r="AL41" s="70">
        <v>367</v>
      </c>
      <c r="AM41" s="13">
        <f t="shared" si="15"/>
        <v>0.95572916666666663</v>
      </c>
      <c r="AN41" s="96">
        <f t="shared" si="16"/>
        <v>10469</v>
      </c>
      <c r="AO41" s="70">
        <f t="shared" si="0"/>
        <v>1555</v>
      </c>
      <c r="AP41" s="13">
        <f t="shared" si="17"/>
        <v>0.14853376635781831</v>
      </c>
      <c r="AQ41" s="33">
        <f t="shared" si="1"/>
        <v>8914</v>
      </c>
      <c r="AR41" s="13">
        <f t="shared" si="18"/>
        <v>0.85146623364218166</v>
      </c>
      <c r="AS41" s="91"/>
      <c r="AT41" s="261"/>
      <c r="AU41" s="331"/>
      <c r="AV41" s="151" t="s">
        <v>67</v>
      </c>
      <c r="AW41" s="210">
        <v>10236</v>
      </c>
      <c r="AX41" s="38">
        <v>1452</v>
      </c>
      <c r="AY41" s="85">
        <v>0.141852286049238</v>
      </c>
      <c r="AZ41" s="38">
        <v>8784</v>
      </c>
      <c r="BA41" s="85">
        <v>0.85814771395076206</v>
      </c>
      <c r="BB41" s="53">
        <v>36</v>
      </c>
      <c r="BC41" s="11" t="s">
        <v>2</v>
      </c>
      <c r="BD41" s="36">
        <f t="shared" si="19"/>
        <v>0.15963764469048816</v>
      </c>
      <c r="BE41" s="36">
        <f t="shared" si="20"/>
        <v>0.14057923852912463</v>
      </c>
      <c r="BF41" s="36">
        <f t="shared" si="21"/>
        <v>0.84036235530951187</v>
      </c>
      <c r="BG41" s="36">
        <f t="shared" si="22"/>
        <v>0.85942076147087532</v>
      </c>
      <c r="BH41" s="36">
        <f t="shared" si="23"/>
        <v>7.6203671631451331E-3</v>
      </c>
      <c r="BI41" s="36">
        <f t="shared" si="24"/>
        <v>6.8299183741462599E-3</v>
      </c>
      <c r="BJ41" s="36">
        <f t="shared" si="25"/>
        <v>0.99237963283685482</v>
      </c>
      <c r="BK41" s="36">
        <f t="shared" si="26"/>
        <v>0.99317008162585374</v>
      </c>
      <c r="BM41" s="77" t="s">
        <v>6</v>
      </c>
      <c r="BN41" s="36">
        <f t="shared" si="27"/>
        <v>0.1877890841813136</v>
      </c>
      <c r="BO41" s="36">
        <f t="shared" si="28"/>
        <v>0.22313203684749233</v>
      </c>
      <c r="BP41" s="197">
        <f t="shared" si="29"/>
        <v>-3.5000000000000004</v>
      </c>
      <c r="BQ41" s="36">
        <f t="shared" si="30"/>
        <v>0.81221091581868643</v>
      </c>
      <c r="BR41" s="36">
        <f t="shared" si="31"/>
        <v>0.77686796315250772</v>
      </c>
      <c r="BS41" s="197">
        <f t="shared" si="32"/>
        <v>3.5000000000000031</v>
      </c>
      <c r="BT41" s="36">
        <f t="shared" si="33"/>
        <v>1.6632016632016633E-2</v>
      </c>
      <c r="BU41" s="36">
        <f t="shared" si="34"/>
        <v>1.3485477178423237E-2</v>
      </c>
      <c r="BV41" s="197">
        <f t="shared" si="35"/>
        <v>0.40000000000000019</v>
      </c>
      <c r="BW41" s="36">
        <f t="shared" si="36"/>
        <v>0.98336798336798337</v>
      </c>
      <c r="BX41" s="36">
        <f t="shared" si="37"/>
        <v>0.98651452282157681</v>
      </c>
      <c r="BY41" s="197">
        <f t="shared" si="38"/>
        <v>-0.40000000000000036</v>
      </c>
      <c r="BZ41" s="53"/>
      <c r="CA41" s="77" t="s">
        <v>6</v>
      </c>
      <c r="CB41" s="36">
        <f t="shared" si="39"/>
        <v>0.19262847847588738</v>
      </c>
      <c r="CC41" s="36">
        <f t="shared" si="40"/>
        <v>0.18250950012255857</v>
      </c>
      <c r="CD41" s="197">
        <f t="shared" si="41"/>
        <v>1.0000000000000009</v>
      </c>
      <c r="CE41" s="36">
        <f t="shared" si="42"/>
        <v>0.80737152152411262</v>
      </c>
      <c r="CF41" s="36">
        <f t="shared" si="43"/>
        <v>0.81749049987744149</v>
      </c>
      <c r="CG41" s="197">
        <f t="shared" si="44"/>
        <v>-0.99999999999998979</v>
      </c>
      <c r="CH41" s="36">
        <f t="shared" si="45"/>
        <v>1.7546282428820951E-2</v>
      </c>
      <c r="CI41" s="36">
        <f t="shared" si="46"/>
        <v>1.6720866219624399E-2</v>
      </c>
      <c r="CJ41" s="197">
        <f t="shared" si="47"/>
        <v>9.9999999999999742E-2</v>
      </c>
      <c r="CK41" s="36">
        <f t="shared" si="48"/>
        <v>0.98245371757117905</v>
      </c>
      <c r="CL41" s="36">
        <f t="shared" si="49"/>
        <v>0.98327913378037557</v>
      </c>
      <c r="CM41" s="197">
        <f t="shared" si="50"/>
        <v>-0.10000000000000009</v>
      </c>
      <c r="CN41" s="141">
        <v>0</v>
      </c>
    </row>
    <row r="42" spans="2:92" s="12" customFormat="1" ht="13.5" customHeight="1">
      <c r="B42" s="259">
        <v>13</v>
      </c>
      <c r="C42" s="329" t="s">
        <v>106</v>
      </c>
      <c r="D42" s="75" t="s">
        <v>136</v>
      </c>
      <c r="E42" s="94">
        <v>17</v>
      </c>
      <c r="F42" s="74">
        <v>0</v>
      </c>
      <c r="G42" s="72">
        <f t="shared" si="2"/>
        <v>0</v>
      </c>
      <c r="H42" s="74">
        <v>17</v>
      </c>
      <c r="I42" s="72">
        <f t="shared" si="3"/>
        <v>1</v>
      </c>
      <c r="J42" s="94">
        <v>90</v>
      </c>
      <c r="K42" s="74">
        <v>11</v>
      </c>
      <c r="L42" s="72">
        <f t="shared" si="4"/>
        <v>0.12222222222222222</v>
      </c>
      <c r="M42" s="74">
        <v>79</v>
      </c>
      <c r="N42" s="72">
        <f t="shared" si="5"/>
        <v>0.87777777777777777</v>
      </c>
      <c r="O42" s="94">
        <v>3541</v>
      </c>
      <c r="P42" s="74">
        <v>565</v>
      </c>
      <c r="Q42" s="72">
        <f t="shared" si="6"/>
        <v>0.15955944648404405</v>
      </c>
      <c r="R42" s="74">
        <v>2976</v>
      </c>
      <c r="S42" s="72">
        <f t="shared" si="7"/>
        <v>0.84044055351595592</v>
      </c>
      <c r="T42" s="94">
        <v>3310</v>
      </c>
      <c r="U42" s="74">
        <v>570</v>
      </c>
      <c r="V42" s="72">
        <f t="shared" si="8"/>
        <v>0.17220543806646527</v>
      </c>
      <c r="W42" s="74">
        <v>2740</v>
      </c>
      <c r="X42" s="72">
        <f t="shared" si="9"/>
        <v>0.82779456193353473</v>
      </c>
      <c r="Y42" s="94">
        <v>2157</v>
      </c>
      <c r="Z42" s="74">
        <v>310</v>
      </c>
      <c r="AA42" s="72">
        <f t="shared" si="10"/>
        <v>0.14371812702828002</v>
      </c>
      <c r="AB42" s="74">
        <v>1847</v>
      </c>
      <c r="AC42" s="72">
        <f t="shared" si="11"/>
        <v>0.85628187297171998</v>
      </c>
      <c r="AD42" s="94">
        <v>857</v>
      </c>
      <c r="AE42" s="74">
        <v>86</v>
      </c>
      <c r="AF42" s="72">
        <f t="shared" si="12"/>
        <v>0.10035005834305717</v>
      </c>
      <c r="AG42" s="74">
        <v>771</v>
      </c>
      <c r="AH42" s="72">
        <f t="shared" si="13"/>
        <v>0.89964994165694279</v>
      </c>
      <c r="AI42" s="94">
        <v>260</v>
      </c>
      <c r="AJ42" s="74">
        <v>12</v>
      </c>
      <c r="AK42" s="72">
        <f t="shared" si="14"/>
        <v>4.6153846153846156E-2</v>
      </c>
      <c r="AL42" s="74">
        <v>248</v>
      </c>
      <c r="AM42" s="72">
        <f t="shared" si="15"/>
        <v>0.9538461538461539</v>
      </c>
      <c r="AN42" s="94">
        <f t="shared" si="16"/>
        <v>10232</v>
      </c>
      <c r="AO42" s="74">
        <f t="shared" si="0"/>
        <v>1554</v>
      </c>
      <c r="AP42" s="72">
        <f t="shared" si="17"/>
        <v>0.15187646598905394</v>
      </c>
      <c r="AQ42" s="73">
        <f t="shared" si="1"/>
        <v>8678</v>
      </c>
      <c r="AR42" s="72">
        <f t="shared" si="18"/>
        <v>0.84812353401094609</v>
      </c>
      <c r="AS42" s="91"/>
      <c r="AT42" s="259">
        <v>13</v>
      </c>
      <c r="AU42" s="329" t="s">
        <v>106</v>
      </c>
      <c r="AV42" s="11" t="s">
        <v>136</v>
      </c>
      <c r="AW42" s="210">
        <v>9644</v>
      </c>
      <c r="AX42" s="38">
        <v>1391</v>
      </c>
      <c r="AY42" s="85">
        <v>0.14423475736209043</v>
      </c>
      <c r="AZ42" s="38">
        <v>8253</v>
      </c>
      <c r="BA42" s="85">
        <v>0.85576524263790954</v>
      </c>
      <c r="BB42" s="53">
        <v>37</v>
      </c>
      <c r="BC42" s="11" t="s">
        <v>3</v>
      </c>
      <c r="BD42" s="36">
        <f t="shared" si="19"/>
        <v>0.24053293664909614</v>
      </c>
      <c r="BE42" s="36">
        <f t="shared" si="20"/>
        <v>0.22432175657130793</v>
      </c>
      <c r="BF42" s="36">
        <f t="shared" si="21"/>
        <v>0.75946706335090386</v>
      </c>
      <c r="BG42" s="36">
        <f t="shared" si="22"/>
        <v>0.77567824342869207</v>
      </c>
      <c r="BH42" s="36">
        <f t="shared" si="23"/>
        <v>4.0734689278269197E-2</v>
      </c>
      <c r="BI42" s="36">
        <f t="shared" si="24"/>
        <v>3.6424581005586591E-2</v>
      </c>
      <c r="BJ42" s="36">
        <f t="shared" si="25"/>
        <v>0.95926531072173082</v>
      </c>
      <c r="BK42" s="36">
        <f t="shared" si="26"/>
        <v>0.96357541899441346</v>
      </c>
      <c r="BM42" s="77" t="s">
        <v>46</v>
      </c>
      <c r="BN42" s="36">
        <f t="shared" si="27"/>
        <v>0.22352941176470589</v>
      </c>
      <c r="BO42" s="36">
        <f t="shared" si="28"/>
        <v>0.2065063649222065</v>
      </c>
      <c r="BP42" s="197">
        <f t="shared" si="29"/>
        <v>1.7000000000000015</v>
      </c>
      <c r="BQ42" s="36">
        <f t="shared" si="30"/>
        <v>0.77647058823529413</v>
      </c>
      <c r="BR42" s="36">
        <f t="shared" si="31"/>
        <v>0.79349363507779347</v>
      </c>
      <c r="BS42" s="197">
        <f t="shared" si="32"/>
        <v>-1.7000000000000015</v>
      </c>
      <c r="BT42" s="36">
        <f t="shared" si="33"/>
        <v>1.1016949152542373E-2</v>
      </c>
      <c r="BU42" s="36">
        <f t="shared" si="34"/>
        <v>7.5630252100840336E-3</v>
      </c>
      <c r="BV42" s="197">
        <f t="shared" si="35"/>
        <v>0.29999999999999993</v>
      </c>
      <c r="BW42" s="36">
        <f t="shared" si="36"/>
        <v>0.98898305084745763</v>
      </c>
      <c r="BX42" s="36">
        <f t="shared" si="37"/>
        <v>0.99243697478991599</v>
      </c>
      <c r="BY42" s="197">
        <f t="shared" si="38"/>
        <v>-0.30000000000000027</v>
      </c>
      <c r="BZ42" s="53"/>
      <c r="CA42" s="77" t="s">
        <v>46</v>
      </c>
      <c r="CB42" s="36">
        <f t="shared" si="39"/>
        <v>0.19262847847588738</v>
      </c>
      <c r="CC42" s="36">
        <f t="shared" si="40"/>
        <v>0.18250950012255857</v>
      </c>
      <c r="CD42" s="197">
        <f t="shared" si="41"/>
        <v>1.0000000000000009</v>
      </c>
      <c r="CE42" s="36">
        <f t="shared" si="42"/>
        <v>0.80737152152411262</v>
      </c>
      <c r="CF42" s="36">
        <f t="shared" si="43"/>
        <v>0.81749049987744149</v>
      </c>
      <c r="CG42" s="197">
        <f t="shared" si="44"/>
        <v>-0.99999999999998979</v>
      </c>
      <c r="CH42" s="36">
        <f t="shared" si="45"/>
        <v>1.7546282428820951E-2</v>
      </c>
      <c r="CI42" s="36">
        <f t="shared" si="46"/>
        <v>1.6720866219624399E-2</v>
      </c>
      <c r="CJ42" s="197">
        <f t="shared" si="47"/>
        <v>9.9999999999999742E-2</v>
      </c>
      <c r="CK42" s="36">
        <f t="shared" si="48"/>
        <v>0.98245371757117905</v>
      </c>
      <c r="CL42" s="36">
        <f t="shared" si="49"/>
        <v>0.98327913378037557</v>
      </c>
      <c r="CM42" s="197">
        <f t="shared" si="50"/>
        <v>-0.10000000000000009</v>
      </c>
      <c r="CN42" s="141">
        <v>0</v>
      </c>
    </row>
    <row r="43" spans="2:92" s="12" customFormat="1" ht="13.5" customHeight="1">
      <c r="B43" s="260"/>
      <c r="C43" s="330"/>
      <c r="D43" s="65" t="s">
        <v>137</v>
      </c>
      <c r="E43" s="95">
        <v>14</v>
      </c>
      <c r="F43" s="64">
        <v>0</v>
      </c>
      <c r="G43" s="62">
        <f t="shared" si="2"/>
        <v>0</v>
      </c>
      <c r="H43" s="64">
        <v>14</v>
      </c>
      <c r="I43" s="62">
        <f t="shared" si="3"/>
        <v>1</v>
      </c>
      <c r="J43" s="95">
        <v>49</v>
      </c>
      <c r="K43" s="64">
        <v>0</v>
      </c>
      <c r="L43" s="62">
        <f t="shared" si="4"/>
        <v>0</v>
      </c>
      <c r="M43" s="64">
        <v>49</v>
      </c>
      <c r="N43" s="62">
        <f t="shared" si="5"/>
        <v>1</v>
      </c>
      <c r="O43" s="95">
        <v>2712</v>
      </c>
      <c r="P43" s="64">
        <v>54</v>
      </c>
      <c r="Q43" s="62">
        <f t="shared" si="6"/>
        <v>1.9911504424778761E-2</v>
      </c>
      <c r="R43" s="64">
        <v>2658</v>
      </c>
      <c r="S43" s="62">
        <f t="shared" si="7"/>
        <v>0.98008849557522126</v>
      </c>
      <c r="T43" s="95">
        <v>2123</v>
      </c>
      <c r="U43" s="64">
        <v>60</v>
      </c>
      <c r="V43" s="62">
        <f t="shared" si="8"/>
        <v>2.8261893546867641E-2</v>
      </c>
      <c r="W43" s="64">
        <v>2063</v>
      </c>
      <c r="X43" s="62">
        <f t="shared" si="9"/>
        <v>0.97173810645313241</v>
      </c>
      <c r="Y43" s="95">
        <v>1636</v>
      </c>
      <c r="Z43" s="64">
        <v>21</v>
      </c>
      <c r="AA43" s="62">
        <f t="shared" si="10"/>
        <v>1.2836185819070905E-2</v>
      </c>
      <c r="AB43" s="64">
        <v>1615</v>
      </c>
      <c r="AC43" s="62">
        <f t="shared" si="11"/>
        <v>0.98716381418092913</v>
      </c>
      <c r="AD43" s="95">
        <v>804</v>
      </c>
      <c r="AE43" s="64">
        <v>8</v>
      </c>
      <c r="AF43" s="62">
        <f t="shared" si="12"/>
        <v>9.9502487562189053E-3</v>
      </c>
      <c r="AG43" s="64">
        <v>796</v>
      </c>
      <c r="AH43" s="62">
        <f t="shared" si="13"/>
        <v>0.99004975124378114</v>
      </c>
      <c r="AI43" s="95">
        <v>304</v>
      </c>
      <c r="AJ43" s="64">
        <v>2</v>
      </c>
      <c r="AK43" s="62">
        <f t="shared" si="14"/>
        <v>6.5789473684210523E-3</v>
      </c>
      <c r="AL43" s="64">
        <v>302</v>
      </c>
      <c r="AM43" s="62">
        <f t="shared" si="15"/>
        <v>0.99342105263157898</v>
      </c>
      <c r="AN43" s="95">
        <f t="shared" si="16"/>
        <v>7642</v>
      </c>
      <c r="AO43" s="64">
        <f t="shared" si="0"/>
        <v>145</v>
      </c>
      <c r="AP43" s="62">
        <f t="shared" si="17"/>
        <v>1.8974090552211463E-2</v>
      </c>
      <c r="AQ43" s="63">
        <f t="shared" si="1"/>
        <v>7497</v>
      </c>
      <c r="AR43" s="62">
        <f t="shared" si="18"/>
        <v>0.98102590944778856</v>
      </c>
      <c r="AS43" s="91"/>
      <c r="AT43" s="260"/>
      <c r="AU43" s="330"/>
      <c r="AV43" s="11" t="s">
        <v>137</v>
      </c>
      <c r="AW43" s="210">
        <v>7991</v>
      </c>
      <c r="AX43" s="38">
        <v>139</v>
      </c>
      <c r="AY43" s="85">
        <v>1.7394568890001252E-2</v>
      </c>
      <c r="AZ43" s="38">
        <v>7852</v>
      </c>
      <c r="BA43" s="85">
        <v>0.98260543110999876</v>
      </c>
      <c r="BB43" s="53">
        <v>38</v>
      </c>
      <c r="BC43" s="32" t="s">
        <v>39</v>
      </c>
      <c r="BD43" s="36">
        <f t="shared" si="19"/>
        <v>0.21541950113378686</v>
      </c>
      <c r="BE43" s="36">
        <f t="shared" si="20"/>
        <v>0.20606635071090049</v>
      </c>
      <c r="BF43" s="36">
        <f t="shared" si="21"/>
        <v>0.78458049886621317</v>
      </c>
      <c r="BG43" s="36">
        <f t="shared" si="22"/>
        <v>0.79393364928909949</v>
      </c>
      <c r="BH43" s="36">
        <f t="shared" si="23"/>
        <v>1.9036427732079905E-2</v>
      </c>
      <c r="BI43" s="36">
        <f t="shared" si="24"/>
        <v>1.8646408839779006E-2</v>
      </c>
      <c r="BJ43" s="36">
        <f t="shared" si="25"/>
        <v>0.98096357226792008</v>
      </c>
      <c r="BK43" s="36">
        <f t="shared" si="26"/>
        <v>0.98135359116022103</v>
      </c>
      <c r="BM43" s="77" t="s">
        <v>47</v>
      </c>
      <c r="BN43" s="36">
        <f t="shared" si="27"/>
        <v>0.20386988222097588</v>
      </c>
      <c r="BO43" s="36">
        <f t="shared" si="28"/>
        <v>0.21041412911084043</v>
      </c>
      <c r="BP43" s="197">
        <f t="shared" si="29"/>
        <v>-0.60000000000000053</v>
      </c>
      <c r="BQ43" s="36">
        <f t="shared" si="30"/>
        <v>0.79613011777902409</v>
      </c>
      <c r="BR43" s="36">
        <f t="shared" si="31"/>
        <v>0.78958587088915955</v>
      </c>
      <c r="BS43" s="197">
        <f t="shared" si="32"/>
        <v>0.60000000000000053</v>
      </c>
      <c r="BT43" s="36">
        <f t="shared" si="33"/>
        <v>1.5805070793546264E-2</v>
      </c>
      <c r="BU43" s="36">
        <f t="shared" si="34"/>
        <v>1.3481631277384564E-2</v>
      </c>
      <c r="BV43" s="197">
        <f t="shared" si="35"/>
        <v>0.3000000000000001</v>
      </c>
      <c r="BW43" s="36">
        <f t="shared" si="36"/>
        <v>0.98419492920645368</v>
      </c>
      <c r="BX43" s="36">
        <f t="shared" si="37"/>
        <v>0.98651836872261545</v>
      </c>
      <c r="BY43" s="197">
        <f t="shared" si="38"/>
        <v>-0.30000000000000027</v>
      </c>
      <c r="BZ43" s="53"/>
      <c r="CA43" s="77" t="s">
        <v>47</v>
      </c>
      <c r="CB43" s="36">
        <f t="shared" si="39"/>
        <v>0.19262847847588738</v>
      </c>
      <c r="CC43" s="36">
        <f t="shared" si="40"/>
        <v>0.18250950012255857</v>
      </c>
      <c r="CD43" s="197">
        <f t="shared" si="41"/>
        <v>1.0000000000000009</v>
      </c>
      <c r="CE43" s="36">
        <f t="shared" si="42"/>
        <v>0.80737152152411262</v>
      </c>
      <c r="CF43" s="36">
        <f t="shared" si="43"/>
        <v>0.81749049987744149</v>
      </c>
      <c r="CG43" s="197">
        <f t="shared" si="44"/>
        <v>-0.99999999999998979</v>
      </c>
      <c r="CH43" s="36">
        <f t="shared" si="45"/>
        <v>1.7546282428820951E-2</v>
      </c>
      <c r="CI43" s="36">
        <f t="shared" si="46"/>
        <v>1.6720866219624399E-2</v>
      </c>
      <c r="CJ43" s="197">
        <f t="shared" si="47"/>
        <v>9.9999999999999742E-2</v>
      </c>
      <c r="CK43" s="36">
        <f t="shared" si="48"/>
        <v>0.98245371757117905</v>
      </c>
      <c r="CL43" s="36">
        <f t="shared" si="49"/>
        <v>0.98327913378037557</v>
      </c>
      <c r="CM43" s="197">
        <f t="shared" si="50"/>
        <v>-0.10000000000000009</v>
      </c>
      <c r="CN43" s="141">
        <v>0</v>
      </c>
    </row>
    <row r="44" spans="2:92" s="12" customFormat="1" ht="13.5" customHeight="1">
      <c r="B44" s="261"/>
      <c r="C44" s="331"/>
      <c r="D44" s="71" t="s">
        <v>67</v>
      </c>
      <c r="E44" s="96">
        <v>31</v>
      </c>
      <c r="F44" s="70">
        <v>0</v>
      </c>
      <c r="G44" s="13">
        <f t="shared" si="2"/>
        <v>0</v>
      </c>
      <c r="H44" s="70">
        <v>31</v>
      </c>
      <c r="I44" s="13">
        <f t="shared" si="3"/>
        <v>1</v>
      </c>
      <c r="J44" s="96">
        <v>139</v>
      </c>
      <c r="K44" s="70">
        <v>11</v>
      </c>
      <c r="L44" s="13">
        <f t="shared" si="4"/>
        <v>7.9136690647482008E-2</v>
      </c>
      <c r="M44" s="70">
        <v>128</v>
      </c>
      <c r="N44" s="13">
        <f t="shared" si="5"/>
        <v>0.92086330935251803</v>
      </c>
      <c r="O44" s="96">
        <v>6253</v>
      </c>
      <c r="P44" s="70">
        <v>619</v>
      </c>
      <c r="Q44" s="13">
        <f t="shared" si="6"/>
        <v>9.899248360786822E-2</v>
      </c>
      <c r="R44" s="70">
        <v>5634</v>
      </c>
      <c r="S44" s="13">
        <f t="shared" si="7"/>
        <v>0.90100751639213172</v>
      </c>
      <c r="T44" s="96">
        <v>5433</v>
      </c>
      <c r="U44" s="70">
        <v>630</v>
      </c>
      <c r="V44" s="13">
        <f t="shared" si="8"/>
        <v>0.11595803423522916</v>
      </c>
      <c r="W44" s="70">
        <v>4803</v>
      </c>
      <c r="X44" s="13">
        <f t="shared" si="9"/>
        <v>0.8840419657647709</v>
      </c>
      <c r="Y44" s="96">
        <v>3793</v>
      </c>
      <c r="Z44" s="70">
        <v>331</v>
      </c>
      <c r="AA44" s="13">
        <f t="shared" si="10"/>
        <v>8.7266016345900338E-2</v>
      </c>
      <c r="AB44" s="70">
        <v>3462</v>
      </c>
      <c r="AC44" s="13">
        <f t="shared" si="11"/>
        <v>0.91273398365409963</v>
      </c>
      <c r="AD44" s="96">
        <v>1661</v>
      </c>
      <c r="AE44" s="70">
        <v>94</v>
      </c>
      <c r="AF44" s="13">
        <f t="shared" si="12"/>
        <v>5.6592414208308246E-2</v>
      </c>
      <c r="AG44" s="70">
        <v>1567</v>
      </c>
      <c r="AH44" s="13">
        <f t="shared" si="13"/>
        <v>0.94340758579169171</v>
      </c>
      <c r="AI44" s="96">
        <v>564</v>
      </c>
      <c r="AJ44" s="70">
        <v>14</v>
      </c>
      <c r="AK44" s="13">
        <f t="shared" si="14"/>
        <v>2.4822695035460994E-2</v>
      </c>
      <c r="AL44" s="70">
        <v>550</v>
      </c>
      <c r="AM44" s="13">
        <f t="shared" si="15"/>
        <v>0.97517730496453903</v>
      </c>
      <c r="AN44" s="96">
        <f t="shared" si="16"/>
        <v>17874</v>
      </c>
      <c r="AO44" s="70">
        <f t="shared" si="0"/>
        <v>1699</v>
      </c>
      <c r="AP44" s="13">
        <f t="shared" si="17"/>
        <v>9.505426877028085E-2</v>
      </c>
      <c r="AQ44" s="33">
        <f t="shared" si="1"/>
        <v>16175</v>
      </c>
      <c r="AR44" s="13">
        <f t="shared" si="18"/>
        <v>0.90494573122971911</v>
      </c>
      <c r="AS44" s="91"/>
      <c r="AT44" s="261"/>
      <c r="AU44" s="331"/>
      <c r="AV44" s="151" t="s">
        <v>67</v>
      </c>
      <c r="AW44" s="210">
        <v>17635</v>
      </c>
      <c r="AX44" s="38">
        <v>1530</v>
      </c>
      <c r="AY44" s="85">
        <v>8.6759285511766371E-2</v>
      </c>
      <c r="AZ44" s="38">
        <v>16105</v>
      </c>
      <c r="BA44" s="85">
        <v>0.91324071448823363</v>
      </c>
      <c r="BB44" s="53">
        <v>39</v>
      </c>
      <c r="BC44" s="32" t="s">
        <v>7</v>
      </c>
      <c r="BD44" s="36">
        <f t="shared" si="19"/>
        <v>0.17628607277289837</v>
      </c>
      <c r="BE44" s="36">
        <f t="shared" si="20"/>
        <v>0.17218400024681454</v>
      </c>
      <c r="BF44" s="36">
        <f t="shared" si="21"/>
        <v>0.82371392722710168</v>
      </c>
      <c r="BG44" s="36">
        <f t="shared" si="22"/>
        <v>0.82781599975318543</v>
      </c>
      <c r="BH44" s="36">
        <f t="shared" si="23"/>
        <v>1.8918210415938483E-2</v>
      </c>
      <c r="BI44" s="36">
        <f t="shared" si="24"/>
        <v>1.8578526679628428E-2</v>
      </c>
      <c r="BJ44" s="36">
        <f t="shared" si="25"/>
        <v>0.98108178958406156</v>
      </c>
      <c r="BK44" s="36">
        <f t="shared" si="26"/>
        <v>0.98142147332037155</v>
      </c>
      <c r="BM44" s="77" t="s">
        <v>48</v>
      </c>
      <c r="BN44" s="36">
        <f t="shared" si="27"/>
        <v>0.23387096774193547</v>
      </c>
      <c r="BO44" s="36">
        <f t="shared" si="28"/>
        <v>0.23361344537815126</v>
      </c>
      <c r="BP44" s="197">
        <f t="shared" si="29"/>
        <v>0</v>
      </c>
      <c r="BQ44" s="36">
        <f t="shared" si="30"/>
        <v>0.7661290322580645</v>
      </c>
      <c r="BR44" s="36">
        <f t="shared" si="31"/>
        <v>0.76638655462184879</v>
      </c>
      <c r="BS44" s="197">
        <f t="shared" si="32"/>
        <v>0</v>
      </c>
      <c r="BT44" s="36">
        <f t="shared" si="33"/>
        <v>8.658008658008658E-3</v>
      </c>
      <c r="BU44" s="36">
        <f t="shared" si="34"/>
        <v>2.1459227467811159E-3</v>
      </c>
      <c r="BV44" s="197">
        <f t="shared" si="35"/>
        <v>0.7</v>
      </c>
      <c r="BW44" s="36">
        <f t="shared" si="36"/>
        <v>0.9913419913419913</v>
      </c>
      <c r="BX44" s="36">
        <f t="shared" si="37"/>
        <v>0.99785407725321884</v>
      </c>
      <c r="BY44" s="197">
        <f t="shared" si="38"/>
        <v>-0.70000000000000062</v>
      </c>
      <c r="BZ44" s="53"/>
      <c r="CA44" s="77" t="s">
        <v>48</v>
      </c>
      <c r="CB44" s="36">
        <f t="shared" si="39"/>
        <v>0.19262847847588738</v>
      </c>
      <c r="CC44" s="36">
        <f t="shared" si="40"/>
        <v>0.18250950012255857</v>
      </c>
      <c r="CD44" s="197">
        <f t="shared" si="41"/>
        <v>1.0000000000000009</v>
      </c>
      <c r="CE44" s="36">
        <f t="shared" si="42"/>
        <v>0.80737152152411262</v>
      </c>
      <c r="CF44" s="36">
        <f t="shared" si="43"/>
        <v>0.81749049987744149</v>
      </c>
      <c r="CG44" s="197">
        <f t="shared" si="44"/>
        <v>-0.99999999999998979</v>
      </c>
      <c r="CH44" s="36">
        <f t="shared" si="45"/>
        <v>1.7546282428820951E-2</v>
      </c>
      <c r="CI44" s="36">
        <f t="shared" si="46"/>
        <v>1.6720866219624399E-2</v>
      </c>
      <c r="CJ44" s="197">
        <f t="shared" si="47"/>
        <v>9.9999999999999742E-2</v>
      </c>
      <c r="CK44" s="36">
        <f t="shared" si="48"/>
        <v>0.98245371757117905</v>
      </c>
      <c r="CL44" s="36">
        <f t="shared" si="49"/>
        <v>0.98327913378037557</v>
      </c>
      <c r="CM44" s="197">
        <f t="shared" si="50"/>
        <v>-0.10000000000000009</v>
      </c>
      <c r="CN44" s="141">
        <v>0</v>
      </c>
    </row>
    <row r="45" spans="2:92" s="12" customFormat="1" ht="13.5" customHeight="1">
      <c r="B45" s="259">
        <v>14</v>
      </c>
      <c r="C45" s="329" t="s">
        <v>107</v>
      </c>
      <c r="D45" s="75" t="s">
        <v>136</v>
      </c>
      <c r="E45" s="94">
        <v>15</v>
      </c>
      <c r="F45" s="74">
        <v>0</v>
      </c>
      <c r="G45" s="72">
        <f t="shared" si="2"/>
        <v>0</v>
      </c>
      <c r="H45" s="74">
        <v>15</v>
      </c>
      <c r="I45" s="72">
        <f t="shared" si="3"/>
        <v>1</v>
      </c>
      <c r="J45" s="94">
        <v>43</v>
      </c>
      <c r="K45" s="74">
        <v>3</v>
      </c>
      <c r="L45" s="72">
        <f t="shared" si="4"/>
        <v>6.9767441860465115E-2</v>
      </c>
      <c r="M45" s="74">
        <v>40</v>
      </c>
      <c r="N45" s="72">
        <f t="shared" si="5"/>
        <v>0.93023255813953487</v>
      </c>
      <c r="O45" s="94">
        <v>2641</v>
      </c>
      <c r="P45" s="74">
        <v>530</v>
      </c>
      <c r="Q45" s="72">
        <f t="shared" si="6"/>
        <v>0.20068156001514578</v>
      </c>
      <c r="R45" s="74">
        <v>2111</v>
      </c>
      <c r="S45" s="72">
        <f t="shared" si="7"/>
        <v>0.79931843998485419</v>
      </c>
      <c r="T45" s="94">
        <v>2415</v>
      </c>
      <c r="U45" s="74">
        <v>457</v>
      </c>
      <c r="V45" s="72">
        <f t="shared" si="8"/>
        <v>0.18923395445134575</v>
      </c>
      <c r="W45" s="74">
        <v>1958</v>
      </c>
      <c r="X45" s="72">
        <f t="shared" si="9"/>
        <v>0.81076604554865428</v>
      </c>
      <c r="Y45" s="94">
        <v>1632</v>
      </c>
      <c r="Z45" s="74">
        <v>264</v>
      </c>
      <c r="AA45" s="72">
        <f t="shared" si="10"/>
        <v>0.16176470588235295</v>
      </c>
      <c r="AB45" s="74">
        <v>1368</v>
      </c>
      <c r="AC45" s="72">
        <f t="shared" si="11"/>
        <v>0.83823529411764708</v>
      </c>
      <c r="AD45" s="94">
        <v>743</v>
      </c>
      <c r="AE45" s="74">
        <v>89</v>
      </c>
      <c r="AF45" s="72">
        <f t="shared" si="12"/>
        <v>0.11978465679676985</v>
      </c>
      <c r="AG45" s="74">
        <v>654</v>
      </c>
      <c r="AH45" s="72">
        <f t="shared" si="13"/>
        <v>0.88021534320323014</v>
      </c>
      <c r="AI45" s="94">
        <v>233</v>
      </c>
      <c r="AJ45" s="74">
        <v>15</v>
      </c>
      <c r="AK45" s="72">
        <f t="shared" si="14"/>
        <v>6.4377682403433473E-2</v>
      </c>
      <c r="AL45" s="74">
        <v>218</v>
      </c>
      <c r="AM45" s="72">
        <f t="shared" si="15"/>
        <v>0.93562231759656656</v>
      </c>
      <c r="AN45" s="94">
        <f t="shared" si="16"/>
        <v>7722</v>
      </c>
      <c r="AO45" s="74">
        <f t="shared" si="0"/>
        <v>1358</v>
      </c>
      <c r="AP45" s="72">
        <f t="shared" si="17"/>
        <v>0.17586117586117586</v>
      </c>
      <c r="AQ45" s="73">
        <f t="shared" si="1"/>
        <v>6364</v>
      </c>
      <c r="AR45" s="72">
        <f t="shared" si="18"/>
        <v>0.82413882413882411</v>
      </c>
      <c r="AS45" s="91"/>
      <c r="AT45" s="259">
        <v>14</v>
      </c>
      <c r="AU45" s="329" t="s">
        <v>107</v>
      </c>
      <c r="AV45" s="11" t="s">
        <v>136</v>
      </c>
      <c r="AW45" s="210">
        <v>7218</v>
      </c>
      <c r="AX45" s="38">
        <v>1285</v>
      </c>
      <c r="AY45" s="85">
        <v>0.17802715433638128</v>
      </c>
      <c r="AZ45" s="38">
        <v>5933</v>
      </c>
      <c r="BA45" s="85">
        <v>0.82197284566361872</v>
      </c>
      <c r="BB45" s="53">
        <v>40</v>
      </c>
      <c r="BC45" s="32" t="s">
        <v>40</v>
      </c>
      <c r="BD45" s="36">
        <f t="shared" si="19"/>
        <v>0.23657744081695806</v>
      </c>
      <c r="BE45" s="36">
        <f t="shared" si="20"/>
        <v>0.21206550802139038</v>
      </c>
      <c r="BF45" s="36">
        <f t="shared" si="21"/>
        <v>0.76342255918304192</v>
      </c>
      <c r="BG45" s="36">
        <f t="shared" si="22"/>
        <v>0.78793449197860965</v>
      </c>
      <c r="BH45" s="36">
        <f t="shared" si="23"/>
        <v>2.8348688873139617E-2</v>
      </c>
      <c r="BI45" s="36">
        <f t="shared" si="24"/>
        <v>2.6302037972478664E-2</v>
      </c>
      <c r="BJ45" s="36">
        <f t="shared" si="25"/>
        <v>0.97165131112686043</v>
      </c>
      <c r="BK45" s="36">
        <f t="shared" si="26"/>
        <v>0.97369796202752135</v>
      </c>
      <c r="BM45" s="77" t="s">
        <v>49</v>
      </c>
      <c r="BN45" s="36">
        <f t="shared" si="27"/>
        <v>6.3518830803822368E-2</v>
      </c>
      <c r="BO45" s="36">
        <f t="shared" si="28"/>
        <v>6.2612883804936792E-2</v>
      </c>
      <c r="BP45" s="197">
        <f t="shared" si="29"/>
        <v>0.10000000000000009</v>
      </c>
      <c r="BQ45" s="36">
        <f t="shared" si="30"/>
        <v>0.93648116919617763</v>
      </c>
      <c r="BR45" s="36">
        <f t="shared" si="31"/>
        <v>0.93738711619506321</v>
      </c>
      <c r="BS45" s="197">
        <f t="shared" si="32"/>
        <v>-0.10000000000000009</v>
      </c>
      <c r="BT45" s="36">
        <f t="shared" si="33"/>
        <v>5.1813471502590676E-3</v>
      </c>
      <c r="BU45" s="36">
        <f t="shared" si="34"/>
        <v>1.2779552715654952E-3</v>
      </c>
      <c r="BV45" s="197">
        <f t="shared" si="35"/>
        <v>0.4</v>
      </c>
      <c r="BW45" s="36">
        <f t="shared" si="36"/>
        <v>0.99481865284974091</v>
      </c>
      <c r="BX45" s="36">
        <f t="shared" si="37"/>
        <v>0.99872204472843451</v>
      </c>
      <c r="BY45" s="197">
        <f t="shared" si="38"/>
        <v>-0.40000000000000036</v>
      </c>
      <c r="BZ45" s="53"/>
      <c r="CA45" s="77" t="s">
        <v>49</v>
      </c>
      <c r="CB45" s="36">
        <f t="shared" si="39"/>
        <v>0.19262847847588738</v>
      </c>
      <c r="CC45" s="36">
        <f t="shared" si="40"/>
        <v>0.18250950012255857</v>
      </c>
      <c r="CD45" s="197">
        <f t="shared" si="41"/>
        <v>1.0000000000000009</v>
      </c>
      <c r="CE45" s="36">
        <f t="shared" si="42"/>
        <v>0.80737152152411262</v>
      </c>
      <c r="CF45" s="36">
        <f t="shared" si="43"/>
        <v>0.81749049987744149</v>
      </c>
      <c r="CG45" s="197">
        <f t="shared" si="44"/>
        <v>-0.99999999999998979</v>
      </c>
      <c r="CH45" s="36">
        <f t="shared" si="45"/>
        <v>1.7546282428820951E-2</v>
      </c>
      <c r="CI45" s="36">
        <f t="shared" si="46"/>
        <v>1.6720866219624399E-2</v>
      </c>
      <c r="CJ45" s="197">
        <f t="shared" si="47"/>
        <v>9.9999999999999742E-2</v>
      </c>
      <c r="CK45" s="36">
        <f t="shared" si="48"/>
        <v>0.98245371757117905</v>
      </c>
      <c r="CL45" s="36">
        <f t="shared" si="49"/>
        <v>0.98327913378037557</v>
      </c>
      <c r="CM45" s="197">
        <f t="shared" si="50"/>
        <v>-0.10000000000000009</v>
      </c>
      <c r="CN45" s="141">
        <v>0</v>
      </c>
    </row>
    <row r="46" spans="2:92" s="12" customFormat="1" ht="13.5" customHeight="1">
      <c r="B46" s="260"/>
      <c r="C46" s="330"/>
      <c r="D46" s="65" t="s">
        <v>137</v>
      </c>
      <c r="E46" s="95">
        <v>9</v>
      </c>
      <c r="F46" s="64">
        <v>0</v>
      </c>
      <c r="G46" s="62">
        <f t="shared" si="2"/>
        <v>0</v>
      </c>
      <c r="H46" s="64">
        <v>9</v>
      </c>
      <c r="I46" s="62">
        <f t="shared" si="3"/>
        <v>1</v>
      </c>
      <c r="J46" s="95">
        <v>33</v>
      </c>
      <c r="K46" s="64">
        <v>1</v>
      </c>
      <c r="L46" s="62">
        <f t="shared" si="4"/>
        <v>3.0303030303030304E-2</v>
      </c>
      <c r="M46" s="64">
        <v>32</v>
      </c>
      <c r="N46" s="62">
        <f t="shared" si="5"/>
        <v>0.96969696969696972</v>
      </c>
      <c r="O46" s="95">
        <v>2104</v>
      </c>
      <c r="P46" s="64">
        <v>86</v>
      </c>
      <c r="Q46" s="62">
        <f t="shared" si="6"/>
        <v>4.08745247148289E-2</v>
      </c>
      <c r="R46" s="64">
        <v>2018</v>
      </c>
      <c r="S46" s="62">
        <f t="shared" si="7"/>
        <v>0.95912547528517111</v>
      </c>
      <c r="T46" s="95">
        <v>1663</v>
      </c>
      <c r="U46" s="64">
        <v>50</v>
      </c>
      <c r="V46" s="62">
        <f t="shared" si="8"/>
        <v>3.0066145520144319E-2</v>
      </c>
      <c r="W46" s="64">
        <v>1613</v>
      </c>
      <c r="X46" s="62">
        <f t="shared" si="9"/>
        <v>0.96993385447985569</v>
      </c>
      <c r="Y46" s="95">
        <v>1341</v>
      </c>
      <c r="Z46" s="64">
        <v>29</v>
      </c>
      <c r="AA46" s="62">
        <f t="shared" si="10"/>
        <v>2.1625652498135719E-2</v>
      </c>
      <c r="AB46" s="64">
        <v>1312</v>
      </c>
      <c r="AC46" s="62">
        <f t="shared" si="11"/>
        <v>0.97837434750186425</v>
      </c>
      <c r="AD46" s="95">
        <v>718</v>
      </c>
      <c r="AE46" s="64">
        <v>12</v>
      </c>
      <c r="AF46" s="62">
        <f t="shared" si="12"/>
        <v>1.6713091922005572E-2</v>
      </c>
      <c r="AG46" s="64">
        <v>706</v>
      </c>
      <c r="AH46" s="62">
        <f t="shared" si="13"/>
        <v>0.98328690807799446</v>
      </c>
      <c r="AI46" s="95">
        <v>252</v>
      </c>
      <c r="AJ46" s="64">
        <v>1</v>
      </c>
      <c r="AK46" s="62">
        <f t="shared" si="14"/>
        <v>3.968253968253968E-3</v>
      </c>
      <c r="AL46" s="64">
        <v>251</v>
      </c>
      <c r="AM46" s="62">
        <f t="shared" si="15"/>
        <v>0.99603174603174605</v>
      </c>
      <c r="AN46" s="95">
        <f t="shared" si="16"/>
        <v>6120</v>
      </c>
      <c r="AO46" s="64">
        <f t="shared" si="0"/>
        <v>179</v>
      </c>
      <c r="AP46" s="62">
        <f t="shared" si="17"/>
        <v>2.9248366013071896E-2</v>
      </c>
      <c r="AQ46" s="63">
        <f t="shared" si="1"/>
        <v>5941</v>
      </c>
      <c r="AR46" s="62">
        <f t="shared" si="18"/>
        <v>0.9707516339869281</v>
      </c>
      <c r="AS46" s="91"/>
      <c r="AT46" s="260"/>
      <c r="AU46" s="330"/>
      <c r="AV46" s="11" t="s">
        <v>137</v>
      </c>
      <c r="AW46" s="210">
        <v>6309</v>
      </c>
      <c r="AX46" s="38">
        <v>207</v>
      </c>
      <c r="AY46" s="85">
        <v>3.2810271041369472E-2</v>
      </c>
      <c r="AZ46" s="38">
        <v>6102</v>
      </c>
      <c r="BA46" s="85">
        <v>0.96718972895863053</v>
      </c>
      <c r="BB46" s="53">
        <v>41</v>
      </c>
      <c r="BC46" s="32" t="s">
        <v>11</v>
      </c>
      <c r="BD46" s="36">
        <f t="shared" si="19"/>
        <v>0.22554239847413177</v>
      </c>
      <c r="BE46" s="36">
        <f t="shared" si="20"/>
        <v>0.22070914696813979</v>
      </c>
      <c r="BF46" s="36">
        <f t="shared" si="21"/>
        <v>0.77445760152586829</v>
      </c>
      <c r="BG46" s="36">
        <f t="shared" si="22"/>
        <v>0.77929085303186019</v>
      </c>
      <c r="BH46" s="36">
        <f t="shared" si="23"/>
        <v>1.7800511508951407E-2</v>
      </c>
      <c r="BI46" s="36">
        <f t="shared" si="24"/>
        <v>1.898101898101898E-2</v>
      </c>
      <c r="BJ46" s="36">
        <f t="shared" si="25"/>
        <v>0.98219948849104854</v>
      </c>
      <c r="BK46" s="36">
        <f t="shared" si="26"/>
        <v>0.981018981018981</v>
      </c>
      <c r="BM46" s="77" t="s">
        <v>27</v>
      </c>
      <c r="BN46" s="36">
        <f t="shared" si="27"/>
        <v>0.12238055322715842</v>
      </c>
      <c r="BO46" s="36">
        <f t="shared" si="28"/>
        <v>0.11895910780669144</v>
      </c>
      <c r="BP46" s="197">
        <f t="shared" si="29"/>
        <v>0.30000000000000027</v>
      </c>
      <c r="BQ46" s="36">
        <f t="shared" si="30"/>
        <v>0.87761944677284154</v>
      </c>
      <c r="BR46" s="36">
        <f t="shared" si="31"/>
        <v>0.8810408921933085</v>
      </c>
      <c r="BS46" s="197">
        <f t="shared" si="32"/>
        <v>-0.30000000000000027</v>
      </c>
      <c r="BT46" s="36">
        <f t="shared" si="33"/>
        <v>6.4239828693790149E-3</v>
      </c>
      <c r="BU46" s="36">
        <f t="shared" si="34"/>
        <v>6.44468313641246E-3</v>
      </c>
      <c r="BV46" s="197">
        <f t="shared" si="35"/>
        <v>0</v>
      </c>
      <c r="BW46" s="36">
        <f t="shared" si="36"/>
        <v>0.99357601713062094</v>
      </c>
      <c r="BX46" s="36">
        <f t="shared" si="37"/>
        <v>0.99355531686358756</v>
      </c>
      <c r="BY46" s="197">
        <f t="shared" si="38"/>
        <v>0</v>
      </c>
      <c r="BZ46" s="53"/>
      <c r="CA46" s="77" t="s">
        <v>27</v>
      </c>
      <c r="CB46" s="36">
        <f t="shared" si="39"/>
        <v>0.19262847847588738</v>
      </c>
      <c r="CC46" s="36">
        <f t="shared" si="40"/>
        <v>0.18250950012255857</v>
      </c>
      <c r="CD46" s="197">
        <f t="shared" si="41"/>
        <v>1.0000000000000009</v>
      </c>
      <c r="CE46" s="36">
        <f t="shared" si="42"/>
        <v>0.80737152152411262</v>
      </c>
      <c r="CF46" s="36">
        <f t="shared" si="43"/>
        <v>0.81749049987744149</v>
      </c>
      <c r="CG46" s="197">
        <f t="shared" si="44"/>
        <v>-0.99999999999998979</v>
      </c>
      <c r="CH46" s="36">
        <f t="shared" si="45"/>
        <v>1.7546282428820951E-2</v>
      </c>
      <c r="CI46" s="36">
        <f t="shared" si="46"/>
        <v>1.6720866219624399E-2</v>
      </c>
      <c r="CJ46" s="197">
        <f t="shared" si="47"/>
        <v>9.9999999999999742E-2</v>
      </c>
      <c r="CK46" s="36">
        <f t="shared" si="48"/>
        <v>0.98245371757117905</v>
      </c>
      <c r="CL46" s="36">
        <f t="shared" si="49"/>
        <v>0.98327913378037557</v>
      </c>
      <c r="CM46" s="197">
        <f t="shared" si="50"/>
        <v>-0.10000000000000009</v>
      </c>
      <c r="CN46" s="141">
        <v>0</v>
      </c>
    </row>
    <row r="47" spans="2:92" s="12" customFormat="1" ht="13.5" customHeight="1">
      <c r="B47" s="261"/>
      <c r="C47" s="331"/>
      <c r="D47" s="71" t="s">
        <v>67</v>
      </c>
      <c r="E47" s="96">
        <v>24</v>
      </c>
      <c r="F47" s="70">
        <v>0</v>
      </c>
      <c r="G47" s="13">
        <f t="shared" si="2"/>
        <v>0</v>
      </c>
      <c r="H47" s="70">
        <v>24</v>
      </c>
      <c r="I47" s="13">
        <f t="shared" si="3"/>
        <v>1</v>
      </c>
      <c r="J47" s="96">
        <v>76</v>
      </c>
      <c r="K47" s="70">
        <v>4</v>
      </c>
      <c r="L47" s="13">
        <f t="shared" si="4"/>
        <v>5.2631578947368418E-2</v>
      </c>
      <c r="M47" s="70">
        <v>72</v>
      </c>
      <c r="N47" s="13">
        <f t="shared" si="5"/>
        <v>0.94736842105263153</v>
      </c>
      <c r="O47" s="96">
        <v>4745</v>
      </c>
      <c r="P47" s="70">
        <v>616</v>
      </c>
      <c r="Q47" s="13">
        <f t="shared" si="6"/>
        <v>0.12982086406743942</v>
      </c>
      <c r="R47" s="70">
        <v>4129</v>
      </c>
      <c r="S47" s="13">
        <f t="shared" si="7"/>
        <v>0.87017913593256058</v>
      </c>
      <c r="T47" s="96">
        <v>4078</v>
      </c>
      <c r="U47" s="70">
        <v>507</v>
      </c>
      <c r="V47" s="13">
        <f t="shared" si="8"/>
        <v>0.12432564982834723</v>
      </c>
      <c r="W47" s="70">
        <v>3571</v>
      </c>
      <c r="X47" s="13">
        <f t="shared" si="9"/>
        <v>0.87567435017165274</v>
      </c>
      <c r="Y47" s="96">
        <v>2973</v>
      </c>
      <c r="Z47" s="70">
        <v>293</v>
      </c>
      <c r="AA47" s="13">
        <f t="shared" si="10"/>
        <v>9.8553649512277158E-2</v>
      </c>
      <c r="AB47" s="70">
        <v>2680</v>
      </c>
      <c r="AC47" s="13">
        <f t="shared" si="11"/>
        <v>0.90144635048772281</v>
      </c>
      <c r="AD47" s="96">
        <v>1461</v>
      </c>
      <c r="AE47" s="70">
        <v>101</v>
      </c>
      <c r="AF47" s="13">
        <f t="shared" si="12"/>
        <v>6.913073237508556E-2</v>
      </c>
      <c r="AG47" s="70">
        <v>1360</v>
      </c>
      <c r="AH47" s="13">
        <f t="shared" si="13"/>
        <v>0.9308692676249144</v>
      </c>
      <c r="AI47" s="96">
        <v>485</v>
      </c>
      <c r="AJ47" s="70">
        <v>16</v>
      </c>
      <c r="AK47" s="13">
        <f t="shared" si="14"/>
        <v>3.2989690721649485E-2</v>
      </c>
      <c r="AL47" s="70">
        <v>469</v>
      </c>
      <c r="AM47" s="13">
        <f t="shared" si="15"/>
        <v>0.96701030927835052</v>
      </c>
      <c r="AN47" s="96">
        <f t="shared" si="16"/>
        <v>13842</v>
      </c>
      <c r="AO47" s="70">
        <f t="shared" si="0"/>
        <v>1537</v>
      </c>
      <c r="AP47" s="13">
        <f t="shared" si="17"/>
        <v>0.11103886721572027</v>
      </c>
      <c r="AQ47" s="33">
        <f t="shared" si="1"/>
        <v>12305</v>
      </c>
      <c r="AR47" s="13">
        <f t="shared" si="18"/>
        <v>0.88896113278427968</v>
      </c>
      <c r="AS47" s="91"/>
      <c r="AT47" s="261"/>
      <c r="AU47" s="331"/>
      <c r="AV47" s="151" t="s">
        <v>67</v>
      </c>
      <c r="AW47" s="210">
        <v>13527</v>
      </c>
      <c r="AX47" s="38">
        <v>1492</v>
      </c>
      <c r="AY47" s="85">
        <v>0.11029792267317218</v>
      </c>
      <c r="AZ47" s="38">
        <v>12035</v>
      </c>
      <c r="BA47" s="85">
        <v>0.88970207732682782</v>
      </c>
      <c r="BB47" s="53">
        <v>42</v>
      </c>
      <c r="BC47" s="32" t="s">
        <v>12</v>
      </c>
      <c r="BD47" s="36">
        <f t="shared" si="19"/>
        <v>0.1161378388166142</v>
      </c>
      <c r="BE47" s="36">
        <f t="shared" si="20"/>
        <v>9.7503876440363624E-2</v>
      </c>
      <c r="BF47" s="36">
        <f t="shared" si="21"/>
        <v>0.88386216118338579</v>
      </c>
      <c r="BG47" s="36">
        <f t="shared" si="22"/>
        <v>0.90249612355963638</v>
      </c>
      <c r="BH47" s="36">
        <f t="shared" si="23"/>
        <v>1.5629383240492126E-2</v>
      </c>
      <c r="BI47" s="36">
        <f t="shared" si="24"/>
        <v>1.2572648558889812E-2</v>
      </c>
      <c r="BJ47" s="36">
        <f t="shared" si="25"/>
        <v>0.98437061675950788</v>
      </c>
      <c r="BK47" s="36">
        <f t="shared" si="26"/>
        <v>0.98742735144111016</v>
      </c>
      <c r="BM47" s="77" t="s">
        <v>28</v>
      </c>
      <c r="BN47" s="36">
        <f t="shared" si="27"/>
        <v>0.16121356335514575</v>
      </c>
      <c r="BO47" s="36">
        <f t="shared" si="28"/>
        <v>0.14857881136950904</v>
      </c>
      <c r="BP47" s="197">
        <f t="shared" si="29"/>
        <v>1.2000000000000011</v>
      </c>
      <c r="BQ47" s="36">
        <f t="shared" si="30"/>
        <v>0.83878643664485431</v>
      </c>
      <c r="BR47" s="36">
        <f t="shared" si="31"/>
        <v>0.85142118863049099</v>
      </c>
      <c r="BS47" s="197">
        <f t="shared" si="32"/>
        <v>-1.2000000000000011</v>
      </c>
      <c r="BT47" s="36">
        <f t="shared" si="33"/>
        <v>1.0452961672473868E-2</v>
      </c>
      <c r="BU47" s="36">
        <f t="shared" si="34"/>
        <v>7.5885328836424954E-3</v>
      </c>
      <c r="BV47" s="197">
        <f t="shared" si="35"/>
        <v>0.2</v>
      </c>
      <c r="BW47" s="36">
        <f t="shared" si="36"/>
        <v>0.98954703832752611</v>
      </c>
      <c r="BX47" s="36">
        <f t="shared" si="37"/>
        <v>0.99241146711635753</v>
      </c>
      <c r="BY47" s="197">
        <f t="shared" si="38"/>
        <v>-0.20000000000000018</v>
      </c>
      <c r="BZ47" s="53"/>
      <c r="CA47" s="77" t="s">
        <v>28</v>
      </c>
      <c r="CB47" s="36">
        <f t="shared" si="39"/>
        <v>0.19262847847588738</v>
      </c>
      <c r="CC47" s="36">
        <f t="shared" si="40"/>
        <v>0.18250950012255857</v>
      </c>
      <c r="CD47" s="197">
        <f t="shared" si="41"/>
        <v>1.0000000000000009</v>
      </c>
      <c r="CE47" s="36">
        <f t="shared" si="42"/>
        <v>0.80737152152411262</v>
      </c>
      <c r="CF47" s="36">
        <f t="shared" si="43"/>
        <v>0.81749049987744149</v>
      </c>
      <c r="CG47" s="197">
        <f t="shared" si="44"/>
        <v>-0.99999999999998979</v>
      </c>
      <c r="CH47" s="36">
        <f t="shared" si="45"/>
        <v>1.7546282428820951E-2</v>
      </c>
      <c r="CI47" s="36">
        <f t="shared" si="46"/>
        <v>1.6720866219624399E-2</v>
      </c>
      <c r="CJ47" s="197">
        <f t="shared" si="47"/>
        <v>9.9999999999999742E-2</v>
      </c>
      <c r="CK47" s="36">
        <f t="shared" si="48"/>
        <v>0.98245371757117905</v>
      </c>
      <c r="CL47" s="36">
        <f t="shared" si="49"/>
        <v>0.98327913378037557</v>
      </c>
      <c r="CM47" s="197">
        <f t="shared" si="50"/>
        <v>-0.10000000000000009</v>
      </c>
      <c r="CN47" s="141">
        <v>0</v>
      </c>
    </row>
    <row r="48" spans="2:92" s="12" customFormat="1" ht="13.5" customHeight="1">
      <c r="B48" s="259">
        <v>15</v>
      </c>
      <c r="C48" s="329" t="s">
        <v>108</v>
      </c>
      <c r="D48" s="75" t="s">
        <v>136</v>
      </c>
      <c r="E48" s="94">
        <v>24</v>
      </c>
      <c r="F48" s="74">
        <v>0</v>
      </c>
      <c r="G48" s="72">
        <f t="shared" si="2"/>
        <v>0</v>
      </c>
      <c r="H48" s="74">
        <v>24</v>
      </c>
      <c r="I48" s="72">
        <f t="shared" si="3"/>
        <v>1</v>
      </c>
      <c r="J48" s="94">
        <v>107</v>
      </c>
      <c r="K48" s="74">
        <v>11</v>
      </c>
      <c r="L48" s="72">
        <f t="shared" si="4"/>
        <v>0.10280373831775701</v>
      </c>
      <c r="M48" s="74">
        <v>96</v>
      </c>
      <c r="N48" s="72">
        <f t="shared" si="5"/>
        <v>0.89719626168224298</v>
      </c>
      <c r="O48" s="94">
        <v>4802</v>
      </c>
      <c r="P48" s="74">
        <v>724</v>
      </c>
      <c r="Q48" s="72">
        <f t="shared" si="6"/>
        <v>0.15077051228654728</v>
      </c>
      <c r="R48" s="74">
        <v>4078</v>
      </c>
      <c r="S48" s="72">
        <f t="shared" si="7"/>
        <v>0.84922948771345275</v>
      </c>
      <c r="T48" s="94">
        <v>4082</v>
      </c>
      <c r="U48" s="74">
        <v>564</v>
      </c>
      <c r="V48" s="72">
        <f t="shared" si="8"/>
        <v>0.13816756491915727</v>
      </c>
      <c r="W48" s="74">
        <v>3518</v>
      </c>
      <c r="X48" s="72">
        <f t="shared" si="9"/>
        <v>0.86183243508084273</v>
      </c>
      <c r="Y48" s="94">
        <v>2619</v>
      </c>
      <c r="Z48" s="74">
        <v>325</v>
      </c>
      <c r="AA48" s="72">
        <f t="shared" si="10"/>
        <v>0.12409316533027873</v>
      </c>
      <c r="AB48" s="74">
        <v>2294</v>
      </c>
      <c r="AC48" s="72">
        <f t="shared" si="11"/>
        <v>0.8759068346697213</v>
      </c>
      <c r="AD48" s="94">
        <v>1013</v>
      </c>
      <c r="AE48" s="74">
        <v>104</v>
      </c>
      <c r="AF48" s="72">
        <f t="shared" si="12"/>
        <v>0.10266535044422508</v>
      </c>
      <c r="AG48" s="74">
        <v>909</v>
      </c>
      <c r="AH48" s="72">
        <f t="shared" si="13"/>
        <v>0.89733464955577491</v>
      </c>
      <c r="AI48" s="94">
        <v>277</v>
      </c>
      <c r="AJ48" s="74">
        <v>9</v>
      </c>
      <c r="AK48" s="72">
        <f t="shared" si="14"/>
        <v>3.2490974729241874E-2</v>
      </c>
      <c r="AL48" s="74">
        <v>268</v>
      </c>
      <c r="AM48" s="72">
        <f t="shared" si="15"/>
        <v>0.96750902527075811</v>
      </c>
      <c r="AN48" s="94">
        <f t="shared" si="16"/>
        <v>12924</v>
      </c>
      <c r="AO48" s="74">
        <f t="shared" si="0"/>
        <v>1737</v>
      </c>
      <c r="AP48" s="72">
        <f t="shared" si="17"/>
        <v>0.13440111420612813</v>
      </c>
      <c r="AQ48" s="73">
        <f t="shared" si="1"/>
        <v>11187</v>
      </c>
      <c r="AR48" s="72">
        <f t="shared" si="18"/>
        <v>0.8655988857938719</v>
      </c>
      <c r="AS48" s="91"/>
      <c r="AT48" s="259">
        <v>15</v>
      </c>
      <c r="AU48" s="329" t="s">
        <v>108</v>
      </c>
      <c r="AV48" s="11" t="s">
        <v>136</v>
      </c>
      <c r="AW48" s="210">
        <v>12129</v>
      </c>
      <c r="AX48" s="38">
        <v>1552</v>
      </c>
      <c r="AY48" s="85">
        <v>0.12795778712177425</v>
      </c>
      <c r="AZ48" s="38">
        <v>10577</v>
      </c>
      <c r="BA48" s="85">
        <v>0.8720422128782257</v>
      </c>
      <c r="BB48" s="53">
        <v>43</v>
      </c>
      <c r="BC48" s="32" t="s">
        <v>8</v>
      </c>
      <c r="BD48" s="36">
        <f t="shared" si="19"/>
        <v>0.34592177800928942</v>
      </c>
      <c r="BE48" s="36">
        <f t="shared" si="20"/>
        <v>0.33674715775627173</v>
      </c>
      <c r="BF48" s="36">
        <f t="shared" si="21"/>
        <v>0.65407822199071064</v>
      </c>
      <c r="BG48" s="36">
        <f t="shared" si="22"/>
        <v>0.66325284224372827</v>
      </c>
      <c r="BH48" s="36">
        <f t="shared" si="23"/>
        <v>2.496798975672215E-2</v>
      </c>
      <c r="BI48" s="36">
        <f t="shared" si="24"/>
        <v>2.3998853786087827E-2</v>
      </c>
      <c r="BJ48" s="36">
        <f t="shared" si="25"/>
        <v>0.9750320102432779</v>
      </c>
      <c r="BK48" s="36">
        <f t="shared" si="26"/>
        <v>0.97600114621391221</v>
      </c>
      <c r="BM48" s="77" t="s">
        <v>29</v>
      </c>
      <c r="BN48" s="36">
        <f t="shared" si="27"/>
        <v>0.20231213872832371</v>
      </c>
      <c r="BO48" s="36">
        <f t="shared" si="28"/>
        <v>0.17069243156199679</v>
      </c>
      <c r="BP48" s="197">
        <f t="shared" si="29"/>
        <v>3.1</v>
      </c>
      <c r="BQ48" s="36">
        <f t="shared" si="30"/>
        <v>0.79768786127167635</v>
      </c>
      <c r="BR48" s="36">
        <f t="shared" si="31"/>
        <v>0.82930756843800324</v>
      </c>
      <c r="BS48" s="197">
        <f t="shared" si="32"/>
        <v>-3.0999999999999917</v>
      </c>
      <c r="BT48" s="36">
        <f t="shared" si="33"/>
        <v>1.6366612111292964E-2</v>
      </c>
      <c r="BU48" s="36">
        <f t="shared" si="34"/>
        <v>2.1103896103896104E-2</v>
      </c>
      <c r="BV48" s="197">
        <f t="shared" si="35"/>
        <v>-0.50000000000000011</v>
      </c>
      <c r="BW48" s="36">
        <f t="shared" si="36"/>
        <v>0.98363338788870702</v>
      </c>
      <c r="BX48" s="36">
        <f t="shared" si="37"/>
        <v>0.97889610389610393</v>
      </c>
      <c r="BY48" s="197">
        <f t="shared" si="38"/>
        <v>0.50000000000000044</v>
      </c>
      <c r="BZ48" s="53"/>
      <c r="CA48" s="77" t="s">
        <v>29</v>
      </c>
      <c r="CB48" s="36">
        <f t="shared" si="39"/>
        <v>0.19262847847588738</v>
      </c>
      <c r="CC48" s="36">
        <f t="shared" si="40"/>
        <v>0.18250950012255857</v>
      </c>
      <c r="CD48" s="197">
        <f t="shared" si="41"/>
        <v>1.0000000000000009</v>
      </c>
      <c r="CE48" s="36">
        <f t="shared" si="42"/>
        <v>0.80737152152411262</v>
      </c>
      <c r="CF48" s="36">
        <f t="shared" si="43"/>
        <v>0.81749049987744149</v>
      </c>
      <c r="CG48" s="197">
        <f t="shared" si="44"/>
        <v>-0.99999999999998979</v>
      </c>
      <c r="CH48" s="36">
        <f t="shared" si="45"/>
        <v>1.7546282428820951E-2</v>
      </c>
      <c r="CI48" s="36">
        <f t="shared" si="46"/>
        <v>1.6720866219624399E-2</v>
      </c>
      <c r="CJ48" s="197">
        <f t="shared" si="47"/>
        <v>9.9999999999999742E-2</v>
      </c>
      <c r="CK48" s="36">
        <f t="shared" si="48"/>
        <v>0.98245371757117905</v>
      </c>
      <c r="CL48" s="36">
        <f t="shared" si="49"/>
        <v>0.98327913378037557</v>
      </c>
      <c r="CM48" s="197">
        <f t="shared" si="50"/>
        <v>-0.10000000000000009</v>
      </c>
      <c r="CN48" s="141">
        <v>999</v>
      </c>
    </row>
    <row r="49" spans="2:78" s="12" customFormat="1" ht="13.5" customHeight="1">
      <c r="B49" s="260"/>
      <c r="C49" s="330"/>
      <c r="D49" s="65" t="s">
        <v>137</v>
      </c>
      <c r="E49" s="95">
        <v>13</v>
      </c>
      <c r="F49" s="64">
        <v>0</v>
      </c>
      <c r="G49" s="62">
        <f t="shared" si="2"/>
        <v>0</v>
      </c>
      <c r="H49" s="64">
        <v>13</v>
      </c>
      <c r="I49" s="62">
        <f t="shared" si="3"/>
        <v>1</v>
      </c>
      <c r="J49" s="95">
        <v>83</v>
      </c>
      <c r="K49" s="64">
        <v>1</v>
      </c>
      <c r="L49" s="62">
        <f t="shared" si="4"/>
        <v>1.2048192771084338E-2</v>
      </c>
      <c r="M49" s="64">
        <v>82</v>
      </c>
      <c r="N49" s="62">
        <f t="shared" si="5"/>
        <v>0.98795180722891562</v>
      </c>
      <c r="O49" s="95">
        <v>3545</v>
      </c>
      <c r="P49" s="64">
        <v>88</v>
      </c>
      <c r="Q49" s="62">
        <f t="shared" si="6"/>
        <v>2.4823695345557124E-2</v>
      </c>
      <c r="R49" s="64">
        <v>3457</v>
      </c>
      <c r="S49" s="62">
        <f t="shared" si="7"/>
        <v>0.97517630465444283</v>
      </c>
      <c r="T49" s="95">
        <v>2665</v>
      </c>
      <c r="U49" s="64">
        <v>63</v>
      </c>
      <c r="V49" s="62">
        <f t="shared" si="8"/>
        <v>2.3639774859287054E-2</v>
      </c>
      <c r="W49" s="64">
        <v>2602</v>
      </c>
      <c r="X49" s="62">
        <f t="shared" si="9"/>
        <v>0.97636022514071297</v>
      </c>
      <c r="Y49" s="95">
        <v>2098</v>
      </c>
      <c r="Z49" s="64">
        <v>45</v>
      </c>
      <c r="AA49" s="62">
        <f t="shared" si="10"/>
        <v>2.1448999046711152E-2</v>
      </c>
      <c r="AB49" s="64">
        <v>2053</v>
      </c>
      <c r="AC49" s="62">
        <f t="shared" si="11"/>
        <v>0.97855100095328884</v>
      </c>
      <c r="AD49" s="95">
        <v>1054</v>
      </c>
      <c r="AE49" s="64">
        <v>10</v>
      </c>
      <c r="AF49" s="62">
        <f t="shared" si="12"/>
        <v>9.4876660341555973E-3</v>
      </c>
      <c r="AG49" s="64">
        <v>1044</v>
      </c>
      <c r="AH49" s="62">
        <f t="shared" si="13"/>
        <v>0.99051233396584437</v>
      </c>
      <c r="AI49" s="95">
        <v>298</v>
      </c>
      <c r="AJ49" s="64">
        <v>1</v>
      </c>
      <c r="AK49" s="62">
        <f t="shared" si="14"/>
        <v>3.3557046979865771E-3</v>
      </c>
      <c r="AL49" s="64">
        <v>297</v>
      </c>
      <c r="AM49" s="62">
        <f t="shared" si="15"/>
        <v>0.99664429530201337</v>
      </c>
      <c r="AN49" s="95">
        <f t="shared" si="16"/>
        <v>9756</v>
      </c>
      <c r="AO49" s="64">
        <f t="shared" si="0"/>
        <v>208</v>
      </c>
      <c r="AP49" s="62">
        <f t="shared" si="17"/>
        <v>2.1320213202132021E-2</v>
      </c>
      <c r="AQ49" s="63">
        <f t="shared" si="1"/>
        <v>9548</v>
      </c>
      <c r="AR49" s="62">
        <f t="shared" si="18"/>
        <v>0.97867978679786793</v>
      </c>
      <c r="AS49" s="91"/>
      <c r="AT49" s="260"/>
      <c r="AU49" s="330"/>
      <c r="AV49" s="11" t="s">
        <v>137</v>
      </c>
      <c r="AW49" s="210">
        <v>9751</v>
      </c>
      <c r="AX49" s="38">
        <v>193</v>
      </c>
      <c r="AY49" s="85">
        <v>1.9792841759819504E-2</v>
      </c>
      <c r="AZ49" s="38">
        <v>9558</v>
      </c>
      <c r="BA49" s="85">
        <v>0.98020715824018045</v>
      </c>
      <c r="BB49" s="53">
        <v>44</v>
      </c>
      <c r="BC49" s="32" t="s">
        <v>18</v>
      </c>
      <c r="BD49" s="36">
        <f t="shared" si="19"/>
        <v>0.2837764287209546</v>
      </c>
      <c r="BE49" s="36">
        <f t="shared" si="20"/>
        <v>0.271564638018155</v>
      </c>
      <c r="BF49" s="36">
        <f t="shared" si="21"/>
        <v>0.71622357127904546</v>
      </c>
      <c r="BG49" s="36">
        <f t="shared" si="22"/>
        <v>0.728435361981845</v>
      </c>
      <c r="BH49" s="36">
        <f t="shared" si="23"/>
        <v>2.0964105064293984E-2</v>
      </c>
      <c r="BI49" s="36">
        <f t="shared" si="24"/>
        <v>2.388438747127827E-2</v>
      </c>
      <c r="BJ49" s="36">
        <f t="shared" si="25"/>
        <v>0.97903589493570597</v>
      </c>
      <c r="BK49" s="36">
        <f t="shared" si="26"/>
        <v>0.9761156125287217</v>
      </c>
      <c r="BM49" s="77" t="s">
        <v>196</v>
      </c>
      <c r="BN49" s="36">
        <f t="shared" si="27"/>
        <v>0.19262847847588738</v>
      </c>
      <c r="BO49" s="36">
        <f t="shared" si="28"/>
        <v>0.18250950012255857</v>
      </c>
      <c r="BP49" s="197">
        <f t="shared" si="29"/>
        <v>1.0000000000000009</v>
      </c>
      <c r="BQ49" s="36">
        <f t="shared" si="30"/>
        <v>0.80737152152411262</v>
      </c>
      <c r="BR49" s="36">
        <f t="shared" si="31"/>
        <v>0.81749049987744149</v>
      </c>
      <c r="BS49" s="197">
        <f t="shared" si="32"/>
        <v>-0.99999999999998979</v>
      </c>
      <c r="BT49" s="36">
        <f t="shared" si="33"/>
        <v>1.7546282428820951E-2</v>
      </c>
      <c r="BU49" s="36">
        <f t="shared" si="34"/>
        <v>1.6720866219624399E-2</v>
      </c>
      <c r="BV49" s="197">
        <f t="shared" si="35"/>
        <v>9.9999999999999742E-2</v>
      </c>
      <c r="BW49" s="36">
        <f t="shared" si="36"/>
        <v>0.98245371757117905</v>
      </c>
      <c r="BX49" s="36">
        <f t="shared" si="37"/>
        <v>0.98327913378037557</v>
      </c>
      <c r="BY49" s="197">
        <f t="shared" si="38"/>
        <v>-0.10000000000000009</v>
      </c>
      <c r="BZ49" s="53"/>
    </row>
    <row r="50" spans="2:78" s="12" customFormat="1" ht="13.5" customHeight="1">
      <c r="B50" s="261"/>
      <c r="C50" s="331"/>
      <c r="D50" s="71" t="s">
        <v>67</v>
      </c>
      <c r="E50" s="96">
        <v>37</v>
      </c>
      <c r="F50" s="70">
        <v>0</v>
      </c>
      <c r="G50" s="13">
        <f t="shared" si="2"/>
        <v>0</v>
      </c>
      <c r="H50" s="70">
        <v>37</v>
      </c>
      <c r="I50" s="13">
        <f t="shared" si="3"/>
        <v>1</v>
      </c>
      <c r="J50" s="96">
        <v>190</v>
      </c>
      <c r="K50" s="70">
        <v>12</v>
      </c>
      <c r="L50" s="13">
        <f t="shared" si="4"/>
        <v>6.3157894736842107E-2</v>
      </c>
      <c r="M50" s="70">
        <v>178</v>
      </c>
      <c r="N50" s="13">
        <f t="shared" si="5"/>
        <v>0.93684210526315792</v>
      </c>
      <c r="O50" s="96">
        <v>8347</v>
      </c>
      <c r="P50" s="70">
        <v>812</v>
      </c>
      <c r="Q50" s="13">
        <f t="shared" si="6"/>
        <v>9.7280460045525333E-2</v>
      </c>
      <c r="R50" s="70">
        <v>7535</v>
      </c>
      <c r="S50" s="13">
        <f t="shared" si="7"/>
        <v>0.90271953995447463</v>
      </c>
      <c r="T50" s="96">
        <v>6747</v>
      </c>
      <c r="U50" s="70">
        <v>627</v>
      </c>
      <c r="V50" s="13">
        <f t="shared" si="8"/>
        <v>9.2930191196087156E-2</v>
      </c>
      <c r="W50" s="70">
        <v>6120</v>
      </c>
      <c r="X50" s="13">
        <f t="shared" si="9"/>
        <v>0.90706980880391286</v>
      </c>
      <c r="Y50" s="96">
        <v>4717</v>
      </c>
      <c r="Z50" s="70">
        <v>370</v>
      </c>
      <c r="AA50" s="13">
        <f t="shared" si="10"/>
        <v>7.8439686241255038E-2</v>
      </c>
      <c r="AB50" s="70">
        <v>4347</v>
      </c>
      <c r="AC50" s="13">
        <f t="shared" si="11"/>
        <v>0.92156031375874492</v>
      </c>
      <c r="AD50" s="96">
        <v>2067</v>
      </c>
      <c r="AE50" s="70">
        <v>114</v>
      </c>
      <c r="AF50" s="13">
        <f t="shared" si="12"/>
        <v>5.5152394775036286E-2</v>
      </c>
      <c r="AG50" s="70">
        <v>1953</v>
      </c>
      <c r="AH50" s="13">
        <f t="shared" si="13"/>
        <v>0.94484760522496369</v>
      </c>
      <c r="AI50" s="96">
        <v>575</v>
      </c>
      <c r="AJ50" s="70">
        <v>10</v>
      </c>
      <c r="AK50" s="13">
        <f t="shared" si="14"/>
        <v>1.7391304347826087E-2</v>
      </c>
      <c r="AL50" s="70">
        <v>565</v>
      </c>
      <c r="AM50" s="13">
        <f t="shared" si="15"/>
        <v>0.9826086956521739</v>
      </c>
      <c r="AN50" s="96">
        <f t="shared" si="16"/>
        <v>22680</v>
      </c>
      <c r="AO50" s="70">
        <f t="shared" si="0"/>
        <v>1945</v>
      </c>
      <c r="AP50" s="13">
        <f t="shared" si="17"/>
        <v>8.5758377425044094E-2</v>
      </c>
      <c r="AQ50" s="33">
        <f t="shared" si="1"/>
        <v>20735</v>
      </c>
      <c r="AR50" s="13">
        <f t="shared" si="18"/>
        <v>0.91424162257495589</v>
      </c>
      <c r="AS50" s="91"/>
      <c r="AT50" s="261"/>
      <c r="AU50" s="331"/>
      <c r="AV50" s="151" t="s">
        <v>67</v>
      </c>
      <c r="AW50" s="210">
        <v>21880</v>
      </c>
      <c r="AX50" s="38">
        <v>1745</v>
      </c>
      <c r="AY50" s="85">
        <v>7.975319926873857E-2</v>
      </c>
      <c r="AZ50" s="38">
        <v>20135</v>
      </c>
      <c r="BA50" s="85">
        <v>0.92024680073126142</v>
      </c>
      <c r="BB50" s="53">
        <v>45</v>
      </c>
      <c r="BC50" s="32" t="s">
        <v>41</v>
      </c>
      <c r="BD50" s="36">
        <f t="shared" si="19"/>
        <v>0.24155042918454936</v>
      </c>
      <c r="BE50" s="36">
        <f t="shared" si="20"/>
        <v>0.25663071990673275</v>
      </c>
      <c r="BF50" s="36">
        <f t="shared" si="21"/>
        <v>0.75844957081545061</v>
      </c>
      <c r="BG50" s="36">
        <f t="shared" si="22"/>
        <v>0.7433692800932673</v>
      </c>
      <c r="BH50" s="36">
        <f t="shared" si="23"/>
        <v>9.5911949685534587E-3</v>
      </c>
      <c r="BI50" s="36">
        <f t="shared" si="24"/>
        <v>1.0745989721227223E-2</v>
      </c>
      <c r="BJ50" s="36">
        <f t="shared" si="25"/>
        <v>0.99040880503144657</v>
      </c>
      <c r="BK50" s="36">
        <f t="shared" si="26"/>
        <v>0.9892540102787728</v>
      </c>
    </row>
    <row r="51" spans="2:78" s="12" customFormat="1" ht="13.5" customHeight="1">
      <c r="B51" s="259">
        <v>16</v>
      </c>
      <c r="C51" s="329" t="s">
        <v>54</v>
      </c>
      <c r="D51" s="75" t="s">
        <v>136</v>
      </c>
      <c r="E51" s="94">
        <v>11</v>
      </c>
      <c r="F51" s="74">
        <v>1</v>
      </c>
      <c r="G51" s="72">
        <f t="shared" si="2"/>
        <v>9.0909090909090912E-2</v>
      </c>
      <c r="H51" s="74">
        <v>10</v>
      </c>
      <c r="I51" s="72">
        <f t="shared" si="3"/>
        <v>0.90909090909090906</v>
      </c>
      <c r="J51" s="94">
        <v>39</v>
      </c>
      <c r="K51" s="74">
        <v>5</v>
      </c>
      <c r="L51" s="72">
        <f t="shared" si="4"/>
        <v>0.12820512820512819</v>
      </c>
      <c r="M51" s="74">
        <v>34</v>
      </c>
      <c r="N51" s="72">
        <f t="shared" si="5"/>
        <v>0.87179487179487181</v>
      </c>
      <c r="O51" s="94">
        <v>3088</v>
      </c>
      <c r="P51" s="74">
        <v>494</v>
      </c>
      <c r="Q51" s="72">
        <f t="shared" si="6"/>
        <v>0.15997409326424872</v>
      </c>
      <c r="R51" s="74">
        <v>2594</v>
      </c>
      <c r="S51" s="72">
        <f t="shared" si="7"/>
        <v>0.84002590673575128</v>
      </c>
      <c r="T51" s="94">
        <v>2637</v>
      </c>
      <c r="U51" s="74">
        <v>440</v>
      </c>
      <c r="V51" s="72">
        <f t="shared" si="8"/>
        <v>0.16685627607129314</v>
      </c>
      <c r="W51" s="74">
        <v>2197</v>
      </c>
      <c r="X51" s="72">
        <f t="shared" si="9"/>
        <v>0.83314372392870684</v>
      </c>
      <c r="Y51" s="94">
        <v>1853</v>
      </c>
      <c r="Z51" s="74">
        <v>287</v>
      </c>
      <c r="AA51" s="72">
        <f t="shared" si="10"/>
        <v>0.15488397193739881</v>
      </c>
      <c r="AB51" s="74">
        <v>1566</v>
      </c>
      <c r="AC51" s="72">
        <f t="shared" si="11"/>
        <v>0.84511602806260122</v>
      </c>
      <c r="AD51" s="94">
        <v>868</v>
      </c>
      <c r="AE51" s="74">
        <v>92</v>
      </c>
      <c r="AF51" s="72">
        <f t="shared" si="12"/>
        <v>0.10599078341013825</v>
      </c>
      <c r="AG51" s="74">
        <v>776</v>
      </c>
      <c r="AH51" s="72">
        <f t="shared" si="13"/>
        <v>0.89400921658986177</v>
      </c>
      <c r="AI51" s="94">
        <v>275</v>
      </c>
      <c r="AJ51" s="74">
        <v>9</v>
      </c>
      <c r="AK51" s="72">
        <f t="shared" si="14"/>
        <v>3.272727272727273E-2</v>
      </c>
      <c r="AL51" s="74">
        <v>266</v>
      </c>
      <c r="AM51" s="72">
        <f t="shared" si="15"/>
        <v>0.96727272727272728</v>
      </c>
      <c r="AN51" s="94">
        <f t="shared" si="16"/>
        <v>8771</v>
      </c>
      <c r="AO51" s="74">
        <f t="shared" ref="AO51:AO227" si="53">SUM(F51,K51,P51,U51,Z51,AE51,AJ51)</f>
        <v>1328</v>
      </c>
      <c r="AP51" s="72">
        <f t="shared" si="17"/>
        <v>0.15140804925322085</v>
      </c>
      <c r="AQ51" s="73">
        <f t="shared" ref="AQ51:AQ227" si="54">SUM(H51,M51,R51,W51,AB51,AG51,AL51)</f>
        <v>7443</v>
      </c>
      <c r="AR51" s="72">
        <f t="shared" si="18"/>
        <v>0.84859195074677918</v>
      </c>
      <c r="AS51" s="91"/>
      <c r="AT51" s="259">
        <v>16</v>
      </c>
      <c r="AU51" s="329" t="s">
        <v>54</v>
      </c>
      <c r="AV51" s="11" t="s">
        <v>136</v>
      </c>
      <c r="AW51" s="210">
        <v>8245</v>
      </c>
      <c r="AX51" s="38">
        <v>1220</v>
      </c>
      <c r="AY51" s="85">
        <v>0.14796846573681019</v>
      </c>
      <c r="AZ51" s="38">
        <v>7025</v>
      </c>
      <c r="BA51" s="85">
        <v>0.85203153426318978</v>
      </c>
      <c r="BB51" s="53">
        <v>46</v>
      </c>
      <c r="BC51" s="32" t="s">
        <v>21</v>
      </c>
      <c r="BD51" s="36">
        <f t="shared" si="19"/>
        <v>0.22122046123184969</v>
      </c>
      <c r="BE51" s="36">
        <f t="shared" si="20"/>
        <v>0.21915550978372811</v>
      </c>
      <c r="BF51" s="36">
        <f t="shared" si="21"/>
        <v>0.77877953876815031</v>
      </c>
      <c r="BG51" s="36">
        <f t="shared" si="22"/>
        <v>0.78084449021627189</v>
      </c>
      <c r="BH51" s="36">
        <f t="shared" si="23"/>
        <v>1.0587102983638113E-2</v>
      </c>
      <c r="BI51" s="36">
        <f t="shared" si="24"/>
        <v>9.7313596491228078E-3</v>
      </c>
      <c r="BJ51" s="36">
        <f t="shared" si="25"/>
        <v>0.98941289701636193</v>
      </c>
      <c r="BK51" s="36">
        <f t="shared" si="26"/>
        <v>0.99026864035087714</v>
      </c>
    </row>
    <row r="52" spans="2:78" s="12" customFormat="1" ht="13.5" customHeight="1">
      <c r="B52" s="260"/>
      <c r="C52" s="330"/>
      <c r="D52" s="65" t="s">
        <v>137</v>
      </c>
      <c r="E52" s="95">
        <v>8</v>
      </c>
      <c r="F52" s="64">
        <v>0</v>
      </c>
      <c r="G52" s="62">
        <f t="shared" si="2"/>
        <v>0</v>
      </c>
      <c r="H52" s="64">
        <v>8</v>
      </c>
      <c r="I52" s="62">
        <f t="shared" si="3"/>
        <v>1</v>
      </c>
      <c r="J52" s="95">
        <v>33</v>
      </c>
      <c r="K52" s="64">
        <v>0</v>
      </c>
      <c r="L52" s="62">
        <f t="shared" si="4"/>
        <v>0</v>
      </c>
      <c r="M52" s="64">
        <v>33</v>
      </c>
      <c r="N52" s="62">
        <f t="shared" si="5"/>
        <v>1</v>
      </c>
      <c r="O52" s="95">
        <v>1958</v>
      </c>
      <c r="P52" s="64">
        <v>50</v>
      </c>
      <c r="Q52" s="62">
        <f t="shared" si="6"/>
        <v>2.5536261491317672E-2</v>
      </c>
      <c r="R52" s="64">
        <v>1908</v>
      </c>
      <c r="S52" s="62">
        <f t="shared" si="7"/>
        <v>0.97446373850868229</v>
      </c>
      <c r="T52" s="95">
        <v>1484</v>
      </c>
      <c r="U52" s="64">
        <v>37</v>
      </c>
      <c r="V52" s="62">
        <f t="shared" si="8"/>
        <v>2.4932614555256066E-2</v>
      </c>
      <c r="W52" s="64">
        <v>1447</v>
      </c>
      <c r="X52" s="62">
        <f t="shared" si="9"/>
        <v>0.97506738544474392</v>
      </c>
      <c r="Y52" s="95">
        <v>1319</v>
      </c>
      <c r="Z52" s="64">
        <v>27</v>
      </c>
      <c r="AA52" s="62">
        <f t="shared" si="10"/>
        <v>2.0470053070507959E-2</v>
      </c>
      <c r="AB52" s="64">
        <v>1292</v>
      </c>
      <c r="AC52" s="62">
        <f t="shared" si="11"/>
        <v>0.97952994692949202</v>
      </c>
      <c r="AD52" s="95">
        <v>757</v>
      </c>
      <c r="AE52" s="64">
        <v>8</v>
      </c>
      <c r="AF52" s="62">
        <f t="shared" si="12"/>
        <v>1.0568031704095112E-2</v>
      </c>
      <c r="AG52" s="64">
        <v>749</v>
      </c>
      <c r="AH52" s="62">
        <f t="shared" si="13"/>
        <v>0.98943196829590485</v>
      </c>
      <c r="AI52" s="95">
        <v>284</v>
      </c>
      <c r="AJ52" s="64">
        <v>0</v>
      </c>
      <c r="AK52" s="62">
        <f t="shared" si="14"/>
        <v>0</v>
      </c>
      <c r="AL52" s="64">
        <v>284</v>
      </c>
      <c r="AM52" s="62">
        <f t="shared" si="15"/>
        <v>1</v>
      </c>
      <c r="AN52" s="95">
        <f t="shared" si="16"/>
        <v>5843</v>
      </c>
      <c r="AO52" s="64">
        <f t="shared" si="53"/>
        <v>122</v>
      </c>
      <c r="AP52" s="62">
        <f t="shared" si="17"/>
        <v>2.0879685093274002E-2</v>
      </c>
      <c r="AQ52" s="63">
        <f t="shared" si="54"/>
        <v>5721</v>
      </c>
      <c r="AR52" s="62">
        <f t="shared" si="18"/>
        <v>0.97912031490672602</v>
      </c>
      <c r="AS52" s="91"/>
      <c r="AT52" s="260"/>
      <c r="AU52" s="330"/>
      <c r="AV52" s="11" t="s">
        <v>137</v>
      </c>
      <c r="AW52" s="210">
        <v>6123</v>
      </c>
      <c r="AX52" s="38">
        <v>91</v>
      </c>
      <c r="AY52" s="85">
        <v>1.4861995753715499E-2</v>
      </c>
      <c r="AZ52" s="38">
        <v>6032</v>
      </c>
      <c r="BA52" s="85">
        <v>0.9851380042462845</v>
      </c>
      <c r="BB52" s="53">
        <v>47</v>
      </c>
      <c r="BC52" s="32" t="s">
        <v>13</v>
      </c>
      <c r="BD52" s="36">
        <f t="shared" si="19"/>
        <v>0.22545540572510053</v>
      </c>
      <c r="BE52" s="36">
        <f t="shared" si="20"/>
        <v>0.21706761205368447</v>
      </c>
      <c r="BF52" s="36">
        <f t="shared" si="21"/>
        <v>0.77454459427489941</v>
      </c>
      <c r="BG52" s="36">
        <f t="shared" si="22"/>
        <v>0.78293238794631548</v>
      </c>
      <c r="BH52" s="36">
        <f t="shared" si="23"/>
        <v>1.6456672666495243E-2</v>
      </c>
      <c r="BI52" s="36">
        <f t="shared" si="24"/>
        <v>1.5440273919503844E-2</v>
      </c>
      <c r="BJ52" s="36">
        <f t="shared" si="25"/>
        <v>0.9835433273335048</v>
      </c>
      <c r="BK52" s="36">
        <f t="shared" si="26"/>
        <v>0.98455972608049613</v>
      </c>
    </row>
    <row r="53" spans="2:78" s="12" customFormat="1" ht="13.5" customHeight="1">
      <c r="B53" s="261"/>
      <c r="C53" s="331"/>
      <c r="D53" s="71" t="s">
        <v>67</v>
      </c>
      <c r="E53" s="96">
        <v>19</v>
      </c>
      <c r="F53" s="70">
        <v>1</v>
      </c>
      <c r="G53" s="13">
        <f t="shared" si="2"/>
        <v>5.2631578947368418E-2</v>
      </c>
      <c r="H53" s="70">
        <v>18</v>
      </c>
      <c r="I53" s="13">
        <f t="shared" si="3"/>
        <v>0.94736842105263153</v>
      </c>
      <c r="J53" s="96">
        <v>72</v>
      </c>
      <c r="K53" s="70">
        <v>5</v>
      </c>
      <c r="L53" s="13">
        <f t="shared" si="4"/>
        <v>6.9444444444444448E-2</v>
      </c>
      <c r="M53" s="70">
        <v>67</v>
      </c>
      <c r="N53" s="13">
        <f t="shared" si="5"/>
        <v>0.93055555555555558</v>
      </c>
      <c r="O53" s="96">
        <v>5046</v>
      </c>
      <c r="P53" s="70">
        <v>544</v>
      </c>
      <c r="Q53" s="13">
        <f t="shared" si="6"/>
        <v>0.10780816488307571</v>
      </c>
      <c r="R53" s="70">
        <v>4502</v>
      </c>
      <c r="S53" s="13">
        <f t="shared" si="7"/>
        <v>0.89219183511692435</v>
      </c>
      <c r="T53" s="96">
        <v>4121</v>
      </c>
      <c r="U53" s="70">
        <v>477</v>
      </c>
      <c r="V53" s="13">
        <f t="shared" si="8"/>
        <v>0.11574860470759524</v>
      </c>
      <c r="W53" s="70">
        <v>3644</v>
      </c>
      <c r="X53" s="13">
        <f t="shared" si="9"/>
        <v>0.88425139529240471</v>
      </c>
      <c r="Y53" s="96">
        <v>3172</v>
      </c>
      <c r="Z53" s="70">
        <v>314</v>
      </c>
      <c r="AA53" s="13">
        <f t="shared" si="10"/>
        <v>9.8991172761664567E-2</v>
      </c>
      <c r="AB53" s="70">
        <v>2858</v>
      </c>
      <c r="AC53" s="13">
        <f t="shared" si="11"/>
        <v>0.90100882723833542</v>
      </c>
      <c r="AD53" s="96">
        <v>1625</v>
      </c>
      <c r="AE53" s="70">
        <v>100</v>
      </c>
      <c r="AF53" s="13">
        <f t="shared" si="12"/>
        <v>6.1538461538461542E-2</v>
      </c>
      <c r="AG53" s="70">
        <v>1525</v>
      </c>
      <c r="AH53" s="13">
        <f t="shared" si="13"/>
        <v>0.93846153846153846</v>
      </c>
      <c r="AI53" s="96">
        <v>559</v>
      </c>
      <c r="AJ53" s="70">
        <v>9</v>
      </c>
      <c r="AK53" s="13">
        <f t="shared" si="14"/>
        <v>1.6100178890876567E-2</v>
      </c>
      <c r="AL53" s="70">
        <v>550</v>
      </c>
      <c r="AM53" s="13">
        <f t="shared" si="15"/>
        <v>0.98389982110912344</v>
      </c>
      <c r="AN53" s="96">
        <f t="shared" si="16"/>
        <v>14614</v>
      </c>
      <c r="AO53" s="70">
        <f t="shared" si="53"/>
        <v>1450</v>
      </c>
      <c r="AP53" s="13">
        <f t="shared" si="17"/>
        <v>9.921992609826194E-2</v>
      </c>
      <c r="AQ53" s="33">
        <f t="shared" si="54"/>
        <v>13164</v>
      </c>
      <c r="AR53" s="13">
        <f t="shared" si="18"/>
        <v>0.90078007390173809</v>
      </c>
      <c r="AS53" s="91"/>
      <c r="AT53" s="261"/>
      <c r="AU53" s="331"/>
      <c r="AV53" s="151" t="s">
        <v>67</v>
      </c>
      <c r="AW53" s="210">
        <v>14368</v>
      </c>
      <c r="AX53" s="38">
        <v>1311</v>
      </c>
      <c r="AY53" s="85">
        <v>9.1244432071269491E-2</v>
      </c>
      <c r="AZ53" s="38">
        <v>13057</v>
      </c>
      <c r="BA53" s="85">
        <v>0.90875556792873047</v>
      </c>
      <c r="BB53" s="53">
        <v>48</v>
      </c>
      <c r="BC53" s="32" t="s">
        <v>22</v>
      </c>
      <c r="BD53" s="36">
        <f t="shared" si="19"/>
        <v>0.24151190378794077</v>
      </c>
      <c r="BE53" s="36">
        <f t="shared" si="20"/>
        <v>0.21362090567388581</v>
      </c>
      <c r="BF53" s="36">
        <f t="shared" si="21"/>
        <v>0.75848809621205926</v>
      </c>
      <c r="BG53" s="36">
        <f t="shared" si="22"/>
        <v>0.78637909432611419</v>
      </c>
      <c r="BH53" s="36">
        <f t="shared" si="23"/>
        <v>5.9707394226967178E-2</v>
      </c>
      <c r="BI53" s="36">
        <f t="shared" si="24"/>
        <v>5.1465798045602605E-2</v>
      </c>
      <c r="BJ53" s="36">
        <f t="shared" si="25"/>
        <v>0.94029260577303286</v>
      </c>
      <c r="BK53" s="36">
        <f t="shared" si="26"/>
        <v>0.94853420195439742</v>
      </c>
    </row>
    <row r="54" spans="2:78" s="12" customFormat="1" ht="13.5" customHeight="1">
      <c r="B54" s="259">
        <v>17</v>
      </c>
      <c r="C54" s="329" t="s">
        <v>109</v>
      </c>
      <c r="D54" s="75" t="s">
        <v>136</v>
      </c>
      <c r="E54" s="94">
        <v>33</v>
      </c>
      <c r="F54" s="74">
        <v>2</v>
      </c>
      <c r="G54" s="72">
        <f t="shared" si="2"/>
        <v>6.0606060606060608E-2</v>
      </c>
      <c r="H54" s="74">
        <v>31</v>
      </c>
      <c r="I54" s="72">
        <f t="shared" si="3"/>
        <v>0.93939393939393945</v>
      </c>
      <c r="J54" s="94">
        <v>82</v>
      </c>
      <c r="K54" s="74">
        <v>9</v>
      </c>
      <c r="L54" s="72">
        <f t="shared" si="4"/>
        <v>0.10975609756097561</v>
      </c>
      <c r="M54" s="74">
        <v>73</v>
      </c>
      <c r="N54" s="72">
        <f t="shared" si="5"/>
        <v>0.8902439024390244</v>
      </c>
      <c r="O54" s="94">
        <v>4279</v>
      </c>
      <c r="P54" s="74">
        <v>765</v>
      </c>
      <c r="Q54" s="72">
        <f t="shared" si="6"/>
        <v>0.17878008880579574</v>
      </c>
      <c r="R54" s="74">
        <v>3514</v>
      </c>
      <c r="S54" s="72">
        <f t="shared" si="7"/>
        <v>0.82121991119420423</v>
      </c>
      <c r="T54" s="94">
        <v>3699</v>
      </c>
      <c r="U54" s="74">
        <v>680</v>
      </c>
      <c r="V54" s="72">
        <f t="shared" si="8"/>
        <v>0.18383346850500135</v>
      </c>
      <c r="W54" s="74">
        <v>3019</v>
      </c>
      <c r="X54" s="72">
        <f t="shared" si="9"/>
        <v>0.81616653149499863</v>
      </c>
      <c r="Y54" s="94">
        <v>2491</v>
      </c>
      <c r="Z54" s="74">
        <v>373</v>
      </c>
      <c r="AA54" s="72">
        <f t="shared" si="10"/>
        <v>0.14973906061822562</v>
      </c>
      <c r="AB54" s="74">
        <v>2118</v>
      </c>
      <c r="AC54" s="72">
        <f t="shared" si="11"/>
        <v>0.85026093938177438</v>
      </c>
      <c r="AD54" s="94">
        <v>1151</v>
      </c>
      <c r="AE54" s="74">
        <v>135</v>
      </c>
      <c r="AF54" s="72">
        <f t="shared" si="12"/>
        <v>0.11728931364031277</v>
      </c>
      <c r="AG54" s="74">
        <v>1016</v>
      </c>
      <c r="AH54" s="72">
        <f t="shared" si="13"/>
        <v>0.88271068635968719</v>
      </c>
      <c r="AI54" s="94">
        <v>310</v>
      </c>
      <c r="AJ54" s="74">
        <v>16</v>
      </c>
      <c r="AK54" s="72">
        <f t="shared" si="14"/>
        <v>5.1612903225806452E-2</v>
      </c>
      <c r="AL54" s="74">
        <v>294</v>
      </c>
      <c r="AM54" s="72">
        <f t="shared" si="15"/>
        <v>0.94838709677419353</v>
      </c>
      <c r="AN54" s="94">
        <f t="shared" si="16"/>
        <v>12045</v>
      </c>
      <c r="AO54" s="74">
        <f t="shared" ref="AO54:AO77" si="55">SUM(F54,K54,P54,U54,Z54,AE54,AJ54)</f>
        <v>1980</v>
      </c>
      <c r="AP54" s="72">
        <f t="shared" si="17"/>
        <v>0.16438356164383561</v>
      </c>
      <c r="AQ54" s="73">
        <f t="shared" ref="AQ54:AQ77" si="56">SUM(H54,M54,R54,W54,AB54,AG54,AL54)</f>
        <v>10065</v>
      </c>
      <c r="AR54" s="72">
        <f t="shared" si="18"/>
        <v>0.83561643835616439</v>
      </c>
      <c r="AS54" s="91"/>
      <c r="AT54" s="259">
        <v>17</v>
      </c>
      <c r="AU54" s="329" t="s">
        <v>109</v>
      </c>
      <c r="AV54" s="11" t="s">
        <v>136</v>
      </c>
      <c r="AW54" s="210">
        <v>11271</v>
      </c>
      <c r="AX54" s="38">
        <v>1839</v>
      </c>
      <c r="AY54" s="85">
        <v>0.16316209741815277</v>
      </c>
      <c r="AZ54" s="38">
        <v>9432</v>
      </c>
      <c r="BA54" s="85">
        <v>0.8368379025818472</v>
      </c>
      <c r="BB54" s="53">
        <v>49</v>
      </c>
      <c r="BC54" s="32" t="s">
        <v>23</v>
      </c>
      <c r="BD54" s="36">
        <f t="shared" si="19"/>
        <v>0.13930305131761442</v>
      </c>
      <c r="BE54" s="36">
        <f t="shared" si="20"/>
        <v>0.13786987771865958</v>
      </c>
      <c r="BF54" s="36">
        <f t="shared" si="21"/>
        <v>0.86069694868238555</v>
      </c>
      <c r="BG54" s="36">
        <f t="shared" si="22"/>
        <v>0.86213012228134045</v>
      </c>
      <c r="BH54" s="36">
        <f t="shared" si="23"/>
        <v>8.583172147001935E-3</v>
      </c>
      <c r="BI54" s="36">
        <f t="shared" si="24"/>
        <v>8.4847036328871885E-3</v>
      </c>
      <c r="BJ54" s="36">
        <f t="shared" si="25"/>
        <v>0.99141682785299812</v>
      </c>
      <c r="BK54" s="36">
        <f t="shared" si="26"/>
        <v>0.99151529636711278</v>
      </c>
    </row>
    <row r="55" spans="2:78" s="12" customFormat="1" ht="13.5" customHeight="1">
      <c r="B55" s="260"/>
      <c r="C55" s="330"/>
      <c r="D55" s="65" t="s">
        <v>137</v>
      </c>
      <c r="E55" s="95">
        <v>14</v>
      </c>
      <c r="F55" s="64">
        <v>0</v>
      </c>
      <c r="G55" s="62">
        <f t="shared" si="2"/>
        <v>0</v>
      </c>
      <c r="H55" s="64">
        <v>14</v>
      </c>
      <c r="I55" s="62">
        <f t="shared" si="3"/>
        <v>1</v>
      </c>
      <c r="J55" s="95">
        <v>61</v>
      </c>
      <c r="K55" s="64">
        <v>1</v>
      </c>
      <c r="L55" s="62">
        <f t="shared" si="4"/>
        <v>1.6393442622950821E-2</v>
      </c>
      <c r="M55" s="64">
        <v>60</v>
      </c>
      <c r="N55" s="62">
        <f t="shared" si="5"/>
        <v>0.98360655737704916</v>
      </c>
      <c r="O55" s="95">
        <v>3000</v>
      </c>
      <c r="P55" s="64">
        <v>71</v>
      </c>
      <c r="Q55" s="62">
        <f t="shared" si="6"/>
        <v>2.3666666666666666E-2</v>
      </c>
      <c r="R55" s="64">
        <v>2929</v>
      </c>
      <c r="S55" s="62">
        <f t="shared" si="7"/>
        <v>0.97633333333333339</v>
      </c>
      <c r="T55" s="95">
        <v>2364</v>
      </c>
      <c r="U55" s="64">
        <v>58</v>
      </c>
      <c r="V55" s="62">
        <f t="shared" si="8"/>
        <v>2.4534686971235193E-2</v>
      </c>
      <c r="W55" s="64">
        <v>2306</v>
      </c>
      <c r="X55" s="62">
        <f t="shared" si="9"/>
        <v>0.97546531302876482</v>
      </c>
      <c r="Y55" s="95">
        <v>1938</v>
      </c>
      <c r="Z55" s="64">
        <v>42</v>
      </c>
      <c r="AA55" s="62">
        <f t="shared" si="10"/>
        <v>2.1671826625386997E-2</v>
      </c>
      <c r="AB55" s="64">
        <v>1896</v>
      </c>
      <c r="AC55" s="62">
        <f t="shared" si="11"/>
        <v>0.97832817337461297</v>
      </c>
      <c r="AD55" s="95">
        <v>1016</v>
      </c>
      <c r="AE55" s="64">
        <v>14</v>
      </c>
      <c r="AF55" s="62">
        <f t="shared" si="12"/>
        <v>1.3779527559055118E-2</v>
      </c>
      <c r="AG55" s="64">
        <v>1002</v>
      </c>
      <c r="AH55" s="62">
        <f t="shared" si="13"/>
        <v>0.98622047244094491</v>
      </c>
      <c r="AI55" s="95">
        <v>406</v>
      </c>
      <c r="AJ55" s="64">
        <v>3</v>
      </c>
      <c r="AK55" s="62">
        <f t="shared" si="14"/>
        <v>7.3891625615763543E-3</v>
      </c>
      <c r="AL55" s="64">
        <v>403</v>
      </c>
      <c r="AM55" s="62">
        <f t="shared" si="15"/>
        <v>0.9926108374384236</v>
      </c>
      <c r="AN55" s="95">
        <f t="shared" si="16"/>
        <v>8799</v>
      </c>
      <c r="AO55" s="64">
        <f t="shared" si="55"/>
        <v>189</v>
      </c>
      <c r="AP55" s="62">
        <f t="shared" si="17"/>
        <v>2.1479713603818614E-2</v>
      </c>
      <c r="AQ55" s="63">
        <f t="shared" si="56"/>
        <v>8610</v>
      </c>
      <c r="AR55" s="62">
        <f t="shared" si="18"/>
        <v>0.97852028639618138</v>
      </c>
      <c r="AS55" s="91"/>
      <c r="AT55" s="260"/>
      <c r="AU55" s="330"/>
      <c r="AV55" s="11" t="s">
        <v>137</v>
      </c>
      <c r="AW55" s="210">
        <v>9160</v>
      </c>
      <c r="AX55" s="38">
        <v>228</v>
      </c>
      <c r="AY55" s="85">
        <v>2.4890829694323144E-2</v>
      </c>
      <c r="AZ55" s="38">
        <v>8932</v>
      </c>
      <c r="BA55" s="85">
        <v>0.9751091703056769</v>
      </c>
      <c r="BB55" s="53">
        <v>50</v>
      </c>
      <c r="BC55" s="32" t="s">
        <v>14</v>
      </c>
      <c r="BD55" s="36">
        <f t="shared" si="19"/>
        <v>0.21054683692367676</v>
      </c>
      <c r="BE55" s="36">
        <f t="shared" si="20"/>
        <v>0.19361970941250789</v>
      </c>
      <c r="BF55" s="36">
        <f t="shared" si="21"/>
        <v>0.78945316307632318</v>
      </c>
      <c r="BG55" s="36">
        <f t="shared" si="22"/>
        <v>0.80638029058749205</v>
      </c>
      <c r="BH55" s="36">
        <f t="shared" si="23"/>
        <v>1.3910969793322734E-2</v>
      </c>
      <c r="BI55" s="36">
        <f t="shared" si="24"/>
        <v>1.008760286700292E-2</v>
      </c>
      <c r="BJ55" s="36">
        <f t="shared" si="25"/>
        <v>0.98608903020667726</v>
      </c>
      <c r="BK55" s="36">
        <f t="shared" si="26"/>
        <v>0.98991239713299706</v>
      </c>
    </row>
    <row r="56" spans="2:78" s="12" customFormat="1" ht="13.5" customHeight="1">
      <c r="B56" s="261"/>
      <c r="C56" s="331"/>
      <c r="D56" s="71" t="s">
        <v>67</v>
      </c>
      <c r="E56" s="96">
        <v>47</v>
      </c>
      <c r="F56" s="70">
        <v>2</v>
      </c>
      <c r="G56" s="13">
        <f t="shared" si="2"/>
        <v>4.2553191489361701E-2</v>
      </c>
      <c r="H56" s="70">
        <v>45</v>
      </c>
      <c r="I56" s="13">
        <f t="shared" si="3"/>
        <v>0.95744680851063835</v>
      </c>
      <c r="J56" s="96">
        <v>143</v>
      </c>
      <c r="K56" s="70">
        <v>10</v>
      </c>
      <c r="L56" s="13">
        <f t="shared" si="4"/>
        <v>6.9930069930069935E-2</v>
      </c>
      <c r="M56" s="70">
        <v>133</v>
      </c>
      <c r="N56" s="13">
        <f t="shared" si="5"/>
        <v>0.93006993006993011</v>
      </c>
      <c r="O56" s="96">
        <v>7279</v>
      </c>
      <c r="P56" s="70">
        <v>836</v>
      </c>
      <c r="Q56" s="13">
        <f t="shared" si="6"/>
        <v>0.11485094106333288</v>
      </c>
      <c r="R56" s="70">
        <v>6443</v>
      </c>
      <c r="S56" s="13">
        <f t="shared" si="7"/>
        <v>0.88514905893666718</v>
      </c>
      <c r="T56" s="96">
        <v>6063</v>
      </c>
      <c r="U56" s="70">
        <v>738</v>
      </c>
      <c r="V56" s="13">
        <f t="shared" si="8"/>
        <v>0.12172191984166254</v>
      </c>
      <c r="W56" s="70">
        <v>5325</v>
      </c>
      <c r="X56" s="13">
        <f t="shared" si="9"/>
        <v>0.87827808015833742</v>
      </c>
      <c r="Y56" s="96">
        <v>4429</v>
      </c>
      <c r="Z56" s="70">
        <v>415</v>
      </c>
      <c r="AA56" s="13">
        <f t="shared" si="10"/>
        <v>9.3700609618424024E-2</v>
      </c>
      <c r="AB56" s="70">
        <v>4014</v>
      </c>
      <c r="AC56" s="13">
        <f t="shared" si="11"/>
        <v>0.90629939038157603</v>
      </c>
      <c r="AD56" s="96">
        <v>2167</v>
      </c>
      <c r="AE56" s="70">
        <v>149</v>
      </c>
      <c r="AF56" s="13">
        <f t="shared" si="12"/>
        <v>6.8758652514997687E-2</v>
      </c>
      <c r="AG56" s="70">
        <v>2018</v>
      </c>
      <c r="AH56" s="13">
        <f t="shared" si="13"/>
        <v>0.93124134748500231</v>
      </c>
      <c r="AI56" s="96">
        <v>716</v>
      </c>
      <c r="AJ56" s="70">
        <v>19</v>
      </c>
      <c r="AK56" s="13">
        <f t="shared" si="14"/>
        <v>2.6536312849162011E-2</v>
      </c>
      <c r="AL56" s="70">
        <v>697</v>
      </c>
      <c r="AM56" s="13">
        <f t="shared" si="15"/>
        <v>0.97346368715083798</v>
      </c>
      <c r="AN56" s="96">
        <f t="shared" si="16"/>
        <v>20844</v>
      </c>
      <c r="AO56" s="70">
        <f t="shared" si="55"/>
        <v>2169</v>
      </c>
      <c r="AP56" s="13">
        <f t="shared" si="17"/>
        <v>0.1040587219343696</v>
      </c>
      <c r="AQ56" s="33">
        <f t="shared" si="56"/>
        <v>18675</v>
      </c>
      <c r="AR56" s="13">
        <f t="shared" si="18"/>
        <v>0.8959412780656304</v>
      </c>
      <c r="AS56" s="91"/>
      <c r="AT56" s="261"/>
      <c r="AU56" s="331"/>
      <c r="AV56" s="151" t="s">
        <v>67</v>
      </c>
      <c r="AW56" s="210">
        <v>20431</v>
      </c>
      <c r="AX56" s="38">
        <v>2067</v>
      </c>
      <c r="AY56" s="85">
        <v>0.10116979100386668</v>
      </c>
      <c r="AZ56" s="38">
        <v>18364</v>
      </c>
      <c r="BA56" s="85">
        <v>0.89883020899613331</v>
      </c>
      <c r="BB56" s="53">
        <v>51</v>
      </c>
      <c r="BC56" s="32" t="s">
        <v>42</v>
      </c>
      <c r="BD56" s="36">
        <f t="shared" si="19"/>
        <v>0.31511117405466649</v>
      </c>
      <c r="BE56" s="36">
        <f t="shared" si="20"/>
        <v>0.31328185328185326</v>
      </c>
      <c r="BF56" s="36">
        <f t="shared" si="21"/>
        <v>0.68488882594533351</v>
      </c>
      <c r="BG56" s="36">
        <f t="shared" si="22"/>
        <v>0.68671814671814668</v>
      </c>
      <c r="BH56" s="36">
        <f t="shared" si="23"/>
        <v>1.4874371859296482E-2</v>
      </c>
      <c r="BI56" s="36">
        <f t="shared" si="24"/>
        <v>1.3924703455389376E-2</v>
      </c>
      <c r="BJ56" s="36">
        <f t="shared" si="25"/>
        <v>0.98512562814070348</v>
      </c>
      <c r="BK56" s="36">
        <f t="shared" si="26"/>
        <v>0.98607529654461057</v>
      </c>
    </row>
    <row r="57" spans="2:78" s="12" customFormat="1" ht="13.5" customHeight="1">
      <c r="B57" s="259">
        <v>18</v>
      </c>
      <c r="C57" s="329" t="s">
        <v>55</v>
      </c>
      <c r="D57" s="75" t="s">
        <v>136</v>
      </c>
      <c r="E57" s="94">
        <v>8</v>
      </c>
      <c r="F57" s="74">
        <v>2</v>
      </c>
      <c r="G57" s="72">
        <f t="shared" si="2"/>
        <v>0.25</v>
      </c>
      <c r="H57" s="74">
        <v>6</v>
      </c>
      <c r="I57" s="72">
        <f t="shared" si="3"/>
        <v>0.75</v>
      </c>
      <c r="J57" s="94">
        <v>69</v>
      </c>
      <c r="K57" s="74">
        <v>9</v>
      </c>
      <c r="L57" s="72">
        <f t="shared" si="4"/>
        <v>0.13043478260869565</v>
      </c>
      <c r="M57" s="74">
        <v>60</v>
      </c>
      <c r="N57" s="72">
        <f t="shared" si="5"/>
        <v>0.86956521739130432</v>
      </c>
      <c r="O57" s="94">
        <v>3877</v>
      </c>
      <c r="P57" s="74">
        <v>814</v>
      </c>
      <c r="Q57" s="72">
        <f t="shared" si="6"/>
        <v>0.20995615166365747</v>
      </c>
      <c r="R57" s="74">
        <v>3063</v>
      </c>
      <c r="S57" s="72">
        <f t="shared" si="7"/>
        <v>0.79004384833634256</v>
      </c>
      <c r="T57" s="94">
        <v>3446</v>
      </c>
      <c r="U57" s="74">
        <v>755</v>
      </c>
      <c r="V57" s="72">
        <f t="shared" si="8"/>
        <v>0.21909460243760881</v>
      </c>
      <c r="W57" s="74">
        <v>2691</v>
      </c>
      <c r="X57" s="72">
        <f t="shared" si="9"/>
        <v>0.78090539756239119</v>
      </c>
      <c r="Y57" s="94">
        <v>2396</v>
      </c>
      <c r="Z57" s="74">
        <v>425</v>
      </c>
      <c r="AA57" s="72">
        <f t="shared" si="10"/>
        <v>0.17737896494156929</v>
      </c>
      <c r="AB57" s="74">
        <v>1971</v>
      </c>
      <c r="AC57" s="72">
        <f t="shared" si="11"/>
        <v>0.82262103505843076</v>
      </c>
      <c r="AD57" s="94">
        <v>1137</v>
      </c>
      <c r="AE57" s="74">
        <v>151</v>
      </c>
      <c r="AF57" s="72">
        <f t="shared" si="12"/>
        <v>0.13280562884784522</v>
      </c>
      <c r="AG57" s="74">
        <v>986</v>
      </c>
      <c r="AH57" s="72">
        <f t="shared" si="13"/>
        <v>0.86719437115215481</v>
      </c>
      <c r="AI57" s="94">
        <v>300</v>
      </c>
      <c r="AJ57" s="74">
        <v>22</v>
      </c>
      <c r="AK57" s="72">
        <f t="shared" si="14"/>
        <v>7.3333333333333334E-2</v>
      </c>
      <c r="AL57" s="74">
        <v>278</v>
      </c>
      <c r="AM57" s="72">
        <f t="shared" si="15"/>
        <v>0.92666666666666664</v>
      </c>
      <c r="AN57" s="94">
        <f t="shared" si="16"/>
        <v>11233</v>
      </c>
      <c r="AO57" s="74">
        <f t="shared" si="55"/>
        <v>2178</v>
      </c>
      <c r="AP57" s="72">
        <f t="shared" si="17"/>
        <v>0.19389299385738448</v>
      </c>
      <c r="AQ57" s="73">
        <f t="shared" si="56"/>
        <v>9055</v>
      </c>
      <c r="AR57" s="72">
        <f t="shared" si="18"/>
        <v>0.80610700614261555</v>
      </c>
      <c r="AS57" s="91"/>
      <c r="AT57" s="259">
        <v>18</v>
      </c>
      <c r="AU57" s="329" t="s">
        <v>55</v>
      </c>
      <c r="AV57" s="11" t="s">
        <v>136</v>
      </c>
      <c r="AW57" s="210">
        <v>10658</v>
      </c>
      <c r="AX57" s="38">
        <v>2052</v>
      </c>
      <c r="AY57" s="85">
        <v>0.19253143178832802</v>
      </c>
      <c r="AZ57" s="38">
        <v>8606</v>
      </c>
      <c r="BA57" s="85">
        <v>0.80746856821167201</v>
      </c>
      <c r="BB57" s="53">
        <v>52</v>
      </c>
      <c r="BC57" s="32" t="s">
        <v>4</v>
      </c>
      <c r="BD57" s="36">
        <f t="shared" si="19"/>
        <v>0.30624710066491417</v>
      </c>
      <c r="BE57" s="36">
        <f t="shared" si="20"/>
        <v>0.2724603640634175</v>
      </c>
      <c r="BF57" s="36">
        <f t="shared" si="21"/>
        <v>0.69375289933508577</v>
      </c>
      <c r="BG57" s="36">
        <f t="shared" si="22"/>
        <v>0.72753963593658255</v>
      </c>
      <c r="BH57" s="36">
        <f t="shared" si="23"/>
        <v>1.5807243707796195E-2</v>
      </c>
      <c r="BI57" s="36">
        <f t="shared" si="24"/>
        <v>1.4251425142514252E-2</v>
      </c>
      <c r="BJ57" s="36">
        <f t="shared" si="25"/>
        <v>0.98419275629220382</v>
      </c>
      <c r="BK57" s="36">
        <f t="shared" si="26"/>
        <v>0.98574857485748579</v>
      </c>
    </row>
    <row r="58" spans="2:78" s="12" customFormat="1" ht="13.5" customHeight="1">
      <c r="B58" s="260"/>
      <c r="C58" s="330"/>
      <c r="D58" s="178" t="s">
        <v>137</v>
      </c>
      <c r="E58" s="109">
        <v>10</v>
      </c>
      <c r="F58" s="60">
        <v>0</v>
      </c>
      <c r="G58" s="59">
        <f t="shared" si="2"/>
        <v>0</v>
      </c>
      <c r="H58" s="60">
        <v>10</v>
      </c>
      <c r="I58" s="59">
        <f t="shared" si="3"/>
        <v>1</v>
      </c>
      <c r="J58" s="109">
        <v>41</v>
      </c>
      <c r="K58" s="60">
        <v>1</v>
      </c>
      <c r="L58" s="59">
        <f t="shared" si="4"/>
        <v>2.4390243902439025E-2</v>
      </c>
      <c r="M58" s="60">
        <v>40</v>
      </c>
      <c r="N58" s="59">
        <f t="shared" si="5"/>
        <v>0.97560975609756095</v>
      </c>
      <c r="O58" s="109">
        <v>2602</v>
      </c>
      <c r="P58" s="60">
        <v>34</v>
      </c>
      <c r="Q58" s="59">
        <f t="shared" si="6"/>
        <v>1.3066871637202153E-2</v>
      </c>
      <c r="R58" s="60">
        <v>2568</v>
      </c>
      <c r="S58" s="59">
        <f t="shared" si="7"/>
        <v>0.9869331283627979</v>
      </c>
      <c r="T58" s="109">
        <v>2139</v>
      </c>
      <c r="U58" s="60">
        <v>44</v>
      </c>
      <c r="V58" s="59">
        <f t="shared" si="8"/>
        <v>2.0570359981299673E-2</v>
      </c>
      <c r="W58" s="60">
        <v>2095</v>
      </c>
      <c r="X58" s="59">
        <f t="shared" si="9"/>
        <v>0.97942964001870036</v>
      </c>
      <c r="Y58" s="109">
        <v>1655</v>
      </c>
      <c r="Z58" s="60">
        <v>23</v>
      </c>
      <c r="AA58" s="59">
        <f t="shared" si="10"/>
        <v>1.3897280966767372E-2</v>
      </c>
      <c r="AB58" s="60">
        <v>1632</v>
      </c>
      <c r="AC58" s="59">
        <f t="shared" si="11"/>
        <v>0.98610271903323266</v>
      </c>
      <c r="AD58" s="109">
        <v>855</v>
      </c>
      <c r="AE58" s="60">
        <v>4</v>
      </c>
      <c r="AF58" s="59">
        <f t="shared" si="12"/>
        <v>4.6783625730994153E-3</v>
      </c>
      <c r="AG58" s="60">
        <v>851</v>
      </c>
      <c r="AH58" s="59">
        <f t="shared" si="13"/>
        <v>0.99532163742690061</v>
      </c>
      <c r="AI58" s="109">
        <v>377</v>
      </c>
      <c r="AJ58" s="60">
        <v>3</v>
      </c>
      <c r="AK58" s="59">
        <f t="shared" si="14"/>
        <v>7.9575596816976128E-3</v>
      </c>
      <c r="AL58" s="60">
        <v>374</v>
      </c>
      <c r="AM58" s="59">
        <f t="shared" si="15"/>
        <v>0.99204244031830235</v>
      </c>
      <c r="AN58" s="109">
        <f t="shared" si="16"/>
        <v>7679</v>
      </c>
      <c r="AO58" s="60">
        <f t="shared" si="55"/>
        <v>109</v>
      </c>
      <c r="AP58" s="59">
        <f t="shared" si="17"/>
        <v>1.4194556582888396E-2</v>
      </c>
      <c r="AQ58" s="179">
        <f t="shared" si="56"/>
        <v>7570</v>
      </c>
      <c r="AR58" s="59">
        <f t="shared" si="18"/>
        <v>0.98580544341711163</v>
      </c>
      <c r="AS58" s="91"/>
      <c r="AT58" s="260"/>
      <c r="AU58" s="330"/>
      <c r="AV58" s="11" t="s">
        <v>137</v>
      </c>
      <c r="AW58" s="210">
        <v>7948</v>
      </c>
      <c r="AX58" s="38">
        <v>124</v>
      </c>
      <c r="AY58" s="85">
        <v>1.560140915953699E-2</v>
      </c>
      <c r="AZ58" s="38">
        <v>7824</v>
      </c>
      <c r="BA58" s="85">
        <v>0.98439859084046299</v>
      </c>
      <c r="BB58" s="53">
        <v>53</v>
      </c>
      <c r="BC58" s="32" t="s">
        <v>19</v>
      </c>
      <c r="BD58" s="36">
        <f t="shared" si="19"/>
        <v>0.22224117346068564</v>
      </c>
      <c r="BE58" s="36">
        <f t="shared" si="20"/>
        <v>0.21677662582469368</v>
      </c>
      <c r="BF58" s="36">
        <f t="shared" si="21"/>
        <v>0.77775882653931439</v>
      </c>
      <c r="BG58" s="36">
        <f t="shared" si="22"/>
        <v>0.7832233741753063</v>
      </c>
      <c r="BH58" s="36">
        <f t="shared" si="23"/>
        <v>3.8407681536307262E-2</v>
      </c>
      <c r="BI58" s="36">
        <f t="shared" si="24"/>
        <v>3.3790498906777974E-2</v>
      </c>
      <c r="BJ58" s="36">
        <f t="shared" si="25"/>
        <v>0.96159231846369275</v>
      </c>
      <c r="BK58" s="36">
        <f t="shared" si="26"/>
        <v>0.96620950109322201</v>
      </c>
    </row>
    <row r="59" spans="2:78" s="12" customFormat="1" ht="13.5" customHeight="1">
      <c r="B59" s="261"/>
      <c r="C59" s="331"/>
      <c r="D59" s="151" t="s">
        <v>67</v>
      </c>
      <c r="E59" s="98">
        <v>18</v>
      </c>
      <c r="F59" s="57">
        <v>2</v>
      </c>
      <c r="G59" s="55">
        <f t="shared" si="2"/>
        <v>0.1111111111111111</v>
      </c>
      <c r="H59" s="57">
        <v>16</v>
      </c>
      <c r="I59" s="55">
        <f t="shared" si="3"/>
        <v>0.88888888888888884</v>
      </c>
      <c r="J59" s="98">
        <v>110</v>
      </c>
      <c r="K59" s="57">
        <v>10</v>
      </c>
      <c r="L59" s="55">
        <f t="shared" si="4"/>
        <v>9.0909090909090912E-2</v>
      </c>
      <c r="M59" s="57">
        <v>100</v>
      </c>
      <c r="N59" s="55">
        <f t="shared" si="5"/>
        <v>0.90909090909090906</v>
      </c>
      <c r="O59" s="98">
        <v>6479</v>
      </c>
      <c r="P59" s="57">
        <v>848</v>
      </c>
      <c r="Q59" s="55">
        <f t="shared" si="6"/>
        <v>0.13088439574008334</v>
      </c>
      <c r="R59" s="57">
        <v>5631</v>
      </c>
      <c r="S59" s="55">
        <f t="shared" si="7"/>
        <v>0.86911560425991663</v>
      </c>
      <c r="T59" s="98">
        <v>5585</v>
      </c>
      <c r="U59" s="57">
        <v>799</v>
      </c>
      <c r="V59" s="55">
        <f t="shared" si="8"/>
        <v>0.14306177260519248</v>
      </c>
      <c r="W59" s="57">
        <v>4786</v>
      </c>
      <c r="X59" s="55">
        <f t="shared" si="9"/>
        <v>0.85693822739480752</v>
      </c>
      <c r="Y59" s="98">
        <v>4051</v>
      </c>
      <c r="Z59" s="57">
        <v>448</v>
      </c>
      <c r="AA59" s="55">
        <f t="shared" si="10"/>
        <v>0.11058997778326339</v>
      </c>
      <c r="AB59" s="57">
        <v>3603</v>
      </c>
      <c r="AC59" s="55">
        <f t="shared" si="11"/>
        <v>0.8894100222167366</v>
      </c>
      <c r="AD59" s="98">
        <v>1992</v>
      </c>
      <c r="AE59" s="57">
        <v>155</v>
      </c>
      <c r="AF59" s="55">
        <f t="shared" si="12"/>
        <v>7.7811244979919675E-2</v>
      </c>
      <c r="AG59" s="57">
        <v>1837</v>
      </c>
      <c r="AH59" s="55">
        <f t="shared" si="13"/>
        <v>0.92218875502008035</v>
      </c>
      <c r="AI59" s="98">
        <v>677</v>
      </c>
      <c r="AJ59" s="57">
        <v>25</v>
      </c>
      <c r="AK59" s="55">
        <f t="shared" si="14"/>
        <v>3.6927621861152143E-2</v>
      </c>
      <c r="AL59" s="57">
        <v>652</v>
      </c>
      <c r="AM59" s="55">
        <f t="shared" si="15"/>
        <v>0.96307237813884783</v>
      </c>
      <c r="AN59" s="98">
        <f t="shared" si="16"/>
        <v>18912</v>
      </c>
      <c r="AO59" s="57">
        <f t="shared" si="55"/>
        <v>2287</v>
      </c>
      <c r="AP59" s="55">
        <f t="shared" si="17"/>
        <v>0.12092851099830795</v>
      </c>
      <c r="AQ59" s="56">
        <f t="shared" si="56"/>
        <v>16625</v>
      </c>
      <c r="AR59" s="55">
        <f t="shared" si="18"/>
        <v>0.87907148900169207</v>
      </c>
      <c r="AS59" s="91"/>
      <c r="AT59" s="261"/>
      <c r="AU59" s="331"/>
      <c r="AV59" s="151" t="s">
        <v>67</v>
      </c>
      <c r="AW59" s="210">
        <v>18606</v>
      </c>
      <c r="AX59" s="38">
        <v>2176</v>
      </c>
      <c r="AY59" s="85">
        <v>0.11695152101472643</v>
      </c>
      <c r="AZ59" s="38">
        <v>16430</v>
      </c>
      <c r="BA59" s="85">
        <v>0.88304847898527361</v>
      </c>
      <c r="BB59" s="53">
        <v>54</v>
      </c>
      <c r="BC59" s="32" t="s">
        <v>24</v>
      </c>
      <c r="BD59" s="36">
        <f t="shared" si="19"/>
        <v>0.21747700394218134</v>
      </c>
      <c r="BE59" s="36">
        <f t="shared" si="20"/>
        <v>0.20619071392910635</v>
      </c>
      <c r="BF59" s="36">
        <f t="shared" si="21"/>
        <v>0.78252299605781861</v>
      </c>
      <c r="BG59" s="36">
        <f t="shared" si="22"/>
        <v>0.79380928607089363</v>
      </c>
      <c r="BH59" s="36">
        <f t="shared" si="23"/>
        <v>1.3048306496390895E-2</v>
      </c>
      <c r="BI59" s="36">
        <f t="shared" si="24"/>
        <v>1.2983386849085579E-2</v>
      </c>
      <c r="BJ59" s="36">
        <f t="shared" si="25"/>
        <v>0.98695169350360912</v>
      </c>
      <c r="BK59" s="36">
        <f t="shared" si="26"/>
        <v>0.98701661315091438</v>
      </c>
    </row>
    <row r="60" spans="2:78" s="12" customFormat="1" ht="13.5" customHeight="1">
      <c r="B60" s="259">
        <v>19</v>
      </c>
      <c r="C60" s="329" t="s">
        <v>110</v>
      </c>
      <c r="D60" s="75" t="s">
        <v>136</v>
      </c>
      <c r="E60" s="94">
        <v>10</v>
      </c>
      <c r="F60" s="74">
        <v>1</v>
      </c>
      <c r="G60" s="72">
        <f t="shared" si="2"/>
        <v>0.1</v>
      </c>
      <c r="H60" s="74">
        <v>9</v>
      </c>
      <c r="I60" s="72">
        <f t="shared" si="3"/>
        <v>0.9</v>
      </c>
      <c r="J60" s="94">
        <v>72</v>
      </c>
      <c r="K60" s="74">
        <v>6</v>
      </c>
      <c r="L60" s="72">
        <f t="shared" si="4"/>
        <v>8.3333333333333329E-2</v>
      </c>
      <c r="M60" s="74">
        <v>66</v>
      </c>
      <c r="N60" s="72">
        <f t="shared" si="5"/>
        <v>0.91666666666666663</v>
      </c>
      <c r="O60" s="94">
        <v>2110</v>
      </c>
      <c r="P60" s="74">
        <v>260</v>
      </c>
      <c r="Q60" s="72">
        <f t="shared" si="6"/>
        <v>0.12322274881516587</v>
      </c>
      <c r="R60" s="74">
        <v>1850</v>
      </c>
      <c r="S60" s="72">
        <f t="shared" si="7"/>
        <v>0.87677725118483407</v>
      </c>
      <c r="T60" s="94">
        <v>1874</v>
      </c>
      <c r="U60" s="74">
        <v>225</v>
      </c>
      <c r="V60" s="72">
        <f t="shared" si="8"/>
        <v>0.1200640341515475</v>
      </c>
      <c r="W60" s="74">
        <v>1649</v>
      </c>
      <c r="X60" s="72">
        <f t="shared" si="9"/>
        <v>0.87993596584845246</v>
      </c>
      <c r="Y60" s="94">
        <v>1197</v>
      </c>
      <c r="Z60" s="74">
        <v>110</v>
      </c>
      <c r="AA60" s="72">
        <f t="shared" si="10"/>
        <v>9.1896407685881365E-2</v>
      </c>
      <c r="AB60" s="74">
        <v>1087</v>
      </c>
      <c r="AC60" s="72">
        <f t="shared" si="11"/>
        <v>0.90810359231411864</v>
      </c>
      <c r="AD60" s="94">
        <v>553</v>
      </c>
      <c r="AE60" s="74">
        <v>33</v>
      </c>
      <c r="AF60" s="72">
        <f t="shared" si="12"/>
        <v>5.9674502712477394E-2</v>
      </c>
      <c r="AG60" s="74">
        <v>520</v>
      </c>
      <c r="AH60" s="72">
        <f t="shared" si="13"/>
        <v>0.94032549728752257</v>
      </c>
      <c r="AI60" s="94">
        <v>156</v>
      </c>
      <c r="AJ60" s="74">
        <v>4</v>
      </c>
      <c r="AK60" s="72">
        <f t="shared" si="14"/>
        <v>2.564102564102564E-2</v>
      </c>
      <c r="AL60" s="74">
        <v>152</v>
      </c>
      <c r="AM60" s="72">
        <f t="shared" si="15"/>
        <v>0.97435897435897434</v>
      </c>
      <c r="AN60" s="94">
        <f t="shared" si="16"/>
        <v>5972</v>
      </c>
      <c r="AO60" s="74">
        <f t="shared" si="55"/>
        <v>639</v>
      </c>
      <c r="AP60" s="72">
        <f t="shared" si="17"/>
        <v>0.10699933020763563</v>
      </c>
      <c r="AQ60" s="73">
        <f t="shared" si="56"/>
        <v>5333</v>
      </c>
      <c r="AR60" s="72">
        <f t="shared" si="18"/>
        <v>0.89300066979236437</v>
      </c>
      <c r="AS60" s="91"/>
      <c r="AT60" s="259">
        <v>19</v>
      </c>
      <c r="AU60" s="329" t="s">
        <v>110</v>
      </c>
      <c r="AV60" s="11" t="s">
        <v>136</v>
      </c>
      <c r="AW60" s="210">
        <v>5679</v>
      </c>
      <c r="AX60" s="38">
        <v>666</v>
      </c>
      <c r="AY60" s="85">
        <v>0.11727416798732171</v>
      </c>
      <c r="AZ60" s="38">
        <v>5013</v>
      </c>
      <c r="BA60" s="85">
        <v>0.88272583201267829</v>
      </c>
      <c r="BB60" s="53">
        <v>55</v>
      </c>
      <c r="BC60" s="32" t="s">
        <v>15</v>
      </c>
      <c r="BD60" s="36">
        <f t="shared" si="19"/>
        <v>0.1735593884751078</v>
      </c>
      <c r="BE60" s="36">
        <f t="shared" si="20"/>
        <v>0.17601771778105885</v>
      </c>
      <c r="BF60" s="36">
        <f t="shared" si="21"/>
        <v>0.82644061152489223</v>
      </c>
      <c r="BG60" s="36">
        <f t="shared" si="22"/>
        <v>0.8239822822189411</v>
      </c>
      <c r="BH60" s="36">
        <f t="shared" si="23"/>
        <v>5.9780009564801527E-3</v>
      </c>
      <c r="BI60" s="36">
        <f t="shared" si="24"/>
        <v>9.5316545069428094E-3</v>
      </c>
      <c r="BJ60" s="36">
        <f t="shared" si="25"/>
        <v>0.99402199904351984</v>
      </c>
      <c r="BK60" s="36">
        <f t="shared" si="26"/>
        <v>0.99046834549305718</v>
      </c>
    </row>
    <row r="61" spans="2:78" s="12" customFormat="1" ht="13.5" customHeight="1">
      <c r="B61" s="260"/>
      <c r="C61" s="330"/>
      <c r="D61" s="65" t="s">
        <v>137</v>
      </c>
      <c r="E61" s="95">
        <v>15</v>
      </c>
      <c r="F61" s="64">
        <v>0</v>
      </c>
      <c r="G61" s="62">
        <f t="shared" si="2"/>
        <v>0</v>
      </c>
      <c r="H61" s="64">
        <v>15</v>
      </c>
      <c r="I61" s="62">
        <f t="shared" si="3"/>
        <v>1</v>
      </c>
      <c r="J61" s="95">
        <v>58</v>
      </c>
      <c r="K61" s="64">
        <v>1</v>
      </c>
      <c r="L61" s="62">
        <f t="shared" si="4"/>
        <v>1.7241379310344827E-2</v>
      </c>
      <c r="M61" s="64">
        <v>57</v>
      </c>
      <c r="N61" s="62">
        <f t="shared" si="5"/>
        <v>0.98275862068965514</v>
      </c>
      <c r="O61" s="95">
        <v>2478</v>
      </c>
      <c r="P61" s="64">
        <v>32</v>
      </c>
      <c r="Q61" s="62">
        <f t="shared" si="6"/>
        <v>1.29136400322841E-2</v>
      </c>
      <c r="R61" s="64">
        <v>2446</v>
      </c>
      <c r="S61" s="62">
        <f t="shared" si="7"/>
        <v>0.98708635996771588</v>
      </c>
      <c r="T61" s="95">
        <v>1813</v>
      </c>
      <c r="U61" s="64">
        <v>15</v>
      </c>
      <c r="V61" s="62">
        <f t="shared" si="8"/>
        <v>8.2735797021511303E-3</v>
      </c>
      <c r="W61" s="64">
        <v>1798</v>
      </c>
      <c r="X61" s="62">
        <f t="shared" si="9"/>
        <v>0.99172642029784885</v>
      </c>
      <c r="Y61" s="95">
        <v>1290</v>
      </c>
      <c r="Z61" s="64">
        <v>10</v>
      </c>
      <c r="AA61" s="62">
        <f t="shared" si="10"/>
        <v>7.7519379844961239E-3</v>
      </c>
      <c r="AB61" s="64">
        <v>1280</v>
      </c>
      <c r="AC61" s="62">
        <f t="shared" si="11"/>
        <v>0.99224806201550386</v>
      </c>
      <c r="AD61" s="95">
        <v>628</v>
      </c>
      <c r="AE61" s="64">
        <v>3</v>
      </c>
      <c r="AF61" s="62">
        <f t="shared" si="12"/>
        <v>4.7770700636942673E-3</v>
      </c>
      <c r="AG61" s="64">
        <v>625</v>
      </c>
      <c r="AH61" s="62">
        <f t="shared" si="13"/>
        <v>0.99522292993630568</v>
      </c>
      <c r="AI61" s="95">
        <v>194</v>
      </c>
      <c r="AJ61" s="64">
        <v>1</v>
      </c>
      <c r="AK61" s="62">
        <f t="shared" si="14"/>
        <v>5.1546391752577319E-3</v>
      </c>
      <c r="AL61" s="64">
        <v>193</v>
      </c>
      <c r="AM61" s="62">
        <f t="shared" si="15"/>
        <v>0.99484536082474229</v>
      </c>
      <c r="AN61" s="95">
        <f t="shared" si="16"/>
        <v>6476</v>
      </c>
      <c r="AO61" s="64">
        <f t="shared" si="55"/>
        <v>62</v>
      </c>
      <c r="AP61" s="62">
        <f t="shared" si="17"/>
        <v>9.5738109944410125E-3</v>
      </c>
      <c r="AQ61" s="63">
        <f t="shared" si="56"/>
        <v>6414</v>
      </c>
      <c r="AR61" s="62">
        <f t="shared" si="18"/>
        <v>0.99042618900555901</v>
      </c>
      <c r="AS61" s="91"/>
      <c r="AT61" s="260"/>
      <c r="AU61" s="330"/>
      <c r="AV61" s="11" t="s">
        <v>137</v>
      </c>
      <c r="AW61" s="210">
        <v>6748</v>
      </c>
      <c r="AX61" s="38">
        <v>65</v>
      </c>
      <c r="AY61" s="85">
        <v>9.6324836988737408E-3</v>
      </c>
      <c r="AZ61" s="38">
        <v>6683</v>
      </c>
      <c r="BA61" s="85">
        <v>0.99036751630112629</v>
      </c>
      <c r="BB61" s="53">
        <v>56</v>
      </c>
      <c r="BC61" s="32" t="s">
        <v>9</v>
      </c>
      <c r="BD61" s="36">
        <f t="shared" si="19"/>
        <v>0.2005072355661644</v>
      </c>
      <c r="BE61" s="36">
        <f t="shared" si="20"/>
        <v>0.18818167019371643</v>
      </c>
      <c r="BF61" s="36">
        <f t="shared" si="21"/>
        <v>0.79949276443383555</v>
      </c>
      <c r="BG61" s="36">
        <f t="shared" si="22"/>
        <v>0.81181832980628355</v>
      </c>
      <c r="BH61" s="36">
        <f t="shared" si="23"/>
        <v>3.3697289156626509E-2</v>
      </c>
      <c r="BI61" s="36">
        <f t="shared" si="24"/>
        <v>3.1682792638967935E-2</v>
      </c>
      <c r="BJ61" s="36">
        <f t="shared" si="25"/>
        <v>0.96630271084337349</v>
      </c>
      <c r="BK61" s="36">
        <f t="shared" si="26"/>
        <v>0.96831720736103211</v>
      </c>
    </row>
    <row r="62" spans="2:78" s="12" customFormat="1" ht="13.5" customHeight="1">
      <c r="B62" s="261"/>
      <c r="C62" s="331"/>
      <c r="D62" s="71" t="s">
        <v>67</v>
      </c>
      <c r="E62" s="96">
        <v>25</v>
      </c>
      <c r="F62" s="70">
        <v>1</v>
      </c>
      <c r="G62" s="13">
        <f t="shared" si="2"/>
        <v>0.04</v>
      </c>
      <c r="H62" s="70">
        <v>24</v>
      </c>
      <c r="I62" s="13">
        <f t="shared" si="3"/>
        <v>0.96</v>
      </c>
      <c r="J62" s="96">
        <v>130</v>
      </c>
      <c r="K62" s="70">
        <v>7</v>
      </c>
      <c r="L62" s="13">
        <f t="shared" si="4"/>
        <v>5.3846153846153849E-2</v>
      </c>
      <c r="M62" s="70">
        <v>123</v>
      </c>
      <c r="N62" s="13">
        <f t="shared" si="5"/>
        <v>0.94615384615384612</v>
      </c>
      <c r="O62" s="96">
        <v>4588</v>
      </c>
      <c r="P62" s="70">
        <v>292</v>
      </c>
      <c r="Q62" s="13">
        <f t="shared" si="6"/>
        <v>6.3644289450741062E-2</v>
      </c>
      <c r="R62" s="70">
        <v>4296</v>
      </c>
      <c r="S62" s="13">
        <f t="shared" si="7"/>
        <v>0.93635571054925892</v>
      </c>
      <c r="T62" s="96">
        <v>3687</v>
      </c>
      <c r="U62" s="70">
        <v>240</v>
      </c>
      <c r="V62" s="13">
        <f t="shared" si="8"/>
        <v>6.5093572009764039E-2</v>
      </c>
      <c r="W62" s="70">
        <v>3447</v>
      </c>
      <c r="X62" s="13">
        <f t="shared" si="9"/>
        <v>0.93490642799023593</v>
      </c>
      <c r="Y62" s="96">
        <v>2487</v>
      </c>
      <c r="Z62" s="70">
        <v>120</v>
      </c>
      <c r="AA62" s="13">
        <f t="shared" si="10"/>
        <v>4.8250904704463207E-2</v>
      </c>
      <c r="AB62" s="70">
        <v>2367</v>
      </c>
      <c r="AC62" s="13">
        <f t="shared" si="11"/>
        <v>0.95174909529553675</v>
      </c>
      <c r="AD62" s="96">
        <v>1181</v>
      </c>
      <c r="AE62" s="70">
        <v>36</v>
      </c>
      <c r="AF62" s="13">
        <f t="shared" si="12"/>
        <v>3.0482641828958511E-2</v>
      </c>
      <c r="AG62" s="70">
        <v>1145</v>
      </c>
      <c r="AH62" s="13">
        <f t="shared" si="13"/>
        <v>0.96951735817104145</v>
      </c>
      <c r="AI62" s="96">
        <v>350</v>
      </c>
      <c r="AJ62" s="70">
        <v>5</v>
      </c>
      <c r="AK62" s="13">
        <f t="shared" si="14"/>
        <v>1.4285714285714285E-2</v>
      </c>
      <c r="AL62" s="70">
        <v>345</v>
      </c>
      <c r="AM62" s="13">
        <f t="shared" si="15"/>
        <v>0.98571428571428577</v>
      </c>
      <c r="AN62" s="96">
        <f t="shared" si="16"/>
        <v>12448</v>
      </c>
      <c r="AO62" s="70">
        <f t="shared" si="55"/>
        <v>701</v>
      </c>
      <c r="AP62" s="13">
        <f t="shared" si="17"/>
        <v>5.6314267352185088E-2</v>
      </c>
      <c r="AQ62" s="33">
        <f t="shared" si="56"/>
        <v>11747</v>
      </c>
      <c r="AR62" s="13">
        <f t="shared" si="18"/>
        <v>0.94368573264781486</v>
      </c>
      <c r="AS62" s="91"/>
      <c r="AT62" s="261"/>
      <c r="AU62" s="331"/>
      <c r="AV62" s="151" t="s">
        <v>67</v>
      </c>
      <c r="AW62" s="210">
        <v>12427</v>
      </c>
      <c r="AX62" s="38">
        <v>731</v>
      </c>
      <c r="AY62" s="85">
        <v>5.8823529411764705E-2</v>
      </c>
      <c r="AZ62" s="38">
        <v>11696</v>
      </c>
      <c r="BA62" s="85">
        <v>0.94117647058823528</v>
      </c>
      <c r="BB62" s="53">
        <v>57</v>
      </c>
      <c r="BC62" s="32" t="s">
        <v>43</v>
      </c>
      <c r="BD62" s="36">
        <f t="shared" si="19"/>
        <v>0.18840579710144928</v>
      </c>
      <c r="BE62" s="36">
        <f t="shared" si="20"/>
        <v>0.20169281585466556</v>
      </c>
      <c r="BF62" s="36">
        <f t="shared" si="21"/>
        <v>0.81159420289855078</v>
      </c>
      <c r="BG62" s="36">
        <f t="shared" si="22"/>
        <v>0.79830718414533441</v>
      </c>
      <c r="BH62" s="36">
        <f t="shared" si="23"/>
        <v>4.0738569753810079E-2</v>
      </c>
      <c r="BI62" s="36">
        <f t="shared" si="24"/>
        <v>4.0540540540540543E-2</v>
      </c>
      <c r="BJ62" s="36">
        <f t="shared" si="25"/>
        <v>0.95926143024618993</v>
      </c>
      <c r="BK62" s="36">
        <f t="shared" si="26"/>
        <v>0.95945945945945943</v>
      </c>
    </row>
    <row r="63" spans="2:78" s="12" customFormat="1" ht="13.5" customHeight="1">
      <c r="B63" s="259">
        <v>20</v>
      </c>
      <c r="C63" s="329" t="s">
        <v>111</v>
      </c>
      <c r="D63" s="75" t="s">
        <v>136</v>
      </c>
      <c r="E63" s="94">
        <v>19</v>
      </c>
      <c r="F63" s="74">
        <v>0</v>
      </c>
      <c r="G63" s="72">
        <f t="shared" si="2"/>
        <v>0</v>
      </c>
      <c r="H63" s="74">
        <v>19</v>
      </c>
      <c r="I63" s="72">
        <f t="shared" si="3"/>
        <v>1</v>
      </c>
      <c r="J63" s="94">
        <v>81</v>
      </c>
      <c r="K63" s="74">
        <v>6</v>
      </c>
      <c r="L63" s="72">
        <f t="shared" si="4"/>
        <v>7.407407407407407E-2</v>
      </c>
      <c r="M63" s="74">
        <v>75</v>
      </c>
      <c r="N63" s="72">
        <f t="shared" si="5"/>
        <v>0.92592592592592593</v>
      </c>
      <c r="O63" s="94">
        <v>4577</v>
      </c>
      <c r="P63" s="74">
        <v>900</v>
      </c>
      <c r="Q63" s="72">
        <f t="shared" si="6"/>
        <v>0.19663535066637536</v>
      </c>
      <c r="R63" s="74">
        <v>3677</v>
      </c>
      <c r="S63" s="72">
        <f t="shared" si="7"/>
        <v>0.80336464933362461</v>
      </c>
      <c r="T63" s="94">
        <v>3800</v>
      </c>
      <c r="U63" s="74">
        <v>691</v>
      </c>
      <c r="V63" s="72">
        <f t="shared" si="8"/>
        <v>0.18184210526315789</v>
      </c>
      <c r="W63" s="74">
        <v>3109</v>
      </c>
      <c r="X63" s="72">
        <f t="shared" si="9"/>
        <v>0.81815789473684208</v>
      </c>
      <c r="Y63" s="94">
        <v>2275</v>
      </c>
      <c r="Z63" s="74">
        <v>348</v>
      </c>
      <c r="AA63" s="72">
        <f t="shared" si="10"/>
        <v>0.15296703296703296</v>
      </c>
      <c r="AB63" s="74">
        <v>1927</v>
      </c>
      <c r="AC63" s="72">
        <f t="shared" si="11"/>
        <v>0.84703296703296704</v>
      </c>
      <c r="AD63" s="94">
        <v>1012</v>
      </c>
      <c r="AE63" s="74">
        <v>110</v>
      </c>
      <c r="AF63" s="72">
        <f t="shared" si="12"/>
        <v>0.10869565217391304</v>
      </c>
      <c r="AG63" s="74">
        <v>902</v>
      </c>
      <c r="AH63" s="72">
        <f t="shared" si="13"/>
        <v>0.89130434782608692</v>
      </c>
      <c r="AI63" s="94">
        <v>300</v>
      </c>
      <c r="AJ63" s="74">
        <v>17</v>
      </c>
      <c r="AK63" s="72">
        <f t="shared" si="14"/>
        <v>5.6666666666666664E-2</v>
      </c>
      <c r="AL63" s="74">
        <v>283</v>
      </c>
      <c r="AM63" s="72">
        <f t="shared" si="15"/>
        <v>0.94333333333333336</v>
      </c>
      <c r="AN63" s="94">
        <f t="shared" si="16"/>
        <v>12064</v>
      </c>
      <c r="AO63" s="74">
        <f t="shared" si="55"/>
        <v>2072</v>
      </c>
      <c r="AP63" s="72">
        <f t="shared" si="17"/>
        <v>0.17175066312997347</v>
      </c>
      <c r="AQ63" s="73">
        <f t="shared" si="56"/>
        <v>9992</v>
      </c>
      <c r="AR63" s="72">
        <f t="shared" si="18"/>
        <v>0.82824933687002655</v>
      </c>
      <c r="AS63" s="91"/>
      <c r="AT63" s="259">
        <v>20</v>
      </c>
      <c r="AU63" s="329" t="s">
        <v>111</v>
      </c>
      <c r="AV63" s="11" t="s">
        <v>136</v>
      </c>
      <c r="AW63" s="210">
        <v>11212</v>
      </c>
      <c r="AX63" s="38">
        <v>1711</v>
      </c>
      <c r="AY63" s="85">
        <v>0.15260435247948625</v>
      </c>
      <c r="AZ63" s="38">
        <v>9501</v>
      </c>
      <c r="BA63" s="85">
        <v>0.84739564752051377</v>
      </c>
      <c r="BB63" s="53">
        <v>58</v>
      </c>
      <c r="BC63" s="32" t="s">
        <v>25</v>
      </c>
      <c r="BD63" s="36">
        <f t="shared" si="19"/>
        <v>0.27186512118018968</v>
      </c>
      <c r="BE63" s="36">
        <f t="shared" si="20"/>
        <v>0.24171993027309704</v>
      </c>
      <c r="BF63" s="36">
        <f t="shared" si="21"/>
        <v>0.72813487881981032</v>
      </c>
      <c r="BG63" s="36">
        <f t="shared" si="22"/>
        <v>0.75828006972690298</v>
      </c>
      <c r="BH63" s="36">
        <f t="shared" si="23"/>
        <v>2.577441475526129E-2</v>
      </c>
      <c r="BI63" s="36">
        <f t="shared" si="24"/>
        <v>2.8415548988406456E-2</v>
      </c>
      <c r="BJ63" s="36">
        <f t="shared" si="25"/>
        <v>0.97422558524473868</v>
      </c>
      <c r="BK63" s="36">
        <f t="shared" si="26"/>
        <v>0.97158445101159352</v>
      </c>
    </row>
    <row r="64" spans="2:78" s="12" customFormat="1" ht="13.5" customHeight="1">
      <c r="B64" s="260"/>
      <c r="C64" s="330"/>
      <c r="D64" s="65" t="s">
        <v>137</v>
      </c>
      <c r="E64" s="95">
        <v>15</v>
      </c>
      <c r="F64" s="64">
        <v>3</v>
      </c>
      <c r="G64" s="62">
        <f t="shared" si="2"/>
        <v>0.2</v>
      </c>
      <c r="H64" s="64">
        <v>12</v>
      </c>
      <c r="I64" s="62">
        <f t="shared" si="3"/>
        <v>0.8</v>
      </c>
      <c r="J64" s="95">
        <v>45</v>
      </c>
      <c r="K64" s="64">
        <v>0</v>
      </c>
      <c r="L64" s="62">
        <f t="shared" si="4"/>
        <v>0</v>
      </c>
      <c r="M64" s="64">
        <v>45</v>
      </c>
      <c r="N64" s="62">
        <f t="shared" si="5"/>
        <v>1</v>
      </c>
      <c r="O64" s="95">
        <v>3176</v>
      </c>
      <c r="P64" s="64">
        <v>68</v>
      </c>
      <c r="Q64" s="62">
        <f t="shared" si="6"/>
        <v>2.1410579345088162E-2</v>
      </c>
      <c r="R64" s="64">
        <v>3108</v>
      </c>
      <c r="S64" s="62">
        <f t="shared" si="7"/>
        <v>0.97858942065491183</v>
      </c>
      <c r="T64" s="95">
        <v>2302</v>
      </c>
      <c r="U64" s="64">
        <v>47</v>
      </c>
      <c r="V64" s="62">
        <f t="shared" si="8"/>
        <v>2.0417028670721111E-2</v>
      </c>
      <c r="W64" s="64">
        <v>2255</v>
      </c>
      <c r="X64" s="62">
        <f t="shared" si="9"/>
        <v>0.97958297132927885</v>
      </c>
      <c r="Y64" s="95">
        <v>1734</v>
      </c>
      <c r="Z64" s="64">
        <v>36</v>
      </c>
      <c r="AA64" s="62">
        <f t="shared" si="10"/>
        <v>2.0761245674740483E-2</v>
      </c>
      <c r="AB64" s="64">
        <v>1698</v>
      </c>
      <c r="AC64" s="62">
        <f t="shared" si="11"/>
        <v>0.97923875432525953</v>
      </c>
      <c r="AD64" s="95">
        <v>897</v>
      </c>
      <c r="AE64" s="64">
        <v>11</v>
      </c>
      <c r="AF64" s="62">
        <f t="shared" si="12"/>
        <v>1.2263099219620958E-2</v>
      </c>
      <c r="AG64" s="64">
        <v>886</v>
      </c>
      <c r="AH64" s="62">
        <f t="shared" si="13"/>
        <v>0.98773690078037901</v>
      </c>
      <c r="AI64" s="95">
        <v>325</v>
      </c>
      <c r="AJ64" s="64">
        <v>3</v>
      </c>
      <c r="AK64" s="62">
        <f t="shared" si="14"/>
        <v>9.2307692307692316E-3</v>
      </c>
      <c r="AL64" s="64">
        <v>322</v>
      </c>
      <c r="AM64" s="62">
        <f t="shared" si="15"/>
        <v>0.99076923076923074</v>
      </c>
      <c r="AN64" s="95">
        <f t="shared" si="16"/>
        <v>8494</v>
      </c>
      <c r="AO64" s="64">
        <f t="shared" si="55"/>
        <v>168</v>
      </c>
      <c r="AP64" s="62">
        <f t="shared" si="17"/>
        <v>1.9778667294560865E-2</v>
      </c>
      <c r="AQ64" s="63">
        <f t="shared" si="56"/>
        <v>8326</v>
      </c>
      <c r="AR64" s="62">
        <f t="shared" si="18"/>
        <v>0.9802213327054391</v>
      </c>
      <c r="AS64" s="91"/>
      <c r="AT64" s="260"/>
      <c r="AU64" s="330"/>
      <c r="AV64" s="11" t="s">
        <v>137</v>
      </c>
      <c r="AW64" s="210">
        <v>8704</v>
      </c>
      <c r="AX64" s="38">
        <v>171</v>
      </c>
      <c r="AY64" s="85">
        <v>1.9646139705882353E-2</v>
      </c>
      <c r="AZ64" s="38">
        <v>8533</v>
      </c>
      <c r="BA64" s="85">
        <v>0.98035386029411764</v>
      </c>
      <c r="BB64" s="53">
        <v>59</v>
      </c>
      <c r="BC64" s="32" t="s">
        <v>20</v>
      </c>
      <c r="BD64" s="36">
        <f t="shared" si="19"/>
        <v>0.22188277087033748</v>
      </c>
      <c r="BE64" s="36">
        <f t="shared" si="20"/>
        <v>0.21038000510073962</v>
      </c>
      <c r="BF64" s="36">
        <f t="shared" si="21"/>
        <v>0.77811722912966252</v>
      </c>
      <c r="BG64" s="36">
        <f t="shared" si="22"/>
        <v>0.78961999489926038</v>
      </c>
      <c r="BH64" s="36">
        <f t="shared" si="23"/>
        <v>1.1963641224435237E-2</v>
      </c>
      <c r="BI64" s="36">
        <f t="shared" si="24"/>
        <v>1.1049904911797494E-2</v>
      </c>
      <c r="BJ64" s="36">
        <f t="shared" si="25"/>
        <v>0.98803635877556473</v>
      </c>
      <c r="BK64" s="36">
        <f t="shared" si="26"/>
        <v>0.98895009508820253</v>
      </c>
    </row>
    <row r="65" spans="2:63" s="12" customFormat="1" ht="13.5" customHeight="1">
      <c r="B65" s="261"/>
      <c r="C65" s="331"/>
      <c r="D65" s="58" t="s">
        <v>67</v>
      </c>
      <c r="E65" s="98">
        <v>34</v>
      </c>
      <c r="F65" s="57">
        <v>3</v>
      </c>
      <c r="G65" s="55">
        <f t="shared" si="2"/>
        <v>8.8235294117647065E-2</v>
      </c>
      <c r="H65" s="57">
        <v>31</v>
      </c>
      <c r="I65" s="55">
        <f t="shared" si="3"/>
        <v>0.91176470588235292</v>
      </c>
      <c r="J65" s="98">
        <v>126</v>
      </c>
      <c r="K65" s="57">
        <v>6</v>
      </c>
      <c r="L65" s="55">
        <f t="shared" si="4"/>
        <v>4.7619047619047616E-2</v>
      </c>
      <c r="M65" s="57">
        <v>120</v>
      </c>
      <c r="N65" s="55">
        <f t="shared" si="5"/>
        <v>0.95238095238095233</v>
      </c>
      <c r="O65" s="98">
        <v>7753</v>
      </c>
      <c r="P65" s="57">
        <v>968</v>
      </c>
      <c r="Q65" s="55">
        <f t="shared" si="6"/>
        <v>0.12485489487940152</v>
      </c>
      <c r="R65" s="57">
        <v>6785</v>
      </c>
      <c r="S65" s="55">
        <f t="shared" si="7"/>
        <v>0.87514510512059851</v>
      </c>
      <c r="T65" s="98">
        <v>6102</v>
      </c>
      <c r="U65" s="57">
        <v>738</v>
      </c>
      <c r="V65" s="55">
        <f t="shared" si="8"/>
        <v>0.12094395280235988</v>
      </c>
      <c r="W65" s="57">
        <v>5364</v>
      </c>
      <c r="X65" s="55">
        <f t="shared" si="9"/>
        <v>0.87905604719764008</v>
      </c>
      <c r="Y65" s="98">
        <v>4009</v>
      </c>
      <c r="Z65" s="57">
        <v>384</v>
      </c>
      <c r="AA65" s="55">
        <f t="shared" si="10"/>
        <v>9.5784484908954845E-2</v>
      </c>
      <c r="AB65" s="57">
        <v>3625</v>
      </c>
      <c r="AC65" s="55">
        <f t="shared" si="11"/>
        <v>0.90421551509104514</v>
      </c>
      <c r="AD65" s="98">
        <v>1909</v>
      </c>
      <c r="AE65" s="57">
        <v>121</v>
      </c>
      <c r="AF65" s="55">
        <f t="shared" si="12"/>
        <v>6.3383970665269782E-2</v>
      </c>
      <c r="AG65" s="57">
        <v>1788</v>
      </c>
      <c r="AH65" s="55">
        <f t="shared" si="13"/>
        <v>0.9366160293347302</v>
      </c>
      <c r="AI65" s="98">
        <v>625</v>
      </c>
      <c r="AJ65" s="57">
        <v>20</v>
      </c>
      <c r="AK65" s="55">
        <f t="shared" si="14"/>
        <v>3.2000000000000001E-2</v>
      </c>
      <c r="AL65" s="57">
        <v>605</v>
      </c>
      <c r="AM65" s="55">
        <f t="shared" si="15"/>
        <v>0.96799999999999997</v>
      </c>
      <c r="AN65" s="98">
        <f t="shared" si="16"/>
        <v>20558</v>
      </c>
      <c r="AO65" s="57">
        <f t="shared" si="55"/>
        <v>2240</v>
      </c>
      <c r="AP65" s="55">
        <f t="shared" si="17"/>
        <v>0.10896001556571651</v>
      </c>
      <c r="AQ65" s="56">
        <f t="shared" si="56"/>
        <v>18318</v>
      </c>
      <c r="AR65" s="55">
        <f t="shared" si="18"/>
        <v>0.89103998443428345</v>
      </c>
      <c r="AS65" s="91"/>
      <c r="AT65" s="261"/>
      <c r="AU65" s="331"/>
      <c r="AV65" s="151" t="s">
        <v>67</v>
      </c>
      <c r="AW65" s="210">
        <v>19916</v>
      </c>
      <c r="AX65" s="38">
        <v>1882</v>
      </c>
      <c r="AY65" s="85">
        <v>9.4496886925085358E-2</v>
      </c>
      <c r="AZ65" s="38">
        <v>18034</v>
      </c>
      <c r="BA65" s="85">
        <v>0.9055031130749146</v>
      </c>
      <c r="BB65" s="53">
        <v>60</v>
      </c>
      <c r="BC65" s="32" t="s">
        <v>44</v>
      </c>
      <c r="BD65" s="36">
        <f t="shared" si="19"/>
        <v>0.16042361247303394</v>
      </c>
      <c r="BE65" s="36">
        <f t="shared" si="20"/>
        <v>0.14918824045634049</v>
      </c>
      <c r="BF65" s="36">
        <f t="shared" si="21"/>
        <v>0.83957638752696606</v>
      </c>
      <c r="BG65" s="36">
        <f t="shared" si="22"/>
        <v>0.85081175954365951</v>
      </c>
      <c r="BH65" s="36">
        <f t="shared" si="23"/>
        <v>1.6155088852988692E-2</v>
      </c>
      <c r="BI65" s="36">
        <f t="shared" si="24"/>
        <v>1.6012629679747408E-2</v>
      </c>
      <c r="BJ65" s="36">
        <f t="shared" si="25"/>
        <v>0.98384491114701134</v>
      </c>
      <c r="BK65" s="36">
        <f t="shared" si="26"/>
        <v>0.98398737032025263</v>
      </c>
    </row>
    <row r="66" spans="2:63" s="12" customFormat="1" ht="13.5" customHeight="1">
      <c r="B66" s="259">
        <v>21</v>
      </c>
      <c r="C66" s="329" t="s">
        <v>112</v>
      </c>
      <c r="D66" s="75" t="s">
        <v>136</v>
      </c>
      <c r="E66" s="94">
        <v>20</v>
      </c>
      <c r="F66" s="74">
        <v>2</v>
      </c>
      <c r="G66" s="72">
        <f t="shared" si="2"/>
        <v>0.1</v>
      </c>
      <c r="H66" s="74">
        <v>18</v>
      </c>
      <c r="I66" s="72">
        <f t="shared" si="3"/>
        <v>0.9</v>
      </c>
      <c r="J66" s="94">
        <v>61</v>
      </c>
      <c r="K66" s="74">
        <v>5</v>
      </c>
      <c r="L66" s="72">
        <f t="shared" si="4"/>
        <v>8.1967213114754092E-2</v>
      </c>
      <c r="M66" s="74">
        <v>56</v>
      </c>
      <c r="N66" s="72">
        <f t="shared" si="5"/>
        <v>0.91803278688524592</v>
      </c>
      <c r="O66" s="94">
        <v>2814</v>
      </c>
      <c r="P66" s="74">
        <v>490</v>
      </c>
      <c r="Q66" s="72">
        <f t="shared" si="6"/>
        <v>0.17412935323383086</v>
      </c>
      <c r="R66" s="74">
        <v>2324</v>
      </c>
      <c r="S66" s="72">
        <f t="shared" si="7"/>
        <v>0.82587064676616917</v>
      </c>
      <c r="T66" s="94">
        <v>2644</v>
      </c>
      <c r="U66" s="74">
        <v>448</v>
      </c>
      <c r="V66" s="72">
        <f t="shared" si="8"/>
        <v>0.16944024205748864</v>
      </c>
      <c r="W66" s="74">
        <v>2196</v>
      </c>
      <c r="X66" s="72">
        <f t="shared" si="9"/>
        <v>0.83055975794251136</v>
      </c>
      <c r="Y66" s="94">
        <v>1611</v>
      </c>
      <c r="Z66" s="74">
        <v>243</v>
      </c>
      <c r="AA66" s="72">
        <f t="shared" si="10"/>
        <v>0.15083798882681565</v>
      </c>
      <c r="AB66" s="74">
        <v>1368</v>
      </c>
      <c r="AC66" s="72">
        <f t="shared" si="11"/>
        <v>0.84916201117318435</v>
      </c>
      <c r="AD66" s="94">
        <v>597</v>
      </c>
      <c r="AE66" s="74">
        <v>62</v>
      </c>
      <c r="AF66" s="72">
        <f t="shared" si="12"/>
        <v>0.10385259631490787</v>
      </c>
      <c r="AG66" s="74">
        <v>535</v>
      </c>
      <c r="AH66" s="72">
        <f t="shared" si="13"/>
        <v>0.89614740368509216</v>
      </c>
      <c r="AI66" s="94">
        <v>135</v>
      </c>
      <c r="AJ66" s="74">
        <v>7</v>
      </c>
      <c r="AK66" s="72">
        <f t="shared" si="14"/>
        <v>5.185185185185185E-2</v>
      </c>
      <c r="AL66" s="74">
        <v>128</v>
      </c>
      <c r="AM66" s="72">
        <f t="shared" si="15"/>
        <v>0.94814814814814818</v>
      </c>
      <c r="AN66" s="94">
        <f t="shared" si="16"/>
        <v>7882</v>
      </c>
      <c r="AO66" s="74">
        <f t="shared" si="55"/>
        <v>1257</v>
      </c>
      <c r="AP66" s="72">
        <f t="shared" si="17"/>
        <v>0.15947729002791169</v>
      </c>
      <c r="AQ66" s="73">
        <f t="shared" si="56"/>
        <v>6625</v>
      </c>
      <c r="AR66" s="72">
        <f t="shared" si="18"/>
        <v>0.84052270997208833</v>
      </c>
      <c r="AS66" s="91"/>
      <c r="AT66" s="259">
        <v>21</v>
      </c>
      <c r="AU66" s="329" t="s">
        <v>112</v>
      </c>
      <c r="AV66" s="11" t="s">
        <v>136</v>
      </c>
      <c r="AW66" s="210">
        <v>7508</v>
      </c>
      <c r="AX66" s="38">
        <v>1155</v>
      </c>
      <c r="AY66" s="85">
        <v>0.1538359083644113</v>
      </c>
      <c r="AZ66" s="38">
        <v>6353</v>
      </c>
      <c r="BA66" s="85">
        <v>0.8461640916355887</v>
      </c>
      <c r="BB66" s="53">
        <v>61</v>
      </c>
      <c r="BC66" s="32" t="s">
        <v>16</v>
      </c>
      <c r="BD66" s="36">
        <f t="shared" si="19"/>
        <v>0.20484822013540074</v>
      </c>
      <c r="BE66" s="36">
        <f t="shared" si="20"/>
        <v>0.17289830912121934</v>
      </c>
      <c r="BF66" s="36">
        <f t="shared" si="21"/>
        <v>0.79515177986459928</v>
      </c>
      <c r="BG66" s="36">
        <f t="shared" si="22"/>
        <v>0.82710169087878072</v>
      </c>
      <c r="BH66" s="36">
        <f t="shared" si="23"/>
        <v>9.6074663738676923E-3</v>
      </c>
      <c r="BI66" s="36">
        <f t="shared" si="24"/>
        <v>7.5634792004321992E-3</v>
      </c>
      <c r="BJ66" s="36">
        <f t="shared" si="25"/>
        <v>0.99039253362613233</v>
      </c>
      <c r="BK66" s="36">
        <f t="shared" si="26"/>
        <v>0.99243652079956779</v>
      </c>
    </row>
    <row r="67" spans="2:63" s="12" customFormat="1" ht="13.5" customHeight="1">
      <c r="B67" s="260"/>
      <c r="C67" s="330"/>
      <c r="D67" s="65" t="s">
        <v>137</v>
      </c>
      <c r="E67" s="95">
        <v>15</v>
      </c>
      <c r="F67" s="64">
        <v>0</v>
      </c>
      <c r="G67" s="62">
        <f t="shared" si="2"/>
        <v>0</v>
      </c>
      <c r="H67" s="64">
        <v>15</v>
      </c>
      <c r="I67" s="62">
        <f t="shared" si="3"/>
        <v>1</v>
      </c>
      <c r="J67" s="95">
        <v>38</v>
      </c>
      <c r="K67" s="64">
        <v>0</v>
      </c>
      <c r="L67" s="62">
        <f t="shared" si="4"/>
        <v>0</v>
      </c>
      <c r="M67" s="64">
        <v>38</v>
      </c>
      <c r="N67" s="62">
        <f t="shared" si="5"/>
        <v>1</v>
      </c>
      <c r="O67" s="95">
        <v>2006</v>
      </c>
      <c r="P67" s="64">
        <v>50</v>
      </c>
      <c r="Q67" s="62">
        <f t="shared" si="6"/>
        <v>2.4925224327018942E-2</v>
      </c>
      <c r="R67" s="64">
        <v>1956</v>
      </c>
      <c r="S67" s="62">
        <f t="shared" si="7"/>
        <v>0.97507477567298106</v>
      </c>
      <c r="T67" s="95">
        <v>1616</v>
      </c>
      <c r="U67" s="64">
        <v>39</v>
      </c>
      <c r="V67" s="62">
        <f t="shared" si="8"/>
        <v>2.4133663366336634E-2</v>
      </c>
      <c r="W67" s="64">
        <v>1577</v>
      </c>
      <c r="X67" s="62">
        <f t="shared" si="9"/>
        <v>0.9758663366336634</v>
      </c>
      <c r="Y67" s="95">
        <v>1165</v>
      </c>
      <c r="Z67" s="64">
        <v>14</v>
      </c>
      <c r="AA67" s="62">
        <f t="shared" si="10"/>
        <v>1.201716738197425E-2</v>
      </c>
      <c r="AB67" s="64">
        <v>1151</v>
      </c>
      <c r="AC67" s="62">
        <f t="shared" si="11"/>
        <v>0.98798283261802577</v>
      </c>
      <c r="AD67" s="95">
        <v>587</v>
      </c>
      <c r="AE67" s="64">
        <v>5</v>
      </c>
      <c r="AF67" s="62">
        <f t="shared" si="12"/>
        <v>8.5178875638841564E-3</v>
      </c>
      <c r="AG67" s="64">
        <v>582</v>
      </c>
      <c r="AH67" s="62">
        <f t="shared" si="13"/>
        <v>0.99148211243611584</v>
      </c>
      <c r="AI67" s="95">
        <v>162</v>
      </c>
      <c r="AJ67" s="64">
        <v>0</v>
      </c>
      <c r="AK67" s="62">
        <f t="shared" si="14"/>
        <v>0</v>
      </c>
      <c r="AL67" s="64">
        <v>162</v>
      </c>
      <c r="AM67" s="62">
        <f t="shared" si="15"/>
        <v>1</v>
      </c>
      <c r="AN67" s="95">
        <f t="shared" si="16"/>
        <v>5589</v>
      </c>
      <c r="AO67" s="64">
        <f t="shared" si="55"/>
        <v>108</v>
      </c>
      <c r="AP67" s="62">
        <f t="shared" si="17"/>
        <v>1.932367149758454E-2</v>
      </c>
      <c r="AQ67" s="63">
        <f t="shared" si="56"/>
        <v>5481</v>
      </c>
      <c r="AR67" s="62">
        <f t="shared" si="18"/>
        <v>0.98067632850241548</v>
      </c>
      <c r="AS67" s="91"/>
      <c r="AT67" s="260"/>
      <c r="AU67" s="330"/>
      <c r="AV67" s="11" t="s">
        <v>137</v>
      </c>
      <c r="AW67" s="210">
        <v>5613</v>
      </c>
      <c r="AX67" s="38">
        <v>84</v>
      </c>
      <c r="AY67" s="85">
        <v>1.4965259219668627E-2</v>
      </c>
      <c r="AZ67" s="38">
        <v>5529</v>
      </c>
      <c r="BA67" s="85">
        <v>0.98503474078033137</v>
      </c>
      <c r="BB67" s="53">
        <v>62</v>
      </c>
      <c r="BC67" s="32" t="s">
        <v>17</v>
      </c>
      <c r="BD67" s="36">
        <f t="shared" si="19"/>
        <v>0.12708173200102485</v>
      </c>
      <c r="BE67" s="36">
        <f t="shared" si="20"/>
        <v>0.1192043703599944</v>
      </c>
      <c r="BF67" s="36">
        <f t="shared" si="21"/>
        <v>0.87291826799897509</v>
      </c>
      <c r="BG67" s="36">
        <f t="shared" si="22"/>
        <v>0.88079562964000557</v>
      </c>
      <c r="BH67" s="36">
        <f t="shared" si="23"/>
        <v>6.8950657185951301E-3</v>
      </c>
      <c r="BI67" s="36">
        <f t="shared" si="24"/>
        <v>1.984126984126984E-2</v>
      </c>
      <c r="BJ67" s="36">
        <f t="shared" si="25"/>
        <v>0.99310493428140489</v>
      </c>
      <c r="BK67" s="36">
        <f t="shared" si="26"/>
        <v>0.98015873015873012</v>
      </c>
    </row>
    <row r="68" spans="2:63" s="12" customFormat="1" ht="13.5" customHeight="1">
      <c r="B68" s="261"/>
      <c r="C68" s="331"/>
      <c r="D68" s="71" t="s">
        <v>67</v>
      </c>
      <c r="E68" s="96">
        <v>35</v>
      </c>
      <c r="F68" s="70">
        <v>2</v>
      </c>
      <c r="G68" s="13">
        <f t="shared" si="2"/>
        <v>5.7142857142857141E-2</v>
      </c>
      <c r="H68" s="70">
        <v>33</v>
      </c>
      <c r="I68" s="13">
        <f t="shared" si="3"/>
        <v>0.94285714285714284</v>
      </c>
      <c r="J68" s="96">
        <v>99</v>
      </c>
      <c r="K68" s="70">
        <v>5</v>
      </c>
      <c r="L68" s="13">
        <f t="shared" si="4"/>
        <v>5.0505050505050504E-2</v>
      </c>
      <c r="M68" s="70">
        <v>94</v>
      </c>
      <c r="N68" s="13">
        <f t="shared" si="5"/>
        <v>0.9494949494949495</v>
      </c>
      <c r="O68" s="96">
        <v>4820</v>
      </c>
      <c r="P68" s="70">
        <v>540</v>
      </c>
      <c r="Q68" s="13">
        <f t="shared" si="6"/>
        <v>0.11203319502074689</v>
      </c>
      <c r="R68" s="70">
        <v>4280</v>
      </c>
      <c r="S68" s="13">
        <f t="shared" si="7"/>
        <v>0.88796680497925307</v>
      </c>
      <c r="T68" s="96">
        <v>4260</v>
      </c>
      <c r="U68" s="70">
        <v>487</v>
      </c>
      <c r="V68" s="13">
        <f t="shared" si="8"/>
        <v>0.11431924882629108</v>
      </c>
      <c r="W68" s="70">
        <v>3773</v>
      </c>
      <c r="X68" s="13">
        <f t="shared" si="9"/>
        <v>0.88568075117370892</v>
      </c>
      <c r="Y68" s="96">
        <v>2776</v>
      </c>
      <c r="Z68" s="70">
        <v>257</v>
      </c>
      <c r="AA68" s="13">
        <f t="shared" si="10"/>
        <v>9.2579250720461095E-2</v>
      </c>
      <c r="AB68" s="70">
        <v>2519</v>
      </c>
      <c r="AC68" s="13">
        <f t="shared" si="11"/>
        <v>0.90742074927953886</v>
      </c>
      <c r="AD68" s="96">
        <v>1184</v>
      </c>
      <c r="AE68" s="70">
        <v>67</v>
      </c>
      <c r="AF68" s="13">
        <f t="shared" si="12"/>
        <v>5.6587837837837836E-2</v>
      </c>
      <c r="AG68" s="70">
        <v>1117</v>
      </c>
      <c r="AH68" s="13">
        <f t="shared" si="13"/>
        <v>0.94341216216216217</v>
      </c>
      <c r="AI68" s="96">
        <v>297</v>
      </c>
      <c r="AJ68" s="70">
        <v>7</v>
      </c>
      <c r="AK68" s="13">
        <f t="shared" si="14"/>
        <v>2.3569023569023569E-2</v>
      </c>
      <c r="AL68" s="70">
        <v>290</v>
      </c>
      <c r="AM68" s="13">
        <f t="shared" si="15"/>
        <v>0.97643097643097643</v>
      </c>
      <c r="AN68" s="96">
        <f t="shared" si="16"/>
        <v>13471</v>
      </c>
      <c r="AO68" s="70">
        <f t="shared" si="55"/>
        <v>1365</v>
      </c>
      <c r="AP68" s="13">
        <f t="shared" si="17"/>
        <v>0.10132878034295895</v>
      </c>
      <c r="AQ68" s="33">
        <f t="shared" si="56"/>
        <v>12106</v>
      </c>
      <c r="AR68" s="13">
        <f t="shared" si="18"/>
        <v>0.898671219657041</v>
      </c>
      <c r="AS68" s="91"/>
      <c r="AT68" s="261"/>
      <c r="AU68" s="331"/>
      <c r="AV68" s="151" t="s">
        <v>67</v>
      </c>
      <c r="AW68" s="210">
        <v>13121</v>
      </c>
      <c r="AX68" s="38">
        <v>1239</v>
      </c>
      <c r="AY68" s="85">
        <v>9.4428778294337323E-2</v>
      </c>
      <c r="AZ68" s="38">
        <v>11882</v>
      </c>
      <c r="BA68" s="85">
        <v>0.90557122170566273</v>
      </c>
      <c r="BB68" s="53">
        <v>63</v>
      </c>
      <c r="BC68" s="32" t="s">
        <v>26</v>
      </c>
      <c r="BD68" s="36">
        <f t="shared" si="19"/>
        <v>0.14070988772183993</v>
      </c>
      <c r="BE68" s="36">
        <f t="shared" si="20"/>
        <v>0.13416052733617681</v>
      </c>
      <c r="BF68" s="36">
        <f t="shared" si="21"/>
        <v>0.8592901122781601</v>
      </c>
      <c r="BG68" s="36">
        <f t="shared" si="22"/>
        <v>0.86583947266382322</v>
      </c>
      <c r="BH68" s="36">
        <f t="shared" si="23"/>
        <v>3.4714119019836641E-2</v>
      </c>
      <c r="BI68" s="36">
        <f t="shared" si="24"/>
        <v>2.8745644599303136E-2</v>
      </c>
      <c r="BJ68" s="36">
        <f t="shared" si="25"/>
        <v>0.96528588098016332</v>
      </c>
      <c r="BK68" s="36">
        <f t="shared" si="26"/>
        <v>0.97125435540069682</v>
      </c>
    </row>
    <row r="69" spans="2:63" s="12" customFormat="1" ht="13.5" customHeight="1">
      <c r="B69" s="259">
        <v>22</v>
      </c>
      <c r="C69" s="329" t="s">
        <v>56</v>
      </c>
      <c r="D69" s="75" t="s">
        <v>136</v>
      </c>
      <c r="E69" s="94">
        <v>19</v>
      </c>
      <c r="F69" s="74">
        <v>4</v>
      </c>
      <c r="G69" s="72">
        <f t="shared" si="2"/>
        <v>0.21052631578947367</v>
      </c>
      <c r="H69" s="74">
        <v>15</v>
      </c>
      <c r="I69" s="72">
        <f t="shared" si="3"/>
        <v>0.78947368421052633</v>
      </c>
      <c r="J69" s="94">
        <v>79</v>
      </c>
      <c r="K69" s="74">
        <v>10</v>
      </c>
      <c r="L69" s="72">
        <f t="shared" si="4"/>
        <v>0.12658227848101267</v>
      </c>
      <c r="M69" s="74">
        <v>69</v>
      </c>
      <c r="N69" s="72">
        <f t="shared" si="5"/>
        <v>0.87341772151898733</v>
      </c>
      <c r="O69" s="94">
        <v>3870</v>
      </c>
      <c r="P69" s="74">
        <v>854</v>
      </c>
      <c r="Q69" s="72">
        <f t="shared" si="6"/>
        <v>0.220671834625323</v>
      </c>
      <c r="R69" s="74">
        <v>3016</v>
      </c>
      <c r="S69" s="72">
        <f t="shared" si="7"/>
        <v>0.77932816537467697</v>
      </c>
      <c r="T69" s="94">
        <v>3098</v>
      </c>
      <c r="U69" s="74">
        <v>683</v>
      </c>
      <c r="V69" s="72">
        <f t="shared" si="8"/>
        <v>0.22046481601032925</v>
      </c>
      <c r="W69" s="74">
        <v>2415</v>
      </c>
      <c r="X69" s="72">
        <f t="shared" si="9"/>
        <v>0.77953518398967081</v>
      </c>
      <c r="Y69" s="94">
        <v>1814</v>
      </c>
      <c r="Z69" s="74">
        <v>331</v>
      </c>
      <c r="AA69" s="72">
        <f t="shared" si="10"/>
        <v>0.18246968026460861</v>
      </c>
      <c r="AB69" s="74">
        <v>1483</v>
      </c>
      <c r="AC69" s="72">
        <f t="shared" si="11"/>
        <v>0.81753031973539136</v>
      </c>
      <c r="AD69" s="94">
        <v>722</v>
      </c>
      <c r="AE69" s="74">
        <v>82</v>
      </c>
      <c r="AF69" s="72">
        <f t="shared" si="12"/>
        <v>0.11357340720221606</v>
      </c>
      <c r="AG69" s="74">
        <v>640</v>
      </c>
      <c r="AH69" s="72">
        <f t="shared" si="13"/>
        <v>0.88642659279778391</v>
      </c>
      <c r="AI69" s="94">
        <v>210</v>
      </c>
      <c r="AJ69" s="74">
        <v>9</v>
      </c>
      <c r="AK69" s="72">
        <f t="shared" si="14"/>
        <v>4.2857142857142858E-2</v>
      </c>
      <c r="AL69" s="74">
        <v>201</v>
      </c>
      <c r="AM69" s="72">
        <f t="shared" si="15"/>
        <v>0.95714285714285718</v>
      </c>
      <c r="AN69" s="94">
        <f t="shared" si="16"/>
        <v>9812</v>
      </c>
      <c r="AO69" s="74">
        <f t="shared" si="55"/>
        <v>1973</v>
      </c>
      <c r="AP69" s="72">
        <f t="shared" si="17"/>
        <v>0.20108030982470446</v>
      </c>
      <c r="AQ69" s="73">
        <f t="shared" si="56"/>
        <v>7839</v>
      </c>
      <c r="AR69" s="72">
        <f t="shared" si="18"/>
        <v>0.79891969017529552</v>
      </c>
      <c r="AS69" s="91"/>
      <c r="AT69" s="259">
        <v>22</v>
      </c>
      <c r="AU69" s="329" t="s">
        <v>56</v>
      </c>
      <c r="AV69" s="11" t="s">
        <v>136</v>
      </c>
      <c r="AW69" s="210">
        <v>9026</v>
      </c>
      <c r="AX69" s="38">
        <v>1713</v>
      </c>
      <c r="AY69" s="85">
        <v>0.18978506536671838</v>
      </c>
      <c r="AZ69" s="38">
        <v>7313</v>
      </c>
      <c r="BA69" s="85">
        <v>0.81021493463328165</v>
      </c>
      <c r="BB69" s="53">
        <v>64</v>
      </c>
      <c r="BC69" s="32" t="s">
        <v>45</v>
      </c>
      <c r="BD69" s="36">
        <f t="shared" si="19"/>
        <v>0.10448307410795975</v>
      </c>
      <c r="BE69" s="36">
        <f t="shared" si="20"/>
        <v>9.3865628042843235E-2</v>
      </c>
      <c r="BF69" s="36">
        <f t="shared" si="21"/>
        <v>0.89551692589204024</v>
      </c>
      <c r="BG69" s="36">
        <f t="shared" si="22"/>
        <v>0.90613437195715674</v>
      </c>
      <c r="BH69" s="36">
        <f t="shared" si="23"/>
        <v>7.2689511941848393E-3</v>
      </c>
      <c r="BI69" s="36">
        <f t="shared" si="24"/>
        <v>7.6638477801268499E-3</v>
      </c>
      <c r="BJ69" s="36">
        <f t="shared" si="25"/>
        <v>0.9927310488058152</v>
      </c>
      <c r="BK69" s="36">
        <f t="shared" si="26"/>
        <v>0.99233615221987315</v>
      </c>
    </row>
    <row r="70" spans="2:63" s="12" customFormat="1" ht="13.5" customHeight="1">
      <c r="B70" s="260"/>
      <c r="C70" s="330"/>
      <c r="D70" s="65" t="s">
        <v>137</v>
      </c>
      <c r="E70" s="95">
        <v>7</v>
      </c>
      <c r="F70" s="64">
        <v>0</v>
      </c>
      <c r="G70" s="62">
        <f t="shared" si="2"/>
        <v>0</v>
      </c>
      <c r="H70" s="64">
        <v>7</v>
      </c>
      <c r="I70" s="62">
        <f t="shared" si="3"/>
        <v>1</v>
      </c>
      <c r="J70" s="95">
        <v>44</v>
      </c>
      <c r="K70" s="64">
        <v>2</v>
      </c>
      <c r="L70" s="62">
        <f t="shared" si="4"/>
        <v>4.5454545454545456E-2</v>
      </c>
      <c r="M70" s="64">
        <v>42</v>
      </c>
      <c r="N70" s="62">
        <f t="shared" si="5"/>
        <v>0.95454545454545459</v>
      </c>
      <c r="O70" s="95">
        <v>3050</v>
      </c>
      <c r="P70" s="64">
        <v>58</v>
      </c>
      <c r="Q70" s="62">
        <f t="shared" si="6"/>
        <v>1.9016393442622952E-2</v>
      </c>
      <c r="R70" s="64">
        <v>2992</v>
      </c>
      <c r="S70" s="62">
        <f t="shared" si="7"/>
        <v>0.98098360655737704</v>
      </c>
      <c r="T70" s="95">
        <v>2220</v>
      </c>
      <c r="U70" s="64">
        <v>67</v>
      </c>
      <c r="V70" s="62">
        <f t="shared" si="8"/>
        <v>3.0180180180180181E-2</v>
      </c>
      <c r="W70" s="64">
        <v>2153</v>
      </c>
      <c r="X70" s="62">
        <f t="shared" si="9"/>
        <v>0.9698198198198198</v>
      </c>
      <c r="Y70" s="95">
        <v>1461</v>
      </c>
      <c r="Z70" s="64">
        <v>34</v>
      </c>
      <c r="AA70" s="62">
        <f t="shared" si="10"/>
        <v>2.3271731690622861E-2</v>
      </c>
      <c r="AB70" s="64">
        <v>1427</v>
      </c>
      <c r="AC70" s="62">
        <f t="shared" si="11"/>
        <v>0.97672826830937709</v>
      </c>
      <c r="AD70" s="95">
        <v>722</v>
      </c>
      <c r="AE70" s="64">
        <v>13</v>
      </c>
      <c r="AF70" s="62">
        <f t="shared" si="12"/>
        <v>1.8005540166204988E-2</v>
      </c>
      <c r="AG70" s="64">
        <v>709</v>
      </c>
      <c r="AH70" s="62">
        <f t="shared" si="13"/>
        <v>0.98199445983379496</v>
      </c>
      <c r="AI70" s="95">
        <v>243</v>
      </c>
      <c r="AJ70" s="64">
        <v>2</v>
      </c>
      <c r="AK70" s="62">
        <f t="shared" si="14"/>
        <v>8.23045267489712E-3</v>
      </c>
      <c r="AL70" s="64">
        <v>241</v>
      </c>
      <c r="AM70" s="62">
        <f t="shared" si="15"/>
        <v>0.99176954732510292</v>
      </c>
      <c r="AN70" s="95">
        <f t="shared" si="16"/>
        <v>7747</v>
      </c>
      <c r="AO70" s="64">
        <f t="shared" si="55"/>
        <v>176</v>
      </c>
      <c r="AP70" s="62">
        <f t="shared" si="17"/>
        <v>2.271847166645153E-2</v>
      </c>
      <c r="AQ70" s="63">
        <f t="shared" si="56"/>
        <v>7571</v>
      </c>
      <c r="AR70" s="62">
        <f t="shared" si="18"/>
        <v>0.97728152833354842</v>
      </c>
      <c r="AS70" s="91"/>
      <c r="AT70" s="260"/>
      <c r="AU70" s="330"/>
      <c r="AV70" s="11" t="s">
        <v>137</v>
      </c>
      <c r="AW70" s="210">
        <v>7693</v>
      </c>
      <c r="AX70" s="38">
        <v>191</v>
      </c>
      <c r="AY70" s="85">
        <v>2.4827765501104902E-2</v>
      </c>
      <c r="AZ70" s="38">
        <v>7502</v>
      </c>
      <c r="BA70" s="85">
        <v>0.97517223449889512</v>
      </c>
      <c r="BB70" s="53">
        <v>65</v>
      </c>
      <c r="BC70" s="32" t="s">
        <v>10</v>
      </c>
      <c r="BD70" s="36">
        <f t="shared" si="19"/>
        <v>0.2306312769010043</v>
      </c>
      <c r="BE70" s="36">
        <f t="shared" si="20"/>
        <v>0.1875242154203797</v>
      </c>
      <c r="BF70" s="36">
        <f t="shared" si="21"/>
        <v>0.76936872309899573</v>
      </c>
      <c r="BG70" s="36">
        <f t="shared" si="22"/>
        <v>0.81247578457962033</v>
      </c>
      <c r="BH70" s="36">
        <f t="shared" si="23"/>
        <v>1.1247443762781187E-2</v>
      </c>
      <c r="BI70" s="36">
        <f t="shared" si="24"/>
        <v>1.0847107438016529E-2</v>
      </c>
      <c r="BJ70" s="36">
        <f t="shared" si="25"/>
        <v>0.9887525562372188</v>
      </c>
      <c r="BK70" s="36">
        <f t="shared" si="26"/>
        <v>0.98915289256198347</v>
      </c>
    </row>
    <row r="71" spans="2:63" s="12" customFormat="1" ht="13.5" customHeight="1">
      <c r="B71" s="261"/>
      <c r="C71" s="331"/>
      <c r="D71" s="71" t="s">
        <v>67</v>
      </c>
      <c r="E71" s="96">
        <v>26</v>
      </c>
      <c r="F71" s="70">
        <v>4</v>
      </c>
      <c r="G71" s="13">
        <f t="shared" ref="G71:G134" si="57">IFERROR(F71/E71,"-")</f>
        <v>0.15384615384615385</v>
      </c>
      <c r="H71" s="70">
        <v>22</v>
      </c>
      <c r="I71" s="13">
        <f t="shared" ref="I71:I134" si="58">IFERROR(H71/E71,"-")</f>
        <v>0.84615384615384615</v>
      </c>
      <c r="J71" s="96">
        <v>123</v>
      </c>
      <c r="K71" s="70">
        <v>12</v>
      </c>
      <c r="L71" s="13">
        <f t="shared" ref="L71:L134" si="59">IFERROR(K71/J71,"-")</f>
        <v>9.7560975609756101E-2</v>
      </c>
      <c r="M71" s="70">
        <v>111</v>
      </c>
      <c r="N71" s="13">
        <f t="shared" ref="N71:N134" si="60">IFERROR(M71/J71,"-")</f>
        <v>0.90243902439024393</v>
      </c>
      <c r="O71" s="96">
        <v>6920</v>
      </c>
      <c r="P71" s="70">
        <v>912</v>
      </c>
      <c r="Q71" s="13">
        <f t="shared" ref="Q71:Q134" si="61">IFERROR(P71/O71,"-")</f>
        <v>0.13179190751445086</v>
      </c>
      <c r="R71" s="70">
        <v>6008</v>
      </c>
      <c r="S71" s="13">
        <f t="shared" ref="S71:S134" si="62">IFERROR(R71/O71,"-")</f>
        <v>0.86820809248554909</v>
      </c>
      <c r="T71" s="96">
        <v>5318</v>
      </c>
      <c r="U71" s="70">
        <v>750</v>
      </c>
      <c r="V71" s="13">
        <f t="shared" ref="V71:V134" si="63">IFERROR(U71/T71,"-")</f>
        <v>0.14103046257991725</v>
      </c>
      <c r="W71" s="70">
        <v>4568</v>
      </c>
      <c r="X71" s="13">
        <f t="shared" ref="X71:X134" si="64">IFERROR(W71/T71,"-")</f>
        <v>0.85896953742008275</v>
      </c>
      <c r="Y71" s="96">
        <v>3275</v>
      </c>
      <c r="Z71" s="70">
        <v>365</v>
      </c>
      <c r="AA71" s="13">
        <f t="shared" ref="AA71:AA134" si="65">IFERROR(Z71/Y71,"-")</f>
        <v>0.11145038167938931</v>
      </c>
      <c r="AB71" s="70">
        <v>2910</v>
      </c>
      <c r="AC71" s="13">
        <f t="shared" ref="AC71:AC134" si="66">IFERROR(AB71/Y71,"-")</f>
        <v>0.88854961832061063</v>
      </c>
      <c r="AD71" s="96">
        <v>1444</v>
      </c>
      <c r="AE71" s="70">
        <v>95</v>
      </c>
      <c r="AF71" s="13">
        <f t="shared" ref="AF71:AF134" si="67">IFERROR(AE71/AD71,"-")</f>
        <v>6.5789473684210523E-2</v>
      </c>
      <c r="AG71" s="70">
        <v>1349</v>
      </c>
      <c r="AH71" s="13">
        <f t="shared" ref="AH71:AH134" si="68">IFERROR(AG71/AD71,"-")</f>
        <v>0.93421052631578949</v>
      </c>
      <c r="AI71" s="96">
        <v>453</v>
      </c>
      <c r="AJ71" s="70">
        <v>11</v>
      </c>
      <c r="AK71" s="13">
        <f t="shared" ref="AK71:AK134" si="69">IFERROR(AJ71/AI71,"-")</f>
        <v>2.4282560706401765E-2</v>
      </c>
      <c r="AL71" s="70">
        <v>442</v>
      </c>
      <c r="AM71" s="13">
        <f t="shared" ref="AM71:AM134" si="70">IFERROR(AL71/AI71,"-")</f>
        <v>0.97571743929359822</v>
      </c>
      <c r="AN71" s="96">
        <f t="shared" ref="AN71:AN134" si="71">SUM(E71,J71,O71,T71,Y71,AD71,AI71)</f>
        <v>17559</v>
      </c>
      <c r="AO71" s="70">
        <f t="shared" si="55"/>
        <v>2149</v>
      </c>
      <c r="AP71" s="13">
        <f t="shared" ref="AP71:AP134" si="72">IFERROR(AO71/AN71,"-")</f>
        <v>0.12238737969132639</v>
      </c>
      <c r="AQ71" s="33">
        <f t="shared" si="56"/>
        <v>15410</v>
      </c>
      <c r="AR71" s="13">
        <f t="shared" ref="AR71:AR134" si="73">IFERROR(AQ71/AN71,"-")</f>
        <v>0.8776126203086736</v>
      </c>
      <c r="AS71" s="91"/>
      <c r="AT71" s="261"/>
      <c r="AU71" s="331"/>
      <c r="AV71" s="151" t="s">
        <v>67</v>
      </c>
      <c r="AW71" s="210">
        <v>16719</v>
      </c>
      <c r="AX71" s="38">
        <v>1904</v>
      </c>
      <c r="AY71" s="85">
        <v>0.11388240923500209</v>
      </c>
      <c r="AZ71" s="38">
        <v>14815</v>
      </c>
      <c r="BA71" s="85">
        <v>0.88611759076499785</v>
      </c>
      <c r="BB71" s="53">
        <v>66</v>
      </c>
      <c r="BC71" s="32" t="s">
        <v>5</v>
      </c>
      <c r="BD71" s="36">
        <f t="shared" ref="BD71:BD80" si="74">INDEX($AP:$AP,(ROW()+(BB71*2)-2))</f>
        <v>0.26101488909146159</v>
      </c>
      <c r="BE71" s="36">
        <f t="shared" ref="BE71:BE80" si="75">INDEX($AY:$AY,(ROW()+(BB71*2)-2))</f>
        <v>0.24683544303797469</v>
      </c>
      <c r="BF71" s="36">
        <f t="shared" ref="BF71:BF80" si="76">INDEX($AR:$AR,(ROW()+(BB71*2)-2))</f>
        <v>0.73898511090853847</v>
      </c>
      <c r="BG71" s="36">
        <f t="shared" ref="BG71:BG80" si="77">INDEX($BA:$BA,(ROW()+(BB71*2)-2))</f>
        <v>0.75316455696202533</v>
      </c>
      <c r="BH71" s="36">
        <f t="shared" ref="BH71:BH80" si="78">INDEX($AP:$AP,(ROW()+(BB71*2)-1))</f>
        <v>1.4659018483110261E-2</v>
      </c>
      <c r="BI71" s="36">
        <f t="shared" ref="BI71:BI80" si="79">INDEX($AY:$AY,(ROW()+(BB71*2)-1))</f>
        <v>1.1076923076923076E-2</v>
      </c>
      <c r="BJ71" s="36">
        <f t="shared" ref="BJ71:BJ80" si="80">INDEX($AR:$AR,(ROW()+(BB71*2)-1))</f>
        <v>0.98534098151688976</v>
      </c>
      <c r="BK71" s="36">
        <f t="shared" ref="BK71:BK80" si="81">INDEX($BA:$BA,(ROW()+(BB71*2)-1))</f>
        <v>0.9889230769230769</v>
      </c>
    </row>
    <row r="72" spans="2:63" s="12" customFormat="1" ht="13.5" customHeight="1">
      <c r="B72" s="259">
        <v>23</v>
      </c>
      <c r="C72" s="329" t="s">
        <v>113</v>
      </c>
      <c r="D72" s="75" t="s">
        <v>136</v>
      </c>
      <c r="E72" s="94">
        <v>28</v>
      </c>
      <c r="F72" s="74">
        <v>4</v>
      </c>
      <c r="G72" s="72">
        <f t="shared" si="57"/>
        <v>0.14285714285714285</v>
      </c>
      <c r="H72" s="74">
        <v>24</v>
      </c>
      <c r="I72" s="72">
        <f t="shared" si="58"/>
        <v>0.8571428571428571</v>
      </c>
      <c r="J72" s="94">
        <v>96</v>
      </c>
      <c r="K72" s="74">
        <v>12</v>
      </c>
      <c r="L72" s="72">
        <f t="shared" si="59"/>
        <v>0.125</v>
      </c>
      <c r="M72" s="74">
        <v>84</v>
      </c>
      <c r="N72" s="72">
        <f t="shared" si="60"/>
        <v>0.875</v>
      </c>
      <c r="O72" s="94">
        <v>5516</v>
      </c>
      <c r="P72" s="74">
        <v>1107</v>
      </c>
      <c r="Q72" s="72">
        <f t="shared" si="61"/>
        <v>0.20068890500362582</v>
      </c>
      <c r="R72" s="74">
        <v>4409</v>
      </c>
      <c r="S72" s="72">
        <f t="shared" si="62"/>
        <v>0.79931109499637421</v>
      </c>
      <c r="T72" s="94">
        <v>5394</v>
      </c>
      <c r="U72" s="74">
        <v>982</v>
      </c>
      <c r="V72" s="72">
        <f t="shared" si="63"/>
        <v>0.18205413422321098</v>
      </c>
      <c r="W72" s="74">
        <v>4412</v>
      </c>
      <c r="X72" s="72">
        <f t="shared" si="64"/>
        <v>0.81794586577678907</v>
      </c>
      <c r="Y72" s="94">
        <v>3310</v>
      </c>
      <c r="Z72" s="74">
        <v>491</v>
      </c>
      <c r="AA72" s="72">
        <f t="shared" si="65"/>
        <v>0.14833836858006041</v>
      </c>
      <c r="AB72" s="74">
        <v>2819</v>
      </c>
      <c r="AC72" s="72">
        <f t="shared" si="66"/>
        <v>0.85166163141993956</v>
      </c>
      <c r="AD72" s="94">
        <v>1144</v>
      </c>
      <c r="AE72" s="74">
        <v>118</v>
      </c>
      <c r="AF72" s="72">
        <f t="shared" si="67"/>
        <v>0.10314685314685315</v>
      </c>
      <c r="AG72" s="74">
        <v>1026</v>
      </c>
      <c r="AH72" s="72">
        <f t="shared" si="68"/>
        <v>0.89685314685314688</v>
      </c>
      <c r="AI72" s="94">
        <v>275</v>
      </c>
      <c r="AJ72" s="74">
        <v>17</v>
      </c>
      <c r="AK72" s="72">
        <f t="shared" si="69"/>
        <v>6.1818181818181821E-2</v>
      </c>
      <c r="AL72" s="74">
        <v>258</v>
      </c>
      <c r="AM72" s="72">
        <f t="shared" si="70"/>
        <v>0.93818181818181823</v>
      </c>
      <c r="AN72" s="94">
        <f t="shared" si="71"/>
        <v>15763</v>
      </c>
      <c r="AO72" s="74">
        <f t="shared" si="55"/>
        <v>2731</v>
      </c>
      <c r="AP72" s="72">
        <f t="shared" si="72"/>
        <v>0.17325382224195901</v>
      </c>
      <c r="AQ72" s="73">
        <f t="shared" si="56"/>
        <v>13032</v>
      </c>
      <c r="AR72" s="72">
        <f t="shared" si="73"/>
        <v>0.82674617775804093</v>
      </c>
      <c r="AS72" s="91"/>
      <c r="AT72" s="259">
        <v>23</v>
      </c>
      <c r="AU72" s="329" t="s">
        <v>113</v>
      </c>
      <c r="AV72" s="11" t="s">
        <v>136</v>
      </c>
      <c r="AW72" s="210">
        <v>14826</v>
      </c>
      <c r="AX72" s="38">
        <v>2475</v>
      </c>
      <c r="AY72" s="85">
        <v>0.16693646297045731</v>
      </c>
      <c r="AZ72" s="38">
        <v>12351</v>
      </c>
      <c r="BA72" s="85">
        <v>0.83306353702954272</v>
      </c>
      <c r="BB72" s="53">
        <v>67</v>
      </c>
      <c r="BC72" s="32" t="s">
        <v>6</v>
      </c>
      <c r="BD72" s="36">
        <f t="shared" si="74"/>
        <v>0.1877890841813136</v>
      </c>
      <c r="BE72" s="36">
        <f t="shared" si="75"/>
        <v>0.22313203684749233</v>
      </c>
      <c r="BF72" s="36">
        <f t="shared" si="76"/>
        <v>0.81221091581868643</v>
      </c>
      <c r="BG72" s="36">
        <f t="shared" si="77"/>
        <v>0.77686796315250772</v>
      </c>
      <c r="BH72" s="36">
        <f t="shared" si="78"/>
        <v>1.6632016632016633E-2</v>
      </c>
      <c r="BI72" s="36">
        <f t="shared" si="79"/>
        <v>1.3485477178423237E-2</v>
      </c>
      <c r="BJ72" s="36">
        <f t="shared" si="80"/>
        <v>0.98336798336798337</v>
      </c>
      <c r="BK72" s="36">
        <f t="shared" si="81"/>
        <v>0.98651452282157681</v>
      </c>
    </row>
    <row r="73" spans="2:63" s="12" customFormat="1" ht="13.5" customHeight="1">
      <c r="B73" s="260"/>
      <c r="C73" s="330"/>
      <c r="D73" s="65" t="s">
        <v>137</v>
      </c>
      <c r="E73" s="95">
        <v>31</v>
      </c>
      <c r="F73" s="64">
        <v>0</v>
      </c>
      <c r="G73" s="62">
        <f t="shared" si="57"/>
        <v>0</v>
      </c>
      <c r="H73" s="64">
        <v>31</v>
      </c>
      <c r="I73" s="62">
        <f t="shared" si="58"/>
        <v>1</v>
      </c>
      <c r="J73" s="95">
        <v>87</v>
      </c>
      <c r="K73" s="64">
        <v>1</v>
      </c>
      <c r="L73" s="62">
        <f t="shared" si="59"/>
        <v>1.1494252873563218E-2</v>
      </c>
      <c r="M73" s="64">
        <v>86</v>
      </c>
      <c r="N73" s="62">
        <f t="shared" si="60"/>
        <v>0.9885057471264368</v>
      </c>
      <c r="O73" s="95">
        <v>4264</v>
      </c>
      <c r="P73" s="64">
        <v>44</v>
      </c>
      <c r="Q73" s="62">
        <f t="shared" si="61"/>
        <v>1.0318949343339587E-2</v>
      </c>
      <c r="R73" s="64">
        <v>4220</v>
      </c>
      <c r="S73" s="62">
        <f t="shared" si="62"/>
        <v>0.98968105065666045</v>
      </c>
      <c r="T73" s="95">
        <v>3815</v>
      </c>
      <c r="U73" s="64">
        <v>31</v>
      </c>
      <c r="V73" s="62">
        <f t="shared" si="63"/>
        <v>8.1258191349934464E-3</v>
      </c>
      <c r="W73" s="64">
        <v>3784</v>
      </c>
      <c r="X73" s="62">
        <f t="shared" si="64"/>
        <v>0.99187418086500656</v>
      </c>
      <c r="Y73" s="95">
        <v>2725</v>
      </c>
      <c r="Z73" s="64">
        <v>14</v>
      </c>
      <c r="AA73" s="62">
        <f t="shared" si="65"/>
        <v>5.1376146788990823E-3</v>
      </c>
      <c r="AB73" s="64">
        <v>2711</v>
      </c>
      <c r="AC73" s="62">
        <f t="shared" si="66"/>
        <v>0.99486238532110094</v>
      </c>
      <c r="AD73" s="95">
        <v>1189</v>
      </c>
      <c r="AE73" s="64">
        <v>5</v>
      </c>
      <c r="AF73" s="62">
        <f t="shared" si="67"/>
        <v>4.2052144659377629E-3</v>
      </c>
      <c r="AG73" s="64">
        <v>1184</v>
      </c>
      <c r="AH73" s="62">
        <f t="shared" si="68"/>
        <v>0.9957947855340622</v>
      </c>
      <c r="AI73" s="95">
        <v>341</v>
      </c>
      <c r="AJ73" s="64">
        <v>1</v>
      </c>
      <c r="AK73" s="62">
        <f t="shared" si="69"/>
        <v>2.9325513196480938E-3</v>
      </c>
      <c r="AL73" s="64">
        <v>340</v>
      </c>
      <c r="AM73" s="62">
        <f t="shared" si="70"/>
        <v>0.99706744868035191</v>
      </c>
      <c r="AN73" s="95">
        <f t="shared" si="71"/>
        <v>12452</v>
      </c>
      <c r="AO73" s="64">
        <f t="shared" si="55"/>
        <v>96</v>
      </c>
      <c r="AP73" s="62">
        <f t="shared" si="72"/>
        <v>7.7096048827497588E-3</v>
      </c>
      <c r="AQ73" s="63">
        <f t="shared" si="56"/>
        <v>12356</v>
      </c>
      <c r="AR73" s="62">
        <f t="shared" si="73"/>
        <v>0.99229039511725026</v>
      </c>
      <c r="AS73" s="91"/>
      <c r="AT73" s="260"/>
      <c r="AU73" s="330"/>
      <c r="AV73" s="11" t="s">
        <v>137</v>
      </c>
      <c r="AW73" s="210">
        <v>12770</v>
      </c>
      <c r="AX73" s="38">
        <v>106</v>
      </c>
      <c r="AY73" s="85">
        <v>8.3007047768206728E-3</v>
      </c>
      <c r="AZ73" s="38">
        <v>12664</v>
      </c>
      <c r="BA73" s="85">
        <v>0.99169929522317934</v>
      </c>
      <c r="BB73" s="53">
        <v>68</v>
      </c>
      <c r="BC73" s="32" t="s">
        <v>46</v>
      </c>
      <c r="BD73" s="36">
        <f t="shared" si="74"/>
        <v>0.22352941176470589</v>
      </c>
      <c r="BE73" s="36">
        <f t="shared" si="75"/>
        <v>0.2065063649222065</v>
      </c>
      <c r="BF73" s="36">
        <f t="shared" si="76"/>
        <v>0.77647058823529413</v>
      </c>
      <c r="BG73" s="36">
        <f t="shared" si="77"/>
        <v>0.79349363507779347</v>
      </c>
      <c r="BH73" s="36">
        <f t="shared" si="78"/>
        <v>1.1016949152542373E-2</v>
      </c>
      <c r="BI73" s="36">
        <f t="shared" si="79"/>
        <v>7.5630252100840336E-3</v>
      </c>
      <c r="BJ73" s="36">
        <f t="shared" si="80"/>
        <v>0.98898305084745763</v>
      </c>
      <c r="BK73" s="36">
        <f t="shared" si="81"/>
        <v>0.99243697478991599</v>
      </c>
    </row>
    <row r="74" spans="2:63" s="12" customFormat="1" ht="13.5" customHeight="1">
      <c r="B74" s="261"/>
      <c r="C74" s="331"/>
      <c r="D74" s="71" t="s">
        <v>67</v>
      </c>
      <c r="E74" s="96">
        <v>59</v>
      </c>
      <c r="F74" s="70">
        <v>4</v>
      </c>
      <c r="G74" s="13">
        <f t="shared" si="57"/>
        <v>6.7796610169491525E-2</v>
      </c>
      <c r="H74" s="70">
        <v>55</v>
      </c>
      <c r="I74" s="13">
        <f t="shared" si="58"/>
        <v>0.93220338983050843</v>
      </c>
      <c r="J74" s="96">
        <v>183</v>
      </c>
      <c r="K74" s="70">
        <v>13</v>
      </c>
      <c r="L74" s="13">
        <f t="shared" si="59"/>
        <v>7.1038251366120214E-2</v>
      </c>
      <c r="M74" s="70">
        <v>170</v>
      </c>
      <c r="N74" s="13">
        <f t="shared" si="60"/>
        <v>0.92896174863387981</v>
      </c>
      <c r="O74" s="96">
        <v>9780</v>
      </c>
      <c r="P74" s="70">
        <v>1151</v>
      </c>
      <c r="Q74" s="13">
        <f t="shared" si="61"/>
        <v>0.11768916155419223</v>
      </c>
      <c r="R74" s="70">
        <v>8629</v>
      </c>
      <c r="S74" s="13">
        <f t="shared" si="62"/>
        <v>0.88231083844580782</v>
      </c>
      <c r="T74" s="96">
        <v>9209</v>
      </c>
      <c r="U74" s="70">
        <v>1013</v>
      </c>
      <c r="V74" s="13">
        <f t="shared" si="63"/>
        <v>0.11000108589423391</v>
      </c>
      <c r="W74" s="70">
        <v>8196</v>
      </c>
      <c r="X74" s="13">
        <f t="shared" si="64"/>
        <v>0.88999891410576615</v>
      </c>
      <c r="Y74" s="96">
        <v>6035</v>
      </c>
      <c r="Z74" s="70">
        <v>505</v>
      </c>
      <c r="AA74" s="13">
        <f t="shared" si="65"/>
        <v>8.3678541839270926E-2</v>
      </c>
      <c r="AB74" s="70">
        <v>5530</v>
      </c>
      <c r="AC74" s="13">
        <f t="shared" si="66"/>
        <v>0.91632145816072907</v>
      </c>
      <c r="AD74" s="96">
        <v>2333</v>
      </c>
      <c r="AE74" s="70">
        <v>123</v>
      </c>
      <c r="AF74" s="13">
        <f t="shared" si="67"/>
        <v>5.2721817402486069E-2</v>
      </c>
      <c r="AG74" s="70">
        <v>2210</v>
      </c>
      <c r="AH74" s="13">
        <f t="shared" si="68"/>
        <v>0.94727818259751395</v>
      </c>
      <c r="AI74" s="96">
        <v>616</v>
      </c>
      <c r="AJ74" s="70">
        <v>18</v>
      </c>
      <c r="AK74" s="13">
        <f t="shared" si="69"/>
        <v>2.922077922077922E-2</v>
      </c>
      <c r="AL74" s="70">
        <v>598</v>
      </c>
      <c r="AM74" s="13">
        <f t="shared" si="70"/>
        <v>0.97077922077922074</v>
      </c>
      <c r="AN74" s="96">
        <f t="shared" si="71"/>
        <v>28215</v>
      </c>
      <c r="AO74" s="70">
        <f t="shared" si="55"/>
        <v>2827</v>
      </c>
      <c r="AP74" s="13">
        <f t="shared" si="72"/>
        <v>0.10019493177387914</v>
      </c>
      <c r="AQ74" s="33">
        <f t="shared" si="56"/>
        <v>25388</v>
      </c>
      <c r="AR74" s="13">
        <f t="shared" si="73"/>
        <v>0.89980506822612083</v>
      </c>
      <c r="AS74" s="91"/>
      <c r="AT74" s="261"/>
      <c r="AU74" s="331"/>
      <c r="AV74" s="151" t="s">
        <v>67</v>
      </c>
      <c r="AW74" s="210">
        <v>27596</v>
      </c>
      <c r="AX74" s="38">
        <v>2581</v>
      </c>
      <c r="AY74" s="85">
        <v>9.3528047543122189E-2</v>
      </c>
      <c r="AZ74" s="38">
        <v>25015</v>
      </c>
      <c r="BA74" s="85">
        <v>0.90647195245687784</v>
      </c>
      <c r="BB74" s="53">
        <v>69</v>
      </c>
      <c r="BC74" s="32" t="s">
        <v>47</v>
      </c>
      <c r="BD74" s="36">
        <f t="shared" si="74"/>
        <v>0.20386988222097588</v>
      </c>
      <c r="BE74" s="36">
        <f t="shared" si="75"/>
        <v>0.21041412911084043</v>
      </c>
      <c r="BF74" s="36">
        <f t="shared" si="76"/>
        <v>0.79613011777902409</v>
      </c>
      <c r="BG74" s="36">
        <f t="shared" si="77"/>
        <v>0.78958587088915955</v>
      </c>
      <c r="BH74" s="36">
        <f t="shared" si="78"/>
        <v>1.5805070793546264E-2</v>
      </c>
      <c r="BI74" s="36">
        <f t="shared" si="79"/>
        <v>1.3481631277384564E-2</v>
      </c>
      <c r="BJ74" s="36">
        <f t="shared" si="80"/>
        <v>0.98419492920645368</v>
      </c>
      <c r="BK74" s="36">
        <f t="shared" si="81"/>
        <v>0.98651836872261545</v>
      </c>
    </row>
    <row r="75" spans="2:63" s="12" customFormat="1" ht="13.5" customHeight="1">
      <c r="B75" s="259">
        <v>24</v>
      </c>
      <c r="C75" s="329" t="s">
        <v>114</v>
      </c>
      <c r="D75" s="75" t="s">
        <v>136</v>
      </c>
      <c r="E75" s="94">
        <v>18</v>
      </c>
      <c r="F75" s="74">
        <v>0</v>
      </c>
      <c r="G75" s="72">
        <f t="shared" si="57"/>
        <v>0</v>
      </c>
      <c r="H75" s="74">
        <v>18</v>
      </c>
      <c r="I75" s="72">
        <f t="shared" si="58"/>
        <v>1</v>
      </c>
      <c r="J75" s="94">
        <v>51</v>
      </c>
      <c r="K75" s="74">
        <v>3</v>
      </c>
      <c r="L75" s="72">
        <f t="shared" si="59"/>
        <v>5.8823529411764705E-2</v>
      </c>
      <c r="M75" s="74">
        <v>48</v>
      </c>
      <c r="N75" s="72">
        <f t="shared" si="60"/>
        <v>0.94117647058823528</v>
      </c>
      <c r="O75" s="94">
        <v>2987</v>
      </c>
      <c r="P75" s="74">
        <v>572</v>
      </c>
      <c r="Q75" s="72">
        <f t="shared" si="61"/>
        <v>0.19149648476732509</v>
      </c>
      <c r="R75" s="74">
        <v>2415</v>
      </c>
      <c r="S75" s="72">
        <f t="shared" si="62"/>
        <v>0.80850351523267494</v>
      </c>
      <c r="T75" s="94">
        <v>2328</v>
      </c>
      <c r="U75" s="74">
        <v>429</v>
      </c>
      <c r="V75" s="72">
        <f t="shared" si="63"/>
        <v>0.18427835051546393</v>
      </c>
      <c r="W75" s="74">
        <v>1899</v>
      </c>
      <c r="X75" s="72">
        <f t="shared" si="64"/>
        <v>0.81572164948453607</v>
      </c>
      <c r="Y75" s="94">
        <v>1550</v>
      </c>
      <c r="Z75" s="74">
        <v>248</v>
      </c>
      <c r="AA75" s="72">
        <f t="shared" si="65"/>
        <v>0.16</v>
      </c>
      <c r="AB75" s="74">
        <v>1302</v>
      </c>
      <c r="AC75" s="72">
        <f t="shared" si="66"/>
        <v>0.84</v>
      </c>
      <c r="AD75" s="94">
        <v>669</v>
      </c>
      <c r="AE75" s="74">
        <v>83</v>
      </c>
      <c r="AF75" s="72">
        <f t="shared" si="67"/>
        <v>0.12406576980568013</v>
      </c>
      <c r="AG75" s="74">
        <v>586</v>
      </c>
      <c r="AH75" s="72">
        <f t="shared" si="68"/>
        <v>0.87593423019431993</v>
      </c>
      <c r="AI75" s="94">
        <v>202</v>
      </c>
      <c r="AJ75" s="74">
        <v>10</v>
      </c>
      <c r="AK75" s="72">
        <f t="shared" si="69"/>
        <v>4.9504950495049507E-2</v>
      </c>
      <c r="AL75" s="74">
        <v>192</v>
      </c>
      <c r="AM75" s="72">
        <f t="shared" si="70"/>
        <v>0.95049504950495045</v>
      </c>
      <c r="AN75" s="94">
        <f t="shared" si="71"/>
        <v>7805</v>
      </c>
      <c r="AO75" s="74">
        <f t="shared" si="55"/>
        <v>1345</v>
      </c>
      <c r="AP75" s="72">
        <f t="shared" si="72"/>
        <v>0.17232543241511852</v>
      </c>
      <c r="AQ75" s="73">
        <f t="shared" si="56"/>
        <v>6460</v>
      </c>
      <c r="AR75" s="72">
        <f t="shared" si="73"/>
        <v>0.82767456758488145</v>
      </c>
      <c r="AS75" s="91"/>
      <c r="AT75" s="259">
        <v>24</v>
      </c>
      <c r="AU75" s="329" t="s">
        <v>114</v>
      </c>
      <c r="AV75" s="11" t="s">
        <v>136</v>
      </c>
      <c r="AW75" s="210">
        <v>7202</v>
      </c>
      <c r="AX75" s="38">
        <v>1319</v>
      </c>
      <c r="AY75" s="85">
        <v>0.18314357123021383</v>
      </c>
      <c r="AZ75" s="38">
        <v>5883</v>
      </c>
      <c r="BA75" s="85">
        <v>0.81685642876978615</v>
      </c>
      <c r="BB75" s="53">
        <v>70</v>
      </c>
      <c r="BC75" s="32" t="s">
        <v>48</v>
      </c>
      <c r="BD75" s="36">
        <f t="shared" si="74"/>
        <v>0.23387096774193547</v>
      </c>
      <c r="BE75" s="36">
        <f t="shared" si="75"/>
        <v>0.23361344537815126</v>
      </c>
      <c r="BF75" s="36">
        <f t="shared" si="76"/>
        <v>0.7661290322580645</v>
      </c>
      <c r="BG75" s="36">
        <f t="shared" si="77"/>
        <v>0.76638655462184879</v>
      </c>
      <c r="BH75" s="36">
        <f t="shared" si="78"/>
        <v>8.658008658008658E-3</v>
      </c>
      <c r="BI75" s="36">
        <f t="shared" si="79"/>
        <v>2.1459227467811159E-3</v>
      </c>
      <c r="BJ75" s="36">
        <f t="shared" si="80"/>
        <v>0.9913419913419913</v>
      </c>
      <c r="BK75" s="36">
        <f t="shared" si="81"/>
        <v>0.99785407725321884</v>
      </c>
    </row>
    <row r="76" spans="2:63" s="12" customFormat="1" ht="13.5" customHeight="1">
      <c r="B76" s="260"/>
      <c r="C76" s="330"/>
      <c r="D76" s="65" t="s">
        <v>137</v>
      </c>
      <c r="E76" s="95">
        <v>10</v>
      </c>
      <c r="F76" s="64">
        <v>0</v>
      </c>
      <c r="G76" s="62">
        <f t="shared" si="57"/>
        <v>0</v>
      </c>
      <c r="H76" s="64">
        <v>10</v>
      </c>
      <c r="I76" s="62">
        <f t="shared" si="58"/>
        <v>1</v>
      </c>
      <c r="J76" s="95">
        <v>25</v>
      </c>
      <c r="K76" s="64">
        <v>0</v>
      </c>
      <c r="L76" s="62">
        <f t="shared" si="59"/>
        <v>0</v>
      </c>
      <c r="M76" s="64">
        <v>25</v>
      </c>
      <c r="N76" s="62">
        <f t="shared" si="60"/>
        <v>1</v>
      </c>
      <c r="O76" s="95">
        <v>1723</v>
      </c>
      <c r="P76" s="64">
        <v>13</v>
      </c>
      <c r="Q76" s="62">
        <f t="shared" si="61"/>
        <v>7.5449796865931515E-3</v>
      </c>
      <c r="R76" s="64">
        <v>1710</v>
      </c>
      <c r="S76" s="62">
        <f t="shared" si="62"/>
        <v>0.99245502031340682</v>
      </c>
      <c r="T76" s="95">
        <v>1191</v>
      </c>
      <c r="U76" s="64">
        <v>11</v>
      </c>
      <c r="V76" s="62">
        <f t="shared" si="63"/>
        <v>9.2359361880772466E-3</v>
      </c>
      <c r="W76" s="64">
        <v>1180</v>
      </c>
      <c r="X76" s="62">
        <f t="shared" si="64"/>
        <v>0.99076406381192272</v>
      </c>
      <c r="Y76" s="95">
        <v>927</v>
      </c>
      <c r="Z76" s="64">
        <v>5</v>
      </c>
      <c r="AA76" s="62">
        <f t="shared" si="65"/>
        <v>5.3937432578209281E-3</v>
      </c>
      <c r="AB76" s="64">
        <v>922</v>
      </c>
      <c r="AC76" s="62">
        <f t="shared" si="66"/>
        <v>0.99460625674217906</v>
      </c>
      <c r="AD76" s="95">
        <v>458</v>
      </c>
      <c r="AE76" s="64">
        <v>0</v>
      </c>
      <c r="AF76" s="62">
        <f t="shared" si="67"/>
        <v>0</v>
      </c>
      <c r="AG76" s="64">
        <v>458</v>
      </c>
      <c r="AH76" s="62">
        <f t="shared" si="68"/>
        <v>1</v>
      </c>
      <c r="AI76" s="95">
        <v>181</v>
      </c>
      <c r="AJ76" s="64">
        <v>0</v>
      </c>
      <c r="AK76" s="62">
        <f t="shared" si="69"/>
        <v>0</v>
      </c>
      <c r="AL76" s="64">
        <v>181</v>
      </c>
      <c r="AM76" s="62">
        <f t="shared" si="70"/>
        <v>1</v>
      </c>
      <c r="AN76" s="95">
        <f t="shared" si="71"/>
        <v>4515</v>
      </c>
      <c r="AO76" s="64">
        <f t="shared" si="55"/>
        <v>29</v>
      </c>
      <c r="AP76" s="62">
        <f t="shared" si="72"/>
        <v>6.4230343300110742E-3</v>
      </c>
      <c r="AQ76" s="63">
        <f t="shared" si="56"/>
        <v>4486</v>
      </c>
      <c r="AR76" s="62">
        <f t="shared" si="73"/>
        <v>0.99357696566998888</v>
      </c>
      <c r="AS76" s="91"/>
      <c r="AT76" s="260"/>
      <c r="AU76" s="330"/>
      <c r="AV76" s="11" t="s">
        <v>137</v>
      </c>
      <c r="AW76" s="210">
        <v>4658</v>
      </c>
      <c r="AX76" s="38">
        <v>28</v>
      </c>
      <c r="AY76" s="85">
        <v>6.0111635895234005E-3</v>
      </c>
      <c r="AZ76" s="38">
        <v>4630</v>
      </c>
      <c r="BA76" s="85">
        <v>0.99398883641047664</v>
      </c>
      <c r="BB76" s="53">
        <v>71</v>
      </c>
      <c r="BC76" s="32" t="s">
        <v>49</v>
      </c>
      <c r="BD76" s="36">
        <f t="shared" si="74"/>
        <v>6.3518830803822368E-2</v>
      </c>
      <c r="BE76" s="36">
        <f t="shared" si="75"/>
        <v>6.2612883804936792E-2</v>
      </c>
      <c r="BF76" s="36">
        <f t="shared" si="76"/>
        <v>0.93648116919617763</v>
      </c>
      <c r="BG76" s="36">
        <f t="shared" si="77"/>
        <v>0.93738711619506321</v>
      </c>
      <c r="BH76" s="36">
        <f t="shared" si="78"/>
        <v>5.1813471502590676E-3</v>
      </c>
      <c r="BI76" s="36">
        <f t="shared" si="79"/>
        <v>1.2779552715654952E-3</v>
      </c>
      <c r="BJ76" s="36">
        <f t="shared" si="80"/>
        <v>0.99481865284974091</v>
      </c>
      <c r="BK76" s="36">
        <f t="shared" si="81"/>
        <v>0.99872204472843451</v>
      </c>
    </row>
    <row r="77" spans="2:63" s="12" customFormat="1" ht="13.5" customHeight="1">
      <c r="B77" s="261"/>
      <c r="C77" s="331"/>
      <c r="D77" s="71" t="s">
        <v>67</v>
      </c>
      <c r="E77" s="96">
        <v>28</v>
      </c>
      <c r="F77" s="70">
        <v>0</v>
      </c>
      <c r="G77" s="13">
        <f t="shared" si="57"/>
        <v>0</v>
      </c>
      <c r="H77" s="70">
        <v>28</v>
      </c>
      <c r="I77" s="13">
        <f t="shared" si="58"/>
        <v>1</v>
      </c>
      <c r="J77" s="96">
        <v>76</v>
      </c>
      <c r="K77" s="70">
        <v>3</v>
      </c>
      <c r="L77" s="13">
        <f t="shared" si="59"/>
        <v>3.9473684210526314E-2</v>
      </c>
      <c r="M77" s="70">
        <v>73</v>
      </c>
      <c r="N77" s="13">
        <f t="shared" si="60"/>
        <v>0.96052631578947367</v>
      </c>
      <c r="O77" s="96">
        <v>4710</v>
      </c>
      <c r="P77" s="70">
        <v>585</v>
      </c>
      <c r="Q77" s="13">
        <f t="shared" si="61"/>
        <v>0.12420382165605096</v>
      </c>
      <c r="R77" s="70">
        <v>4125</v>
      </c>
      <c r="S77" s="13">
        <f t="shared" si="62"/>
        <v>0.87579617834394907</v>
      </c>
      <c r="T77" s="96">
        <v>3519</v>
      </c>
      <c r="U77" s="70">
        <v>440</v>
      </c>
      <c r="V77" s="13">
        <f t="shared" si="63"/>
        <v>0.1250355214549588</v>
      </c>
      <c r="W77" s="70">
        <v>3079</v>
      </c>
      <c r="X77" s="13">
        <f t="shared" si="64"/>
        <v>0.87496447854504122</v>
      </c>
      <c r="Y77" s="96">
        <v>2477</v>
      </c>
      <c r="Z77" s="70">
        <v>253</v>
      </c>
      <c r="AA77" s="13">
        <f t="shared" si="65"/>
        <v>0.10213968510294712</v>
      </c>
      <c r="AB77" s="70">
        <v>2224</v>
      </c>
      <c r="AC77" s="13">
        <f t="shared" si="66"/>
        <v>0.89786031489705287</v>
      </c>
      <c r="AD77" s="96">
        <v>1127</v>
      </c>
      <c r="AE77" s="70">
        <v>83</v>
      </c>
      <c r="AF77" s="13">
        <f t="shared" si="67"/>
        <v>7.3646850044365567E-2</v>
      </c>
      <c r="AG77" s="70">
        <v>1044</v>
      </c>
      <c r="AH77" s="13">
        <f t="shared" si="68"/>
        <v>0.92635314995563445</v>
      </c>
      <c r="AI77" s="96">
        <v>383</v>
      </c>
      <c r="AJ77" s="70">
        <v>10</v>
      </c>
      <c r="AK77" s="13">
        <f t="shared" si="69"/>
        <v>2.6109660574412531E-2</v>
      </c>
      <c r="AL77" s="70">
        <v>373</v>
      </c>
      <c r="AM77" s="13">
        <f t="shared" si="70"/>
        <v>0.97389033942558745</v>
      </c>
      <c r="AN77" s="96">
        <f t="shared" si="71"/>
        <v>12320</v>
      </c>
      <c r="AO77" s="70">
        <f t="shared" si="55"/>
        <v>1374</v>
      </c>
      <c r="AP77" s="13">
        <f t="shared" si="72"/>
        <v>0.11152597402597403</v>
      </c>
      <c r="AQ77" s="33">
        <f t="shared" si="56"/>
        <v>10946</v>
      </c>
      <c r="AR77" s="13">
        <f t="shared" si="73"/>
        <v>0.88847402597402603</v>
      </c>
      <c r="AS77" s="91"/>
      <c r="AT77" s="261"/>
      <c r="AU77" s="331"/>
      <c r="AV77" s="151" t="s">
        <v>67</v>
      </c>
      <c r="AW77" s="210">
        <v>11860</v>
      </c>
      <c r="AX77" s="38">
        <v>1347</v>
      </c>
      <c r="AY77" s="85">
        <v>0.11357504215851602</v>
      </c>
      <c r="AZ77" s="38">
        <v>10513</v>
      </c>
      <c r="BA77" s="85">
        <v>0.88642495784148401</v>
      </c>
      <c r="BB77" s="53">
        <v>72</v>
      </c>
      <c r="BC77" s="32" t="s">
        <v>27</v>
      </c>
      <c r="BD77" s="36">
        <f t="shared" si="74"/>
        <v>0.12238055322715842</v>
      </c>
      <c r="BE77" s="36">
        <f t="shared" si="75"/>
        <v>0.11895910780669144</v>
      </c>
      <c r="BF77" s="36">
        <f t="shared" si="76"/>
        <v>0.87761944677284154</v>
      </c>
      <c r="BG77" s="36">
        <f t="shared" si="77"/>
        <v>0.8810408921933085</v>
      </c>
      <c r="BH77" s="36">
        <f t="shared" si="78"/>
        <v>6.4239828693790149E-3</v>
      </c>
      <c r="BI77" s="36">
        <f t="shared" si="79"/>
        <v>6.44468313641246E-3</v>
      </c>
      <c r="BJ77" s="36">
        <f t="shared" si="80"/>
        <v>0.99357601713062094</v>
      </c>
      <c r="BK77" s="36">
        <f t="shared" si="81"/>
        <v>0.99355531686358756</v>
      </c>
    </row>
    <row r="78" spans="2:63" s="12" customFormat="1" ht="13.5" customHeight="1">
      <c r="B78" s="259">
        <v>25</v>
      </c>
      <c r="C78" s="329" t="s">
        <v>115</v>
      </c>
      <c r="D78" s="75" t="s">
        <v>136</v>
      </c>
      <c r="E78" s="94">
        <v>7</v>
      </c>
      <c r="F78" s="74">
        <v>0</v>
      </c>
      <c r="G78" s="72">
        <f t="shared" si="57"/>
        <v>0</v>
      </c>
      <c r="H78" s="74">
        <v>7</v>
      </c>
      <c r="I78" s="72">
        <f t="shared" si="58"/>
        <v>1</v>
      </c>
      <c r="J78" s="94">
        <v>23</v>
      </c>
      <c r="K78" s="74">
        <v>4</v>
      </c>
      <c r="L78" s="72">
        <f t="shared" si="59"/>
        <v>0.17391304347826086</v>
      </c>
      <c r="M78" s="74">
        <v>19</v>
      </c>
      <c r="N78" s="72">
        <f t="shared" si="60"/>
        <v>0.82608695652173914</v>
      </c>
      <c r="O78" s="94">
        <v>1821</v>
      </c>
      <c r="P78" s="74">
        <v>282</v>
      </c>
      <c r="Q78" s="72">
        <f t="shared" si="61"/>
        <v>0.15485996705107083</v>
      </c>
      <c r="R78" s="74">
        <v>1539</v>
      </c>
      <c r="S78" s="72">
        <f t="shared" si="62"/>
        <v>0.84514003294892914</v>
      </c>
      <c r="T78" s="94">
        <v>1536</v>
      </c>
      <c r="U78" s="74">
        <v>210</v>
      </c>
      <c r="V78" s="72">
        <f t="shared" si="63"/>
        <v>0.13671875</v>
      </c>
      <c r="W78" s="74">
        <v>1326</v>
      </c>
      <c r="X78" s="72">
        <f t="shared" si="64"/>
        <v>0.86328125</v>
      </c>
      <c r="Y78" s="94">
        <v>1013</v>
      </c>
      <c r="Z78" s="74">
        <v>119</v>
      </c>
      <c r="AA78" s="72">
        <f t="shared" si="65"/>
        <v>0.11747285291214216</v>
      </c>
      <c r="AB78" s="74">
        <v>894</v>
      </c>
      <c r="AC78" s="72">
        <f t="shared" si="66"/>
        <v>0.88252714708785784</v>
      </c>
      <c r="AD78" s="94">
        <v>449</v>
      </c>
      <c r="AE78" s="74">
        <v>34</v>
      </c>
      <c r="AF78" s="72">
        <f t="shared" si="67"/>
        <v>7.5723830734966593E-2</v>
      </c>
      <c r="AG78" s="74">
        <v>415</v>
      </c>
      <c r="AH78" s="72">
        <f t="shared" si="68"/>
        <v>0.92427616926503342</v>
      </c>
      <c r="AI78" s="94">
        <v>148</v>
      </c>
      <c r="AJ78" s="74">
        <v>6</v>
      </c>
      <c r="AK78" s="72">
        <f t="shared" si="69"/>
        <v>4.0540540540540543E-2</v>
      </c>
      <c r="AL78" s="74">
        <v>142</v>
      </c>
      <c r="AM78" s="72">
        <f t="shared" si="70"/>
        <v>0.95945945945945943</v>
      </c>
      <c r="AN78" s="94">
        <f t="shared" si="71"/>
        <v>4997</v>
      </c>
      <c r="AO78" s="74">
        <f t="shared" si="53"/>
        <v>655</v>
      </c>
      <c r="AP78" s="72">
        <f t="shared" si="72"/>
        <v>0.131078647188313</v>
      </c>
      <c r="AQ78" s="73">
        <f t="shared" si="54"/>
        <v>4342</v>
      </c>
      <c r="AR78" s="72">
        <f t="shared" si="73"/>
        <v>0.86892135281168703</v>
      </c>
      <c r="AS78" s="91"/>
      <c r="AT78" s="259">
        <v>25</v>
      </c>
      <c r="AU78" s="329" t="s">
        <v>115</v>
      </c>
      <c r="AV78" s="11" t="s">
        <v>136</v>
      </c>
      <c r="AW78" s="210">
        <v>4690</v>
      </c>
      <c r="AX78" s="38">
        <v>612</v>
      </c>
      <c r="AY78" s="85">
        <v>0.13049040511727078</v>
      </c>
      <c r="AZ78" s="38">
        <v>4078</v>
      </c>
      <c r="BA78" s="85">
        <v>0.86950959488272916</v>
      </c>
      <c r="BB78" s="53">
        <v>73</v>
      </c>
      <c r="BC78" s="32" t="s">
        <v>28</v>
      </c>
      <c r="BD78" s="36">
        <f t="shared" si="74"/>
        <v>0.16121356335514575</v>
      </c>
      <c r="BE78" s="36">
        <f t="shared" si="75"/>
        <v>0.14857881136950904</v>
      </c>
      <c r="BF78" s="36">
        <f t="shared" si="76"/>
        <v>0.83878643664485431</v>
      </c>
      <c r="BG78" s="36">
        <f t="shared" si="77"/>
        <v>0.85142118863049099</v>
      </c>
      <c r="BH78" s="36">
        <f t="shared" si="78"/>
        <v>1.0452961672473868E-2</v>
      </c>
      <c r="BI78" s="36">
        <f t="shared" si="79"/>
        <v>7.5885328836424954E-3</v>
      </c>
      <c r="BJ78" s="36">
        <f t="shared" si="80"/>
        <v>0.98954703832752611</v>
      </c>
      <c r="BK78" s="36">
        <f t="shared" si="81"/>
        <v>0.99241146711635753</v>
      </c>
    </row>
    <row r="79" spans="2:63" s="12" customFormat="1" ht="13.5" customHeight="1">
      <c r="B79" s="260"/>
      <c r="C79" s="330"/>
      <c r="D79" s="65" t="s">
        <v>137</v>
      </c>
      <c r="E79" s="95">
        <v>4</v>
      </c>
      <c r="F79" s="64">
        <v>1</v>
      </c>
      <c r="G79" s="62">
        <f t="shared" si="57"/>
        <v>0.25</v>
      </c>
      <c r="H79" s="64">
        <v>3</v>
      </c>
      <c r="I79" s="62">
        <f t="shared" si="58"/>
        <v>0.75</v>
      </c>
      <c r="J79" s="95">
        <v>18</v>
      </c>
      <c r="K79" s="64">
        <v>1</v>
      </c>
      <c r="L79" s="62">
        <f t="shared" si="59"/>
        <v>5.5555555555555552E-2</v>
      </c>
      <c r="M79" s="64">
        <v>17</v>
      </c>
      <c r="N79" s="62">
        <f t="shared" si="60"/>
        <v>0.94444444444444442</v>
      </c>
      <c r="O79" s="95">
        <v>1169</v>
      </c>
      <c r="P79" s="64">
        <v>37</v>
      </c>
      <c r="Q79" s="62">
        <f t="shared" si="61"/>
        <v>3.1650983746792129E-2</v>
      </c>
      <c r="R79" s="64">
        <v>1132</v>
      </c>
      <c r="S79" s="62">
        <f t="shared" si="62"/>
        <v>0.96834901625320791</v>
      </c>
      <c r="T79" s="95">
        <v>846</v>
      </c>
      <c r="U79" s="64">
        <v>27</v>
      </c>
      <c r="V79" s="62">
        <f t="shared" si="63"/>
        <v>3.1914893617021274E-2</v>
      </c>
      <c r="W79" s="64">
        <v>819</v>
      </c>
      <c r="X79" s="62">
        <f t="shared" si="64"/>
        <v>0.96808510638297873</v>
      </c>
      <c r="Y79" s="95">
        <v>662</v>
      </c>
      <c r="Z79" s="64">
        <v>12</v>
      </c>
      <c r="AA79" s="62">
        <f t="shared" si="65"/>
        <v>1.812688821752266E-2</v>
      </c>
      <c r="AB79" s="64">
        <v>650</v>
      </c>
      <c r="AC79" s="62">
        <f t="shared" si="66"/>
        <v>0.98187311178247738</v>
      </c>
      <c r="AD79" s="95">
        <v>398</v>
      </c>
      <c r="AE79" s="64">
        <v>0</v>
      </c>
      <c r="AF79" s="62">
        <f t="shared" si="67"/>
        <v>0</v>
      </c>
      <c r="AG79" s="64">
        <v>398</v>
      </c>
      <c r="AH79" s="62">
        <f t="shared" si="68"/>
        <v>1</v>
      </c>
      <c r="AI79" s="95">
        <v>148</v>
      </c>
      <c r="AJ79" s="64">
        <v>0</v>
      </c>
      <c r="AK79" s="62">
        <f t="shared" si="69"/>
        <v>0</v>
      </c>
      <c r="AL79" s="64">
        <v>148</v>
      </c>
      <c r="AM79" s="62">
        <f t="shared" si="70"/>
        <v>1</v>
      </c>
      <c r="AN79" s="95">
        <f t="shared" si="71"/>
        <v>3245</v>
      </c>
      <c r="AO79" s="64">
        <f t="shared" si="53"/>
        <v>78</v>
      </c>
      <c r="AP79" s="62">
        <f t="shared" si="72"/>
        <v>2.4036979969183359E-2</v>
      </c>
      <c r="AQ79" s="63">
        <f t="shared" si="54"/>
        <v>3167</v>
      </c>
      <c r="AR79" s="62">
        <f t="shared" si="73"/>
        <v>0.97596302003081659</v>
      </c>
      <c r="AS79" s="91"/>
      <c r="AT79" s="260"/>
      <c r="AU79" s="330"/>
      <c r="AV79" s="11" t="s">
        <v>137</v>
      </c>
      <c r="AW79" s="210">
        <v>3453</v>
      </c>
      <c r="AX79" s="38">
        <v>66</v>
      </c>
      <c r="AY79" s="85">
        <v>1.9113814074717638E-2</v>
      </c>
      <c r="AZ79" s="38">
        <v>3387</v>
      </c>
      <c r="BA79" s="85">
        <v>0.98088618592528232</v>
      </c>
      <c r="BB79" s="53">
        <v>74</v>
      </c>
      <c r="BC79" s="32" t="s">
        <v>29</v>
      </c>
      <c r="BD79" s="36">
        <f t="shared" si="74"/>
        <v>0.20231213872832371</v>
      </c>
      <c r="BE79" s="36">
        <f t="shared" si="75"/>
        <v>0.17069243156199679</v>
      </c>
      <c r="BF79" s="36">
        <f t="shared" si="76"/>
        <v>0.79768786127167635</v>
      </c>
      <c r="BG79" s="36">
        <f t="shared" si="77"/>
        <v>0.82930756843800324</v>
      </c>
      <c r="BH79" s="36">
        <f t="shared" si="78"/>
        <v>1.6366612111292964E-2</v>
      </c>
      <c r="BI79" s="36">
        <f t="shared" si="79"/>
        <v>2.1103896103896104E-2</v>
      </c>
      <c r="BJ79" s="36">
        <f t="shared" si="80"/>
        <v>0.98363338788870702</v>
      </c>
      <c r="BK79" s="36">
        <f t="shared" si="81"/>
        <v>0.97889610389610393</v>
      </c>
    </row>
    <row r="80" spans="2:63" s="12" customFormat="1" ht="13.5" customHeight="1">
      <c r="B80" s="261"/>
      <c r="C80" s="331"/>
      <c r="D80" s="71" t="s">
        <v>67</v>
      </c>
      <c r="E80" s="96">
        <v>11</v>
      </c>
      <c r="F80" s="70">
        <v>1</v>
      </c>
      <c r="G80" s="13">
        <f t="shared" si="57"/>
        <v>9.0909090909090912E-2</v>
      </c>
      <c r="H80" s="70">
        <v>10</v>
      </c>
      <c r="I80" s="13">
        <f t="shared" si="58"/>
        <v>0.90909090909090906</v>
      </c>
      <c r="J80" s="96">
        <v>41</v>
      </c>
      <c r="K80" s="70">
        <v>5</v>
      </c>
      <c r="L80" s="13">
        <f t="shared" si="59"/>
        <v>0.12195121951219512</v>
      </c>
      <c r="M80" s="70">
        <v>36</v>
      </c>
      <c r="N80" s="13">
        <f t="shared" si="60"/>
        <v>0.87804878048780488</v>
      </c>
      <c r="O80" s="96">
        <v>2990</v>
      </c>
      <c r="P80" s="70">
        <v>319</v>
      </c>
      <c r="Q80" s="13">
        <f t="shared" si="61"/>
        <v>0.10668896321070234</v>
      </c>
      <c r="R80" s="70">
        <v>2671</v>
      </c>
      <c r="S80" s="13">
        <f t="shared" si="62"/>
        <v>0.89331103678929769</v>
      </c>
      <c r="T80" s="96">
        <v>2382</v>
      </c>
      <c r="U80" s="70">
        <v>237</v>
      </c>
      <c r="V80" s="13">
        <f t="shared" si="63"/>
        <v>9.949622166246852E-2</v>
      </c>
      <c r="W80" s="70">
        <v>2145</v>
      </c>
      <c r="X80" s="13">
        <f t="shared" si="64"/>
        <v>0.90050377833753148</v>
      </c>
      <c r="Y80" s="96">
        <v>1675</v>
      </c>
      <c r="Z80" s="70">
        <v>131</v>
      </c>
      <c r="AA80" s="13">
        <f t="shared" si="65"/>
        <v>7.8208955223880591E-2</v>
      </c>
      <c r="AB80" s="70">
        <v>1544</v>
      </c>
      <c r="AC80" s="13">
        <f t="shared" si="66"/>
        <v>0.92179104477611939</v>
      </c>
      <c r="AD80" s="96">
        <v>847</v>
      </c>
      <c r="AE80" s="70">
        <v>34</v>
      </c>
      <c r="AF80" s="13">
        <f t="shared" si="67"/>
        <v>4.0141676505312869E-2</v>
      </c>
      <c r="AG80" s="70">
        <v>813</v>
      </c>
      <c r="AH80" s="13">
        <f t="shared" si="68"/>
        <v>0.95985832349468714</v>
      </c>
      <c r="AI80" s="96">
        <v>296</v>
      </c>
      <c r="AJ80" s="70">
        <v>6</v>
      </c>
      <c r="AK80" s="13">
        <f t="shared" si="69"/>
        <v>2.0270270270270271E-2</v>
      </c>
      <c r="AL80" s="70">
        <v>290</v>
      </c>
      <c r="AM80" s="13">
        <f t="shared" si="70"/>
        <v>0.97972972972972971</v>
      </c>
      <c r="AN80" s="96">
        <f t="shared" si="71"/>
        <v>8242</v>
      </c>
      <c r="AO80" s="70">
        <f t="shared" si="53"/>
        <v>733</v>
      </c>
      <c r="AP80" s="13">
        <f t="shared" si="72"/>
        <v>8.8934724581412272E-2</v>
      </c>
      <c r="AQ80" s="33">
        <f t="shared" si="54"/>
        <v>7509</v>
      </c>
      <c r="AR80" s="13">
        <f t="shared" si="73"/>
        <v>0.91106527541858773</v>
      </c>
      <c r="AS80" s="91"/>
      <c r="AT80" s="261"/>
      <c r="AU80" s="331"/>
      <c r="AV80" s="151" t="s">
        <v>67</v>
      </c>
      <c r="AW80" s="210">
        <v>8143</v>
      </c>
      <c r="AX80" s="38">
        <v>678</v>
      </c>
      <c r="AY80" s="85">
        <v>8.3261697163207665E-2</v>
      </c>
      <c r="AZ80" s="38">
        <v>7465</v>
      </c>
      <c r="BA80" s="85">
        <v>0.91673830283679236</v>
      </c>
      <c r="BB80" s="53">
        <v>75</v>
      </c>
      <c r="BC80" s="32" t="s">
        <v>196</v>
      </c>
      <c r="BD80" s="36">
        <f t="shared" si="74"/>
        <v>0.19262847847588738</v>
      </c>
      <c r="BE80" s="36">
        <f t="shared" si="75"/>
        <v>0.18250950012255857</v>
      </c>
      <c r="BF80" s="36">
        <f t="shared" si="76"/>
        <v>0.80737152152411262</v>
      </c>
      <c r="BG80" s="36">
        <f t="shared" si="77"/>
        <v>0.81749049987744149</v>
      </c>
      <c r="BH80" s="36">
        <f t="shared" si="78"/>
        <v>1.7546282428820951E-2</v>
      </c>
      <c r="BI80" s="36">
        <f t="shared" si="79"/>
        <v>1.6720866219624399E-2</v>
      </c>
      <c r="BJ80" s="36">
        <f t="shared" si="80"/>
        <v>0.98245371757117905</v>
      </c>
      <c r="BK80" s="36">
        <f t="shared" si="81"/>
        <v>0.98327913378037557</v>
      </c>
    </row>
    <row r="81" spans="2:53" s="12" customFormat="1" ht="13.5" customHeight="1">
      <c r="B81" s="259">
        <v>26</v>
      </c>
      <c r="C81" s="329" t="s">
        <v>30</v>
      </c>
      <c r="D81" s="75" t="s">
        <v>136</v>
      </c>
      <c r="E81" s="94">
        <v>196</v>
      </c>
      <c r="F81" s="74">
        <v>22</v>
      </c>
      <c r="G81" s="72">
        <f t="shared" si="57"/>
        <v>0.11224489795918367</v>
      </c>
      <c r="H81" s="74">
        <v>174</v>
      </c>
      <c r="I81" s="72">
        <f t="shared" si="58"/>
        <v>0.88775510204081631</v>
      </c>
      <c r="J81" s="94">
        <v>489</v>
      </c>
      <c r="K81" s="74">
        <v>38</v>
      </c>
      <c r="L81" s="72">
        <f t="shared" si="59"/>
        <v>7.7709611451942745E-2</v>
      </c>
      <c r="M81" s="74">
        <v>451</v>
      </c>
      <c r="N81" s="72">
        <f t="shared" si="60"/>
        <v>0.92229038854805723</v>
      </c>
      <c r="O81" s="94">
        <v>29045</v>
      </c>
      <c r="P81" s="74">
        <v>4482</v>
      </c>
      <c r="Q81" s="72">
        <f t="shared" si="61"/>
        <v>0.15431227405749698</v>
      </c>
      <c r="R81" s="74">
        <v>24563</v>
      </c>
      <c r="S81" s="72">
        <f t="shared" si="62"/>
        <v>0.84568772594250297</v>
      </c>
      <c r="T81" s="94">
        <v>24431</v>
      </c>
      <c r="U81" s="74">
        <v>3354</v>
      </c>
      <c r="V81" s="72">
        <f t="shared" si="63"/>
        <v>0.13728459743768162</v>
      </c>
      <c r="W81" s="74">
        <v>21077</v>
      </c>
      <c r="X81" s="72">
        <f t="shared" si="64"/>
        <v>0.86271540256231838</v>
      </c>
      <c r="Y81" s="94">
        <v>13517</v>
      </c>
      <c r="Z81" s="74">
        <v>1491</v>
      </c>
      <c r="AA81" s="72">
        <f t="shared" si="65"/>
        <v>0.11030554117037804</v>
      </c>
      <c r="AB81" s="74">
        <v>12026</v>
      </c>
      <c r="AC81" s="72">
        <f t="shared" si="66"/>
        <v>0.88969445882962195</v>
      </c>
      <c r="AD81" s="94">
        <v>5311</v>
      </c>
      <c r="AE81" s="74">
        <v>409</v>
      </c>
      <c r="AF81" s="72">
        <f t="shared" si="67"/>
        <v>7.7009979288269623E-2</v>
      </c>
      <c r="AG81" s="74">
        <v>4902</v>
      </c>
      <c r="AH81" s="72">
        <f t="shared" si="68"/>
        <v>0.92299002071173042</v>
      </c>
      <c r="AI81" s="94">
        <v>1532</v>
      </c>
      <c r="AJ81" s="74">
        <v>62</v>
      </c>
      <c r="AK81" s="72">
        <f t="shared" si="69"/>
        <v>4.0469973890339427E-2</v>
      </c>
      <c r="AL81" s="74">
        <v>1470</v>
      </c>
      <c r="AM81" s="72">
        <f t="shared" si="70"/>
        <v>0.95953002610966054</v>
      </c>
      <c r="AN81" s="94">
        <f t="shared" si="71"/>
        <v>74521</v>
      </c>
      <c r="AO81" s="74">
        <f t="shared" si="53"/>
        <v>9858</v>
      </c>
      <c r="AP81" s="72">
        <f t="shared" si="72"/>
        <v>0.13228485930140496</v>
      </c>
      <c r="AQ81" s="73">
        <f t="shared" si="54"/>
        <v>64663</v>
      </c>
      <c r="AR81" s="72">
        <f t="shared" si="73"/>
        <v>0.86771514069859501</v>
      </c>
      <c r="AS81" s="91"/>
      <c r="AT81" s="259">
        <v>26</v>
      </c>
      <c r="AU81" s="329" t="s">
        <v>30</v>
      </c>
      <c r="AV81" s="11" t="s">
        <v>136</v>
      </c>
      <c r="AW81" s="210">
        <v>69014</v>
      </c>
      <c r="AX81" s="38">
        <v>8282</v>
      </c>
      <c r="AY81" s="85">
        <v>0.12000463674037151</v>
      </c>
      <c r="AZ81" s="38">
        <v>60732</v>
      </c>
      <c r="BA81" s="85">
        <v>0.87999536325962846</v>
      </c>
    </row>
    <row r="82" spans="2:53" s="12" customFormat="1" ht="13.5" customHeight="1">
      <c r="B82" s="260"/>
      <c r="C82" s="330"/>
      <c r="D82" s="65" t="s">
        <v>137</v>
      </c>
      <c r="E82" s="95">
        <v>114</v>
      </c>
      <c r="F82" s="64">
        <v>3</v>
      </c>
      <c r="G82" s="62">
        <f t="shared" si="57"/>
        <v>2.6315789473684209E-2</v>
      </c>
      <c r="H82" s="64">
        <v>111</v>
      </c>
      <c r="I82" s="62">
        <f t="shared" si="58"/>
        <v>0.97368421052631582</v>
      </c>
      <c r="J82" s="95">
        <v>344</v>
      </c>
      <c r="K82" s="64">
        <v>4</v>
      </c>
      <c r="L82" s="62">
        <f t="shared" si="59"/>
        <v>1.1627906976744186E-2</v>
      </c>
      <c r="M82" s="64">
        <v>340</v>
      </c>
      <c r="N82" s="62">
        <f t="shared" si="60"/>
        <v>0.98837209302325579</v>
      </c>
      <c r="O82" s="95">
        <v>19312</v>
      </c>
      <c r="P82" s="64">
        <v>279</v>
      </c>
      <c r="Q82" s="62">
        <f t="shared" si="61"/>
        <v>1.4446975973487987E-2</v>
      </c>
      <c r="R82" s="64">
        <v>19033</v>
      </c>
      <c r="S82" s="62">
        <f t="shared" si="62"/>
        <v>0.98555302402651201</v>
      </c>
      <c r="T82" s="95">
        <v>14439</v>
      </c>
      <c r="U82" s="64">
        <v>189</v>
      </c>
      <c r="V82" s="62">
        <f t="shared" si="63"/>
        <v>1.3089549137751922E-2</v>
      </c>
      <c r="W82" s="64">
        <v>14250</v>
      </c>
      <c r="X82" s="62">
        <f t="shared" si="64"/>
        <v>0.98691045086224805</v>
      </c>
      <c r="Y82" s="95">
        <v>9636</v>
      </c>
      <c r="Z82" s="64">
        <v>122</v>
      </c>
      <c r="AA82" s="62">
        <f t="shared" si="65"/>
        <v>1.266085512660855E-2</v>
      </c>
      <c r="AB82" s="64">
        <v>9514</v>
      </c>
      <c r="AC82" s="62">
        <f t="shared" si="66"/>
        <v>0.98733914487339147</v>
      </c>
      <c r="AD82" s="95">
        <v>4704</v>
      </c>
      <c r="AE82" s="64">
        <v>27</v>
      </c>
      <c r="AF82" s="62">
        <f t="shared" si="67"/>
        <v>5.7397959183673472E-3</v>
      </c>
      <c r="AG82" s="64">
        <v>4677</v>
      </c>
      <c r="AH82" s="62">
        <f t="shared" si="68"/>
        <v>0.99426020408163263</v>
      </c>
      <c r="AI82" s="95">
        <v>1668</v>
      </c>
      <c r="AJ82" s="64">
        <v>5</v>
      </c>
      <c r="AK82" s="62">
        <f t="shared" si="69"/>
        <v>2.9976019184652278E-3</v>
      </c>
      <c r="AL82" s="64">
        <v>1663</v>
      </c>
      <c r="AM82" s="62">
        <f t="shared" si="70"/>
        <v>0.99700239808153479</v>
      </c>
      <c r="AN82" s="95">
        <f t="shared" si="71"/>
        <v>50217</v>
      </c>
      <c r="AO82" s="64">
        <f t="shared" si="53"/>
        <v>629</v>
      </c>
      <c r="AP82" s="62">
        <f t="shared" si="72"/>
        <v>1.2525638727920823E-2</v>
      </c>
      <c r="AQ82" s="63">
        <f t="shared" si="54"/>
        <v>49588</v>
      </c>
      <c r="AR82" s="62">
        <f t="shared" si="73"/>
        <v>0.98747436127207922</v>
      </c>
      <c r="AS82" s="91"/>
      <c r="AT82" s="260"/>
      <c r="AU82" s="330"/>
      <c r="AV82" s="11" t="s">
        <v>137</v>
      </c>
      <c r="AW82" s="210">
        <v>50402</v>
      </c>
      <c r="AX82" s="38">
        <v>580</v>
      </c>
      <c r="AY82" s="85">
        <v>1.1507479861910242E-2</v>
      </c>
      <c r="AZ82" s="38">
        <v>49822</v>
      </c>
      <c r="BA82" s="85">
        <v>0.98849252013808975</v>
      </c>
    </row>
    <row r="83" spans="2:53" s="12" customFormat="1" ht="13.5" customHeight="1">
      <c r="B83" s="261"/>
      <c r="C83" s="331"/>
      <c r="D83" s="71" t="s">
        <v>67</v>
      </c>
      <c r="E83" s="96">
        <v>310</v>
      </c>
      <c r="F83" s="70">
        <v>25</v>
      </c>
      <c r="G83" s="13">
        <f t="shared" si="57"/>
        <v>8.0645161290322578E-2</v>
      </c>
      <c r="H83" s="70">
        <v>285</v>
      </c>
      <c r="I83" s="13">
        <f t="shared" si="58"/>
        <v>0.91935483870967738</v>
      </c>
      <c r="J83" s="96">
        <v>833</v>
      </c>
      <c r="K83" s="70">
        <v>42</v>
      </c>
      <c r="L83" s="13">
        <f t="shared" si="59"/>
        <v>5.0420168067226892E-2</v>
      </c>
      <c r="M83" s="70">
        <v>791</v>
      </c>
      <c r="N83" s="13">
        <f t="shared" si="60"/>
        <v>0.94957983193277307</v>
      </c>
      <c r="O83" s="96">
        <v>48357</v>
      </c>
      <c r="P83" s="70">
        <v>4761</v>
      </c>
      <c r="Q83" s="13">
        <f t="shared" si="61"/>
        <v>9.8455239158756744E-2</v>
      </c>
      <c r="R83" s="70">
        <v>43596</v>
      </c>
      <c r="S83" s="13">
        <f t="shared" si="62"/>
        <v>0.90154476084124324</v>
      </c>
      <c r="T83" s="96">
        <v>38870</v>
      </c>
      <c r="U83" s="70">
        <v>3543</v>
      </c>
      <c r="V83" s="13">
        <f t="shared" si="63"/>
        <v>9.1149987136609212E-2</v>
      </c>
      <c r="W83" s="70">
        <v>35327</v>
      </c>
      <c r="X83" s="13">
        <f t="shared" si="64"/>
        <v>0.90885001286339084</v>
      </c>
      <c r="Y83" s="96">
        <v>23153</v>
      </c>
      <c r="Z83" s="70">
        <v>1613</v>
      </c>
      <c r="AA83" s="13">
        <f t="shared" si="65"/>
        <v>6.9666997797261696E-2</v>
      </c>
      <c r="AB83" s="70">
        <v>21540</v>
      </c>
      <c r="AC83" s="13">
        <f t="shared" si="66"/>
        <v>0.93033300220273829</v>
      </c>
      <c r="AD83" s="96">
        <v>10015</v>
      </c>
      <c r="AE83" s="70">
        <v>436</v>
      </c>
      <c r="AF83" s="13">
        <f t="shared" si="67"/>
        <v>4.3534697953070398E-2</v>
      </c>
      <c r="AG83" s="70">
        <v>9579</v>
      </c>
      <c r="AH83" s="13">
        <f t="shared" si="68"/>
        <v>0.95646530204692959</v>
      </c>
      <c r="AI83" s="96">
        <v>3200</v>
      </c>
      <c r="AJ83" s="70">
        <v>67</v>
      </c>
      <c r="AK83" s="13">
        <f t="shared" si="69"/>
        <v>2.0937500000000001E-2</v>
      </c>
      <c r="AL83" s="70">
        <v>3133</v>
      </c>
      <c r="AM83" s="13">
        <f t="shared" si="70"/>
        <v>0.97906249999999995</v>
      </c>
      <c r="AN83" s="96">
        <f t="shared" si="71"/>
        <v>124738</v>
      </c>
      <c r="AO83" s="70">
        <f t="shared" si="53"/>
        <v>10487</v>
      </c>
      <c r="AP83" s="13">
        <f t="shared" si="72"/>
        <v>8.4072215363401689E-2</v>
      </c>
      <c r="AQ83" s="33">
        <f t="shared" si="54"/>
        <v>114251</v>
      </c>
      <c r="AR83" s="13">
        <f t="shared" si="73"/>
        <v>0.9159277846365983</v>
      </c>
      <c r="AS83" s="91"/>
      <c r="AT83" s="261"/>
      <c r="AU83" s="331"/>
      <c r="AV83" s="151" t="s">
        <v>67</v>
      </c>
      <c r="AW83" s="210">
        <v>119416</v>
      </c>
      <c r="AX83" s="38">
        <v>8862</v>
      </c>
      <c r="AY83" s="85">
        <v>7.4211160983452804E-2</v>
      </c>
      <c r="AZ83" s="38">
        <v>110554</v>
      </c>
      <c r="BA83" s="85">
        <v>0.92578883901654718</v>
      </c>
    </row>
    <row r="84" spans="2:53" s="12" customFormat="1" ht="13.5" customHeight="1">
      <c r="B84" s="259">
        <v>27</v>
      </c>
      <c r="C84" s="329" t="s">
        <v>31</v>
      </c>
      <c r="D84" s="75" t="s">
        <v>136</v>
      </c>
      <c r="E84" s="94">
        <v>41</v>
      </c>
      <c r="F84" s="74">
        <v>7</v>
      </c>
      <c r="G84" s="72">
        <f t="shared" si="57"/>
        <v>0.17073170731707318</v>
      </c>
      <c r="H84" s="74">
        <v>34</v>
      </c>
      <c r="I84" s="72">
        <f t="shared" si="58"/>
        <v>0.82926829268292679</v>
      </c>
      <c r="J84" s="94">
        <v>71</v>
      </c>
      <c r="K84" s="74">
        <v>5</v>
      </c>
      <c r="L84" s="72">
        <f t="shared" si="59"/>
        <v>7.0422535211267609E-2</v>
      </c>
      <c r="M84" s="74">
        <v>66</v>
      </c>
      <c r="N84" s="72">
        <f t="shared" si="60"/>
        <v>0.92957746478873238</v>
      </c>
      <c r="O84" s="94">
        <v>4558</v>
      </c>
      <c r="P84" s="74">
        <v>726</v>
      </c>
      <c r="Q84" s="72">
        <f t="shared" si="61"/>
        <v>0.15928038613426942</v>
      </c>
      <c r="R84" s="74">
        <v>3832</v>
      </c>
      <c r="S84" s="72">
        <f t="shared" si="62"/>
        <v>0.84071961386573058</v>
      </c>
      <c r="T84" s="94">
        <v>3820</v>
      </c>
      <c r="U84" s="74">
        <v>532</v>
      </c>
      <c r="V84" s="72">
        <f t="shared" si="63"/>
        <v>0.13926701570680627</v>
      </c>
      <c r="W84" s="74">
        <v>3288</v>
      </c>
      <c r="X84" s="72">
        <f t="shared" si="64"/>
        <v>0.86073298429319367</v>
      </c>
      <c r="Y84" s="94">
        <v>2329</v>
      </c>
      <c r="Z84" s="74">
        <v>288</v>
      </c>
      <c r="AA84" s="72">
        <f t="shared" si="65"/>
        <v>0.12365822241305281</v>
      </c>
      <c r="AB84" s="74">
        <v>2041</v>
      </c>
      <c r="AC84" s="72">
        <f t="shared" si="66"/>
        <v>0.8763417775869472</v>
      </c>
      <c r="AD84" s="94">
        <v>1057</v>
      </c>
      <c r="AE84" s="74">
        <v>77</v>
      </c>
      <c r="AF84" s="72">
        <f t="shared" si="67"/>
        <v>7.2847682119205295E-2</v>
      </c>
      <c r="AG84" s="74">
        <v>980</v>
      </c>
      <c r="AH84" s="72">
        <f t="shared" si="68"/>
        <v>0.92715231788079466</v>
      </c>
      <c r="AI84" s="94">
        <v>299</v>
      </c>
      <c r="AJ84" s="74">
        <v>15</v>
      </c>
      <c r="AK84" s="72">
        <f t="shared" si="69"/>
        <v>5.016722408026756E-2</v>
      </c>
      <c r="AL84" s="74">
        <v>284</v>
      </c>
      <c r="AM84" s="72">
        <f t="shared" si="70"/>
        <v>0.94983277591973247</v>
      </c>
      <c r="AN84" s="94">
        <f t="shared" si="71"/>
        <v>12175</v>
      </c>
      <c r="AO84" s="74">
        <f t="shared" si="53"/>
        <v>1650</v>
      </c>
      <c r="AP84" s="72">
        <f t="shared" si="72"/>
        <v>0.13552361396303902</v>
      </c>
      <c r="AQ84" s="73">
        <f t="shared" si="54"/>
        <v>10525</v>
      </c>
      <c r="AR84" s="72">
        <f t="shared" si="73"/>
        <v>0.86447638603696098</v>
      </c>
      <c r="AS84" s="91"/>
      <c r="AT84" s="259">
        <v>27</v>
      </c>
      <c r="AU84" s="329" t="s">
        <v>31</v>
      </c>
      <c r="AV84" s="11" t="s">
        <v>136</v>
      </c>
      <c r="AW84" s="210">
        <v>11345</v>
      </c>
      <c r="AX84" s="38">
        <v>1327</v>
      </c>
      <c r="AY84" s="85">
        <v>0.11696782723666814</v>
      </c>
      <c r="AZ84" s="38">
        <v>10018</v>
      </c>
      <c r="BA84" s="85">
        <v>0.8830321727633319</v>
      </c>
    </row>
    <row r="85" spans="2:53" s="12" customFormat="1" ht="13.5" customHeight="1">
      <c r="B85" s="260"/>
      <c r="C85" s="330"/>
      <c r="D85" s="65" t="s">
        <v>137</v>
      </c>
      <c r="E85" s="95">
        <v>21</v>
      </c>
      <c r="F85" s="64">
        <v>0</v>
      </c>
      <c r="G85" s="62">
        <f t="shared" si="57"/>
        <v>0</v>
      </c>
      <c r="H85" s="64">
        <v>21</v>
      </c>
      <c r="I85" s="62">
        <f t="shared" si="58"/>
        <v>1</v>
      </c>
      <c r="J85" s="95">
        <v>50</v>
      </c>
      <c r="K85" s="64">
        <v>1</v>
      </c>
      <c r="L85" s="62">
        <f t="shared" si="59"/>
        <v>0.02</v>
      </c>
      <c r="M85" s="64">
        <v>49</v>
      </c>
      <c r="N85" s="62">
        <f t="shared" si="60"/>
        <v>0.98</v>
      </c>
      <c r="O85" s="95">
        <v>2871</v>
      </c>
      <c r="P85" s="64">
        <v>35</v>
      </c>
      <c r="Q85" s="62">
        <f t="shared" si="61"/>
        <v>1.2190874259839777E-2</v>
      </c>
      <c r="R85" s="64">
        <v>2836</v>
      </c>
      <c r="S85" s="62">
        <f t="shared" si="62"/>
        <v>0.98780912574016022</v>
      </c>
      <c r="T85" s="95">
        <v>2162</v>
      </c>
      <c r="U85" s="64">
        <v>13</v>
      </c>
      <c r="V85" s="62">
        <f t="shared" si="63"/>
        <v>6.012950971322849E-3</v>
      </c>
      <c r="W85" s="64">
        <v>2149</v>
      </c>
      <c r="X85" s="62">
        <f t="shared" si="64"/>
        <v>0.99398704902867718</v>
      </c>
      <c r="Y85" s="95">
        <v>1583</v>
      </c>
      <c r="Z85" s="64">
        <v>8</v>
      </c>
      <c r="AA85" s="62">
        <f t="shared" si="65"/>
        <v>5.0536955148452302E-3</v>
      </c>
      <c r="AB85" s="64">
        <v>1575</v>
      </c>
      <c r="AC85" s="62">
        <f t="shared" si="66"/>
        <v>0.99494630448515475</v>
      </c>
      <c r="AD85" s="95">
        <v>927</v>
      </c>
      <c r="AE85" s="64">
        <v>3</v>
      </c>
      <c r="AF85" s="62">
        <f t="shared" si="67"/>
        <v>3.2362459546925568E-3</v>
      </c>
      <c r="AG85" s="64">
        <v>924</v>
      </c>
      <c r="AH85" s="62">
        <f t="shared" si="68"/>
        <v>0.99676375404530748</v>
      </c>
      <c r="AI85" s="95">
        <v>352</v>
      </c>
      <c r="AJ85" s="64">
        <v>0</v>
      </c>
      <c r="AK85" s="62">
        <f t="shared" si="69"/>
        <v>0</v>
      </c>
      <c r="AL85" s="64">
        <v>352</v>
      </c>
      <c r="AM85" s="62">
        <f t="shared" si="70"/>
        <v>1</v>
      </c>
      <c r="AN85" s="95">
        <f t="shared" si="71"/>
        <v>7966</v>
      </c>
      <c r="AO85" s="64">
        <f t="shared" si="53"/>
        <v>60</v>
      </c>
      <c r="AP85" s="62">
        <f t="shared" si="72"/>
        <v>7.5320110469495353E-3</v>
      </c>
      <c r="AQ85" s="63">
        <f t="shared" si="54"/>
        <v>7906</v>
      </c>
      <c r="AR85" s="62">
        <f t="shared" si="73"/>
        <v>0.99246798895305044</v>
      </c>
      <c r="AS85" s="91"/>
      <c r="AT85" s="260"/>
      <c r="AU85" s="330"/>
      <c r="AV85" s="11" t="s">
        <v>137</v>
      </c>
      <c r="AW85" s="210">
        <v>8051</v>
      </c>
      <c r="AX85" s="38">
        <v>43</v>
      </c>
      <c r="AY85" s="85">
        <v>5.3409514346043968E-3</v>
      </c>
      <c r="AZ85" s="38">
        <v>8008</v>
      </c>
      <c r="BA85" s="85">
        <v>0.99465904856539555</v>
      </c>
    </row>
    <row r="86" spans="2:53" s="12" customFormat="1" ht="13.5" customHeight="1">
      <c r="B86" s="261"/>
      <c r="C86" s="331"/>
      <c r="D86" s="71" t="s">
        <v>67</v>
      </c>
      <c r="E86" s="96">
        <v>62</v>
      </c>
      <c r="F86" s="70">
        <v>7</v>
      </c>
      <c r="G86" s="13">
        <f t="shared" si="57"/>
        <v>0.11290322580645161</v>
      </c>
      <c r="H86" s="70">
        <v>55</v>
      </c>
      <c r="I86" s="13">
        <f t="shared" si="58"/>
        <v>0.88709677419354838</v>
      </c>
      <c r="J86" s="96">
        <v>121</v>
      </c>
      <c r="K86" s="70">
        <v>6</v>
      </c>
      <c r="L86" s="13">
        <f t="shared" si="59"/>
        <v>4.9586776859504134E-2</v>
      </c>
      <c r="M86" s="70">
        <v>115</v>
      </c>
      <c r="N86" s="13">
        <f t="shared" si="60"/>
        <v>0.95041322314049592</v>
      </c>
      <c r="O86" s="96">
        <v>7429</v>
      </c>
      <c r="P86" s="70">
        <v>761</v>
      </c>
      <c r="Q86" s="13">
        <f t="shared" si="61"/>
        <v>0.10243639790012114</v>
      </c>
      <c r="R86" s="70">
        <v>6668</v>
      </c>
      <c r="S86" s="13">
        <f t="shared" si="62"/>
        <v>0.89756360209987884</v>
      </c>
      <c r="T86" s="96">
        <v>5982</v>
      </c>
      <c r="U86" s="70">
        <v>545</v>
      </c>
      <c r="V86" s="13">
        <f t="shared" si="63"/>
        <v>9.1106653293212977E-2</v>
      </c>
      <c r="W86" s="70">
        <v>5437</v>
      </c>
      <c r="X86" s="13">
        <f t="shared" si="64"/>
        <v>0.90889334670678701</v>
      </c>
      <c r="Y86" s="96">
        <v>3912</v>
      </c>
      <c r="Z86" s="70">
        <v>296</v>
      </c>
      <c r="AA86" s="13">
        <f t="shared" si="65"/>
        <v>7.5664621676891614E-2</v>
      </c>
      <c r="AB86" s="70">
        <v>3616</v>
      </c>
      <c r="AC86" s="13">
        <f t="shared" si="66"/>
        <v>0.92433537832310841</v>
      </c>
      <c r="AD86" s="96">
        <v>1984</v>
      </c>
      <c r="AE86" s="70">
        <v>80</v>
      </c>
      <c r="AF86" s="13">
        <f t="shared" si="67"/>
        <v>4.0322580645161289E-2</v>
      </c>
      <c r="AG86" s="70">
        <v>1904</v>
      </c>
      <c r="AH86" s="13">
        <f t="shared" si="68"/>
        <v>0.95967741935483875</v>
      </c>
      <c r="AI86" s="96">
        <v>651</v>
      </c>
      <c r="AJ86" s="70">
        <v>15</v>
      </c>
      <c r="AK86" s="13">
        <f t="shared" si="69"/>
        <v>2.3041474654377881E-2</v>
      </c>
      <c r="AL86" s="70">
        <v>636</v>
      </c>
      <c r="AM86" s="13">
        <f t="shared" si="70"/>
        <v>0.97695852534562211</v>
      </c>
      <c r="AN86" s="96">
        <f t="shared" si="71"/>
        <v>20141</v>
      </c>
      <c r="AO86" s="70">
        <f t="shared" si="53"/>
        <v>1710</v>
      </c>
      <c r="AP86" s="13">
        <f t="shared" si="72"/>
        <v>8.4901444814060867E-2</v>
      </c>
      <c r="AQ86" s="33">
        <f t="shared" si="54"/>
        <v>18431</v>
      </c>
      <c r="AR86" s="13">
        <f t="shared" si="73"/>
        <v>0.91509855518593908</v>
      </c>
      <c r="AS86" s="91"/>
      <c r="AT86" s="261"/>
      <c r="AU86" s="331"/>
      <c r="AV86" s="151" t="s">
        <v>67</v>
      </c>
      <c r="AW86" s="210">
        <v>19396</v>
      </c>
      <c r="AX86" s="38">
        <v>1370</v>
      </c>
      <c r="AY86" s="85">
        <v>7.0633120230975455E-2</v>
      </c>
      <c r="AZ86" s="38">
        <v>18026</v>
      </c>
      <c r="BA86" s="85">
        <v>0.92936687976902455</v>
      </c>
    </row>
    <row r="87" spans="2:53" s="12" customFormat="1" ht="13.5" customHeight="1">
      <c r="B87" s="259">
        <v>28</v>
      </c>
      <c r="C87" s="329" t="s">
        <v>32</v>
      </c>
      <c r="D87" s="75" t="s">
        <v>136</v>
      </c>
      <c r="E87" s="94">
        <v>20</v>
      </c>
      <c r="F87" s="74">
        <v>0</v>
      </c>
      <c r="G87" s="72">
        <f t="shared" si="57"/>
        <v>0</v>
      </c>
      <c r="H87" s="74">
        <v>20</v>
      </c>
      <c r="I87" s="72">
        <f t="shared" si="58"/>
        <v>1</v>
      </c>
      <c r="J87" s="94">
        <v>79</v>
      </c>
      <c r="K87" s="74">
        <v>5</v>
      </c>
      <c r="L87" s="72">
        <f t="shared" si="59"/>
        <v>6.3291139240506333E-2</v>
      </c>
      <c r="M87" s="74">
        <v>74</v>
      </c>
      <c r="N87" s="72">
        <f t="shared" si="60"/>
        <v>0.93670886075949367</v>
      </c>
      <c r="O87" s="94">
        <v>4077</v>
      </c>
      <c r="P87" s="74">
        <v>427</v>
      </c>
      <c r="Q87" s="72">
        <f t="shared" si="61"/>
        <v>0.10473387294579348</v>
      </c>
      <c r="R87" s="74">
        <v>3650</v>
      </c>
      <c r="S87" s="72">
        <f t="shared" si="62"/>
        <v>0.8952661270542065</v>
      </c>
      <c r="T87" s="94">
        <v>3303</v>
      </c>
      <c r="U87" s="74">
        <v>337</v>
      </c>
      <c r="V87" s="72">
        <f t="shared" si="63"/>
        <v>0.10202845897668786</v>
      </c>
      <c r="W87" s="74">
        <v>2966</v>
      </c>
      <c r="X87" s="72">
        <f t="shared" si="64"/>
        <v>0.89797154102331211</v>
      </c>
      <c r="Y87" s="94">
        <v>1645</v>
      </c>
      <c r="Z87" s="74">
        <v>119</v>
      </c>
      <c r="AA87" s="72">
        <f t="shared" si="65"/>
        <v>7.2340425531914887E-2</v>
      </c>
      <c r="AB87" s="74">
        <v>1526</v>
      </c>
      <c r="AC87" s="72">
        <f t="shared" si="66"/>
        <v>0.92765957446808511</v>
      </c>
      <c r="AD87" s="94">
        <v>597</v>
      </c>
      <c r="AE87" s="74">
        <v>19</v>
      </c>
      <c r="AF87" s="72">
        <f t="shared" si="67"/>
        <v>3.1825795644891124E-2</v>
      </c>
      <c r="AG87" s="74">
        <v>578</v>
      </c>
      <c r="AH87" s="72">
        <f t="shared" si="68"/>
        <v>0.96817420435510892</v>
      </c>
      <c r="AI87" s="94">
        <v>181</v>
      </c>
      <c r="AJ87" s="74">
        <v>0</v>
      </c>
      <c r="AK87" s="72">
        <f t="shared" si="69"/>
        <v>0</v>
      </c>
      <c r="AL87" s="74">
        <v>181</v>
      </c>
      <c r="AM87" s="72">
        <f t="shared" si="70"/>
        <v>1</v>
      </c>
      <c r="AN87" s="94">
        <f t="shared" si="71"/>
        <v>9902</v>
      </c>
      <c r="AO87" s="74">
        <f t="shared" si="53"/>
        <v>907</v>
      </c>
      <c r="AP87" s="72">
        <f t="shared" si="72"/>
        <v>9.1597657038982025E-2</v>
      </c>
      <c r="AQ87" s="73">
        <f t="shared" si="54"/>
        <v>8995</v>
      </c>
      <c r="AR87" s="72">
        <f t="shared" si="73"/>
        <v>0.90840234296101796</v>
      </c>
      <c r="AS87" s="91"/>
      <c r="AT87" s="259">
        <v>28</v>
      </c>
      <c r="AU87" s="329" t="s">
        <v>32</v>
      </c>
      <c r="AV87" s="11" t="s">
        <v>136</v>
      </c>
      <c r="AW87" s="210">
        <v>9183</v>
      </c>
      <c r="AX87" s="38">
        <v>730</v>
      </c>
      <c r="AY87" s="85">
        <v>7.9494718501579006E-2</v>
      </c>
      <c r="AZ87" s="38">
        <v>8453</v>
      </c>
      <c r="BA87" s="85">
        <v>0.92050528149842104</v>
      </c>
    </row>
    <row r="88" spans="2:53" s="12" customFormat="1" ht="13.5" customHeight="1">
      <c r="B88" s="260"/>
      <c r="C88" s="330"/>
      <c r="D88" s="65" t="s">
        <v>137</v>
      </c>
      <c r="E88" s="95">
        <v>16</v>
      </c>
      <c r="F88" s="64">
        <v>0</v>
      </c>
      <c r="G88" s="62">
        <f t="shared" si="57"/>
        <v>0</v>
      </c>
      <c r="H88" s="64">
        <v>16</v>
      </c>
      <c r="I88" s="62">
        <f t="shared" si="58"/>
        <v>1</v>
      </c>
      <c r="J88" s="95">
        <v>70</v>
      </c>
      <c r="K88" s="64">
        <v>0</v>
      </c>
      <c r="L88" s="62">
        <f t="shared" si="59"/>
        <v>0</v>
      </c>
      <c r="M88" s="64">
        <v>70</v>
      </c>
      <c r="N88" s="62">
        <f t="shared" si="60"/>
        <v>1</v>
      </c>
      <c r="O88" s="95">
        <v>2976</v>
      </c>
      <c r="P88" s="64">
        <v>23</v>
      </c>
      <c r="Q88" s="62">
        <f t="shared" si="61"/>
        <v>7.7284946236559141E-3</v>
      </c>
      <c r="R88" s="64">
        <v>2953</v>
      </c>
      <c r="S88" s="62">
        <f t="shared" si="62"/>
        <v>0.99227150537634412</v>
      </c>
      <c r="T88" s="95">
        <v>2130</v>
      </c>
      <c r="U88" s="64">
        <v>15</v>
      </c>
      <c r="V88" s="62">
        <f t="shared" si="63"/>
        <v>7.0422535211267607E-3</v>
      </c>
      <c r="W88" s="64">
        <v>2115</v>
      </c>
      <c r="X88" s="62">
        <f t="shared" si="64"/>
        <v>0.99295774647887325</v>
      </c>
      <c r="Y88" s="95">
        <v>1247</v>
      </c>
      <c r="Z88" s="64">
        <v>2</v>
      </c>
      <c r="AA88" s="62">
        <f t="shared" si="65"/>
        <v>1.6038492381716118E-3</v>
      </c>
      <c r="AB88" s="64">
        <v>1245</v>
      </c>
      <c r="AC88" s="62">
        <f t="shared" si="66"/>
        <v>0.99839615076182842</v>
      </c>
      <c r="AD88" s="95">
        <v>563</v>
      </c>
      <c r="AE88" s="64">
        <v>1</v>
      </c>
      <c r="AF88" s="62">
        <f t="shared" si="67"/>
        <v>1.7761989342806395E-3</v>
      </c>
      <c r="AG88" s="64">
        <v>562</v>
      </c>
      <c r="AH88" s="62">
        <f t="shared" si="68"/>
        <v>0.9982238010657194</v>
      </c>
      <c r="AI88" s="95">
        <v>207</v>
      </c>
      <c r="AJ88" s="64">
        <v>1</v>
      </c>
      <c r="AK88" s="62">
        <f t="shared" si="69"/>
        <v>4.830917874396135E-3</v>
      </c>
      <c r="AL88" s="64">
        <v>206</v>
      </c>
      <c r="AM88" s="62">
        <f t="shared" si="70"/>
        <v>0.99516908212560384</v>
      </c>
      <c r="AN88" s="95">
        <f t="shared" si="71"/>
        <v>7209</v>
      </c>
      <c r="AO88" s="64">
        <f t="shared" si="53"/>
        <v>42</v>
      </c>
      <c r="AP88" s="62">
        <f t="shared" si="72"/>
        <v>5.8260507698709944E-3</v>
      </c>
      <c r="AQ88" s="63">
        <f t="shared" si="54"/>
        <v>7167</v>
      </c>
      <c r="AR88" s="62">
        <f t="shared" si="73"/>
        <v>0.99417394923012903</v>
      </c>
      <c r="AS88" s="91"/>
      <c r="AT88" s="260"/>
      <c r="AU88" s="330"/>
      <c r="AV88" s="11" t="s">
        <v>137</v>
      </c>
      <c r="AW88" s="210">
        <v>6987</v>
      </c>
      <c r="AX88" s="38">
        <v>42</v>
      </c>
      <c r="AY88" s="85">
        <v>6.0111635895234005E-3</v>
      </c>
      <c r="AZ88" s="38">
        <v>6945</v>
      </c>
      <c r="BA88" s="85">
        <v>0.99398883641047664</v>
      </c>
    </row>
    <row r="89" spans="2:53" s="12" customFormat="1" ht="13.5" customHeight="1">
      <c r="B89" s="261"/>
      <c r="C89" s="331"/>
      <c r="D89" s="71" t="s">
        <v>67</v>
      </c>
      <c r="E89" s="96">
        <v>36</v>
      </c>
      <c r="F89" s="70">
        <v>0</v>
      </c>
      <c r="G89" s="13">
        <f t="shared" si="57"/>
        <v>0</v>
      </c>
      <c r="H89" s="70">
        <v>36</v>
      </c>
      <c r="I89" s="13">
        <f t="shared" si="58"/>
        <v>1</v>
      </c>
      <c r="J89" s="96">
        <v>149</v>
      </c>
      <c r="K89" s="70">
        <v>5</v>
      </c>
      <c r="L89" s="13">
        <f t="shared" si="59"/>
        <v>3.3557046979865772E-2</v>
      </c>
      <c r="M89" s="70">
        <v>144</v>
      </c>
      <c r="N89" s="13">
        <f t="shared" si="60"/>
        <v>0.96644295302013428</v>
      </c>
      <c r="O89" s="96">
        <v>7053</v>
      </c>
      <c r="P89" s="70">
        <v>450</v>
      </c>
      <c r="Q89" s="13">
        <f t="shared" si="61"/>
        <v>6.3802637175669932E-2</v>
      </c>
      <c r="R89" s="70">
        <v>6603</v>
      </c>
      <c r="S89" s="13">
        <f t="shared" si="62"/>
        <v>0.93619736282433008</v>
      </c>
      <c r="T89" s="96">
        <v>5433</v>
      </c>
      <c r="U89" s="70">
        <v>352</v>
      </c>
      <c r="V89" s="13">
        <f t="shared" si="63"/>
        <v>6.4789250874286761E-2</v>
      </c>
      <c r="W89" s="70">
        <v>5081</v>
      </c>
      <c r="X89" s="13">
        <f t="shared" si="64"/>
        <v>0.93521074912571323</v>
      </c>
      <c r="Y89" s="96">
        <v>2892</v>
      </c>
      <c r="Z89" s="70">
        <v>121</v>
      </c>
      <c r="AA89" s="13">
        <f t="shared" si="65"/>
        <v>4.1839557399723372E-2</v>
      </c>
      <c r="AB89" s="70">
        <v>2771</v>
      </c>
      <c r="AC89" s="13">
        <f t="shared" si="66"/>
        <v>0.95816044260027666</v>
      </c>
      <c r="AD89" s="96">
        <v>1160</v>
      </c>
      <c r="AE89" s="70">
        <v>20</v>
      </c>
      <c r="AF89" s="13">
        <f t="shared" si="67"/>
        <v>1.7241379310344827E-2</v>
      </c>
      <c r="AG89" s="70">
        <v>1140</v>
      </c>
      <c r="AH89" s="13">
        <f t="shared" si="68"/>
        <v>0.98275862068965514</v>
      </c>
      <c r="AI89" s="96">
        <v>388</v>
      </c>
      <c r="AJ89" s="70">
        <v>1</v>
      </c>
      <c r="AK89" s="13">
        <f t="shared" si="69"/>
        <v>2.5773195876288659E-3</v>
      </c>
      <c r="AL89" s="70">
        <v>387</v>
      </c>
      <c r="AM89" s="13">
        <f t="shared" si="70"/>
        <v>0.99742268041237114</v>
      </c>
      <c r="AN89" s="96">
        <f t="shared" si="71"/>
        <v>17111</v>
      </c>
      <c r="AO89" s="70">
        <f t="shared" si="53"/>
        <v>949</v>
      </c>
      <c r="AP89" s="13">
        <f t="shared" si="72"/>
        <v>5.5461399099994153E-2</v>
      </c>
      <c r="AQ89" s="33">
        <f t="shared" si="54"/>
        <v>16162</v>
      </c>
      <c r="AR89" s="13">
        <f t="shared" si="73"/>
        <v>0.94453860090000585</v>
      </c>
      <c r="AS89" s="91"/>
      <c r="AT89" s="261"/>
      <c r="AU89" s="331"/>
      <c r="AV89" s="151" t="s">
        <v>67</v>
      </c>
      <c r="AW89" s="210">
        <v>16170</v>
      </c>
      <c r="AX89" s="38">
        <v>772</v>
      </c>
      <c r="AY89" s="85">
        <v>4.7742733457019168E-2</v>
      </c>
      <c r="AZ89" s="38">
        <v>15398</v>
      </c>
      <c r="BA89" s="85">
        <v>0.95225726654298082</v>
      </c>
    </row>
    <row r="90" spans="2:53" s="12" customFormat="1" ht="13.5" customHeight="1">
      <c r="B90" s="259">
        <v>29</v>
      </c>
      <c r="C90" s="329" t="s">
        <v>33</v>
      </c>
      <c r="D90" s="75" t="s">
        <v>136</v>
      </c>
      <c r="E90" s="94">
        <v>21</v>
      </c>
      <c r="F90" s="74">
        <v>3</v>
      </c>
      <c r="G90" s="72">
        <f t="shared" si="57"/>
        <v>0.14285714285714285</v>
      </c>
      <c r="H90" s="74">
        <v>18</v>
      </c>
      <c r="I90" s="72">
        <f t="shared" si="58"/>
        <v>0.8571428571428571</v>
      </c>
      <c r="J90" s="94">
        <v>47</v>
      </c>
      <c r="K90" s="74">
        <v>3</v>
      </c>
      <c r="L90" s="72">
        <f t="shared" si="59"/>
        <v>6.3829787234042548E-2</v>
      </c>
      <c r="M90" s="74">
        <v>44</v>
      </c>
      <c r="N90" s="72">
        <f t="shared" si="60"/>
        <v>0.93617021276595747</v>
      </c>
      <c r="O90" s="94">
        <v>3400</v>
      </c>
      <c r="P90" s="74">
        <v>472</v>
      </c>
      <c r="Q90" s="72">
        <f t="shared" si="61"/>
        <v>0.13882352941176471</v>
      </c>
      <c r="R90" s="74">
        <v>2928</v>
      </c>
      <c r="S90" s="72">
        <f t="shared" si="62"/>
        <v>0.86117647058823532</v>
      </c>
      <c r="T90" s="94">
        <v>2906</v>
      </c>
      <c r="U90" s="74">
        <v>331</v>
      </c>
      <c r="V90" s="72">
        <f t="shared" si="63"/>
        <v>0.1139022711631108</v>
      </c>
      <c r="W90" s="74">
        <v>2575</v>
      </c>
      <c r="X90" s="72">
        <f t="shared" si="64"/>
        <v>0.8860977288368892</v>
      </c>
      <c r="Y90" s="94">
        <v>1670</v>
      </c>
      <c r="Z90" s="74">
        <v>139</v>
      </c>
      <c r="AA90" s="72">
        <f t="shared" si="65"/>
        <v>8.3233532934131743E-2</v>
      </c>
      <c r="AB90" s="74">
        <v>1531</v>
      </c>
      <c r="AC90" s="72">
        <f t="shared" si="66"/>
        <v>0.91676646706586828</v>
      </c>
      <c r="AD90" s="94">
        <v>641</v>
      </c>
      <c r="AE90" s="74">
        <v>47</v>
      </c>
      <c r="AF90" s="72">
        <f t="shared" si="67"/>
        <v>7.3322932917316688E-2</v>
      </c>
      <c r="AG90" s="74">
        <v>594</v>
      </c>
      <c r="AH90" s="72">
        <f t="shared" si="68"/>
        <v>0.92667706708268327</v>
      </c>
      <c r="AI90" s="94">
        <v>207</v>
      </c>
      <c r="AJ90" s="74">
        <v>8</v>
      </c>
      <c r="AK90" s="72">
        <f t="shared" si="69"/>
        <v>3.864734299516908E-2</v>
      </c>
      <c r="AL90" s="74">
        <v>199</v>
      </c>
      <c r="AM90" s="72">
        <f t="shared" si="70"/>
        <v>0.96135265700483097</v>
      </c>
      <c r="AN90" s="94">
        <f t="shared" si="71"/>
        <v>8892</v>
      </c>
      <c r="AO90" s="74">
        <f t="shared" si="53"/>
        <v>1003</v>
      </c>
      <c r="AP90" s="72">
        <f t="shared" si="72"/>
        <v>0.11279802069275753</v>
      </c>
      <c r="AQ90" s="73">
        <f t="shared" si="54"/>
        <v>7889</v>
      </c>
      <c r="AR90" s="72">
        <f t="shared" si="73"/>
        <v>0.88720197930724243</v>
      </c>
      <c r="AS90" s="91"/>
      <c r="AT90" s="259">
        <v>29</v>
      </c>
      <c r="AU90" s="329" t="s">
        <v>33</v>
      </c>
      <c r="AV90" s="11" t="s">
        <v>136</v>
      </c>
      <c r="AW90" s="210">
        <v>8276</v>
      </c>
      <c r="AX90" s="38">
        <v>838</v>
      </c>
      <c r="AY90" s="85">
        <v>0.10125664572257129</v>
      </c>
      <c r="AZ90" s="38">
        <v>7438</v>
      </c>
      <c r="BA90" s="85">
        <v>0.89874335427742869</v>
      </c>
    </row>
    <row r="91" spans="2:53" s="12" customFormat="1" ht="13.5" customHeight="1">
      <c r="B91" s="260"/>
      <c r="C91" s="330"/>
      <c r="D91" s="65" t="s">
        <v>137</v>
      </c>
      <c r="E91" s="95">
        <v>18</v>
      </c>
      <c r="F91" s="64">
        <v>0</v>
      </c>
      <c r="G91" s="62">
        <f t="shared" si="57"/>
        <v>0</v>
      </c>
      <c r="H91" s="64">
        <v>18</v>
      </c>
      <c r="I91" s="62">
        <f t="shared" si="58"/>
        <v>1</v>
      </c>
      <c r="J91" s="95">
        <v>42</v>
      </c>
      <c r="K91" s="64">
        <v>0</v>
      </c>
      <c r="L91" s="62">
        <f t="shared" si="59"/>
        <v>0</v>
      </c>
      <c r="M91" s="64">
        <v>42</v>
      </c>
      <c r="N91" s="62">
        <f t="shared" si="60"/>
        <v>1</v>
      </c>
      <c r="O91" s="95">
        <v>2131</v>
      </c>
      <c r="P91" s="64">
        <v>25</v>
      </c>
      <c r="Q91" s="62">
        <f t="shared" si="61"/>
        <v>1.1731581417175035E-2</v>
      </c>
      <c r="R91" s="64">
        <v>2106</v>
      </c>
      <c r="S91" s="62">
        <f t="shared" si="62"/>
        <v>0.98826841858282499</v>
      </c>
      <c r="T91" s="95">
        <v>1622</v>
      </c>
      <c r="U91" s="64">
        <v>13</v>
      </c>
      <c r="V91" s="62">
        <f t="shared" si="63"/>
        <v>8.0147965474722561E-3</v>
      </c>
      <c r="W91" s="64">
        <v>1609</v>
      </c>
      <c r="X91" s="62">
        <f t="shared" si="64"/>
        <v>0.99198520345252772</v>
      </c>
      <c r="Y91" s="95">
        <v>1081</v>
      </c>
      <c r="Z91" s="64">
        <v>5</v>
      </c>
      <c r="AA91" s="62">
        <f t="shared" si="65"/>
        <v>4.6253469010175763E-3</v>
      </c>
      <c r="AB91" s="64">
        <v>1076</v>
      </c>
      <c r="AC91" s="62">
        <f t="shared" si="66"/>
        <v>0.99537465309898243</v>
      </c>
      <c r="AD91" s="95">
        <v>540</v>
      </c>
      <c r="AE91" s="64">
        <v>1</v>
      </c>
      <c r="AF91" s="62">
        <f t="shared" si="67"/>
        <v>1.8518518518518519E-3</v>
      </c>
      <c r="AG91" s="64">
        <v>539</v>
      </c>
      <c r="AH91" s="62">
        <f t="shared" si="68"/>
        <v>0.99814814814814812</v>
      </c>
      <c r="AI91" s="95">
        <v>180</v>
      </c>
      <c r="AJ91" s="64">
        <v>0</v>
      </c>
      <c r="AK91" s="62">
        <f t="shared" si="69"/>
        <v>0</v>
      </c>
      <c r="AL91" s="64">
        <v>180</v>
      </c>
      <c r="AM91" s="62">
        <f t="shared" si="70"/>
        <v>1</v>
      </c>
      <c r="AN91" s="95">
        <f t="shared" si="71"/>
        <v>5614</v>
      </c>
      <c r="AO91" s="64">
        <f t="shared" si="53"/>
        <v>44</v>
      </c>
      <c r="AP91" s="62">
        <f t="shared" si="72"/>
        <v>7.8375489846811541E-3</v>
      </c>
      <c r="AQ91" s="63">
        <f t="shared" si="54"/>
        <v>5570</v>
      </c>
      <c r="AR91" s="62">
        <f t="shared" si="73"/>
        <v>0.99216245101531886</v>
      </c>
      <c r="AS91" s="91"/>
      <c r="AT91" s="260"/>
      <c r="AU91" s="330"/>
      <c r="AV91" s="11" t="s">
        <v>137</v>
      </c>
      <c r="AW91" s="210">
        <v>5566</v>
      </c>
      <c r="AX91" s="38">
        <v>30</v>
      </c>
      <c r="AY91" s="85">
        <v>5.3898670499461015E-3</v>
      </c>
      <c r="AZ91" s="38">
        <v>5536</v>
      </c>
      <c r="BA91" s="85">
        <v>0.99461013295005385</v>
      </c>
    </row>
    <row r="92" spans="2:53" s="12" customFormat="1" ht="13.5" customHeight="1">
      <c r="B92" s="261"/>
      <c r="C92" s="331"/>
      <c r="D92" s="71" t="s">
        <v>67</v>
      </c>
      <c r="E92" s="96">
        <v>39</v>
      </c>
      <c r="F92" s="70">
        <v>3</v>
      </c>
      <c r="G92" s="13">
        <f t="shared" si="57"/>
        <v>7.6923076923076927E-2</v>
      </c>
      <c r="H92" s="70">
        <v>36</v>
      </c>
      <c r="I92" s="13">
        <f t="shared" si="58"/>
        <v>0.92307692307692313</v>
      </c>
      <c r="J92" s="96">
        <v>89</v>
      </c>
      <c r="K92" s="70">
        <v>3</v>
      </c>
      <c r="L92" s="13">
        <f t="shared" si="59"/>
        <v>3.3707865168539325E-2</v>
      </c>
      <c r="M92" s="70">
        <v>86</v>
      </c>
      <c r="N92" s="13">
        <f t="shared" si="60"/>
        <v>0.9662921348314607</v>
      </c>
      <c r="O92" s="96">
        <v>5531</v>
      </c>
      <c r="P92" s="70">
        <v>497</v>
      </c>
      <c r="Q92" s="13">
        <f t="shared" si="61"/>
        <v>8.9857168685590308E-2</v>
      </c>
      <c r="R92" s="70">
        <v>5034</v>
      </c>
      <c r="S92" s="13">
        <f t="shared" si="62"/>
        <v>0.91014283131440965</v>
      </c>
      <c r="T92" s="96">
        <v>4528</v>
      </c>
      <c r="U92" s="70">
        <v>344</v>
      </c>
      <c r="V92" s="13">
        <f t="shared" si="63"/>
        <v>7.5971731448763249E-2</v>
      </c>
      <c r="W92" s="70">
        <v>4184</v>
      </c>
      <c r="X92" s="13">
        <f t="shared" si="64"/>
        <v>0.92402826855123676</v>
      </c>
      <c r="Y92" s="96">
        <v>2751</v>
      </c>
      <c r="Z92" s="70">
        <v>144</v>
      </c>
      <c r="AA92" s="13">
        <f t="shared" si="65"/>
        <v>5.2344601962922573E-2</v>
      </c>
      <c r="AB92" s="70">
        <v>2607</v>
      </c>
      <c r="AC92" s="13">
        <f t="shared" si="66"/>
        <v>0.94765539803707743</v>
      </c>
      <c r="AD92" s="96">
        <v>1181</v>
      </c>
      <c r="AE92" s="70">
        <v>48</v>
      </c>
      <c r="AF92" s="13">
        <f t="shared" si="67"/>
        <v>4.0643522438611343E-2</v>
      </c>
      <c r="AG92" s="70">
        <v>1133</v>
      </c>
      <c r="AH92" s="13">
        <f t="shared" si="68"/>
        <v>0.95935647756138864</v>
      </c>
      <c r="AI92" s="96">
        <v>387</v>
      </c>
      <c r="AJ92" s="70">
        <v>8</v>
      </c>
      <c r="AK92" s="13">
        <f t="shared" si="69"/>
        <v>2.0671834625322998E-2</v>
      </c>
      <c r="AL92" s="70">
        <v>379</v>
      </c>
      <c r="AM92" s="13">
        <f t="shared" si="70"/>
        <v>0.97932816537467704</v>
      </c>
      <c r="AN92" s="96">
        <f t="shared" si="71"/>
        <v>14506</v>
      </c>
      <c r="AO92" s="70">
        <f t="shared" si="53"/>
        <v>1047</v>
      </c>
      <c r="AP92" s="13">
        <f t="shared" si="72"/>
        <v>7.2177030194402317E-2</v>
      </c>
      <c r="AQ92" s="33">
        <f t="shared" si="54"/>
        <v>13459</v>
      </c>
      <c r="AR92" s="13">
        <f t="shared" si="73"/>
        <v>0.92782296980559764</v>
      </c>
      <c r="AS92" s="91"/>
      <c r="AT92" s="261"/>
      <c r="AU92" s="331"/>
      <c r="AV92" s="151" t="s">
        <v>67</v>
      </c>
      <c r="AW92" s="210">
        <v>13842</v>
      </c>
      <c r="AX92" s="38">
        <v>868</v>
      </c>
      <c r="AY92" s="85">
        <v>6.2707701199248664E-2</v>
      </c>
      <c r="AZ92" s="38">
        <v>12974</v>
      </c>
      <c r="BA92" s="85">
        <v>0.93729229880075138</v>
      </c>
    </row>
    <row r="93" spans="2:53" s="12" customFormat="1" ht="13.5" customHeight="1">
      <c r="B93" s="259">
        <v>30</v>
      </c>
      <c r="C93" s="329" t="s">
        <v>34</v>
      </c>
      <c r="D93" s="75" t="s">
        <v>136</v>
      </c>
      <c r="E93" s="94">
        <v>26</v>
      </c>
      <c r="F93" s="74">
        <v>2</v>
      </c>
      <c r="G93" s="72">
        <f t="shared" si="57"/>
        <v>7.6923076923076927E-2</v>
      </c>
      <c r="H93" s="74">
        <v>24</v>
      </c>
      <c r="I93" s="72">
        <f t="shared" si="58"/>
        <v>0.92307692307692313</v>
      </c>
      <c r="J93" s="94">
        <v>63</v>
      </c>
      <c r="K93" s="74">
        <v>2</v>
      </c>
      <c r="L93" s="72">
        <f t="shared" si="59"/>
        <v>3.1746031746031744E-2</v>
      </c>
      <c r="M93" s="74">
        <v>61</v>
      </c>
      <c r="N93" s="72">
        <f t="shared" si="60"/>
        <v>0.96825396825396826</v>
      </c>
      <c r="O93" s="94">
        <v>4264</v>
      </c>
      <c r="P93" s="74">
        <v>735</v>
      </c>
      <c r="Q93" s="72">
        <f t="shared" si="61"/>
        <v>0.17237335834896811</v>
      </c>
      <c r="R93" s="74">
        <v>3529</v>
      </c>
      <c r="S93" s="72">
        <f t="shared" si="62"/>
        <v>0.82762664165103195</v>
      </c>
      <c r="T93" s="94">
        <v>3683</v>
      </c>
      <c r="U93" s="74">
        <v>549</v>
      </c>
      <c r="V93" s="72">
        <f t="shared" si="63"/>
        <v>0.14906326364376868</v>
      </c>
      <c r="W93" s="74">
        <v>3134</v>
      </c>
      <c r="X93" s="72">
        <f t="shared" si="64"/>
        <v>0.85093673635623135</v>
      </c>
      <c r="Y93" s="94">
        <v>2170</v>
      </c>
      <c r="Z93" s="74">
        <v>250</v>
      </c>
      <c r="AA93" s="72">
        <f t="shared" si="65"/>
        <v>0.1152073732718894</v>
      </c>
      <c r="AB93" s="74">
        <v>1920</v>
      </c>
      <c r="AC93" s="72">
        <f t="shared" si="66"/>
        <v>0.88479262672811065</v>
      </c>
      <c r="AD93" s="94">
        <v>902</v>
      </c>
      <c r="AE93" s="74">
        <v>65</v>
      </c>
      <c r="AF93" s="72">
        <f t="shared" si="67"/>
        <v>7.2062084257206213E-2</v>
      </c>
      <c r="AG93" s="74">
        <v>837</v>
      </c>
      <c r="AH93" s="72">
        <f t="shared" si="68"/>
        <v>0.92793791574279383</v>
      </c>
      <c r="AI93" s="94">
        <v>272</v>
      </c>
      <c r="AJ93" s="74">
        <v>11</v>
      </c>
      <c r="AK93" s="72">
        <f t="shared" si="69"/>
        <v>4.0441176470588237E-2</v>
      </c>
      <c r="AL93" s="74">
        <v>261</v>
      </c>
      <c r="AM93" s="72">
        <f t="shared" si="70"/>
        <v>0.9595588235294118</v>
      </c>
      <c r="AN93" s="94">
        <f t="shared" si="71"/>
        <v>11380</v>
      </c>
      <c r="AO93" s="74">
        <f t="shared" si="53"/>
        <v>1614</v>
      </c>
      <c r="AP93" s="72">
        <f t="shared" si="72"/>
        <v>0.14182776801405975</v>
      </c>
      <c r="AQ93" s="73">
        <f t="shared" si="54"/>
        <v>9766</v>
      </c>
      <c r="AR93" s="72">
        <f t="shared" si="73"/>
        <v>0.85817223198594028</v>
      </c>
      <c r="AS93" s="91"/>
      <c r="AT93" s="259">
        <v>30</v>
      </c>
      <c r="AU93" s="329" t="s">
        <v>34</v>
      </c>
      <c r="AV93" s="11" t="s">
        <v>136</v>
      </c>
      <c r="AW93" s="210">
        <v>10600</v>
      </c>
      <c r="AX93" s="38">
        <v>1378</v>
      </c>
      <c r="AY93" s="85">
        <v>0.13</v>
      </c>
      <c r="AZ93" s="38">
        <v>9222</v>
      </c>
      <c r="BA93" s="85">
        <v>0.87</v>
      </c>
    </row>
    <row r="94" spans="2:53" s="12" customFormat="1" ht="13.5" customHeight="1">
      <c r="B94" s="260"/>
      <c r="C94" s="330"/>
      <c r="D94" s="65" t="s">
        <v>137</v>
      </c>
      <c r="E94" s="95">
        <v>16</v>
      </c>
      <c r="F94" s="64">
        <v>0</v>
      </c>
      <c r="G94" s="62">
        <f t="shared" si="57"/>
        <v>0</v>
      </c>
      <c r="H94" s="64">
        <v>16</v>
      </c>
      <c r="I94" s="62">
        <f t="shared" si="58"/>
        <v>1</v>
      </c>
      <c r="J94" s="95">
        <v>38</v>
      </c>
      <c r="K94" s="64">
        <v>0</v>
      </c>
      <c r="L94" s="62">
        <f t="shared" si="59"/>
        <v>0</v>
      </c>
      <c r="M94" s="64">
        <v>38</v>
      </c>
      <c r="N94" s="62">
        <f t="shared" si="60"/>
        <v>1</v>
      </c>
      <c r="O94" s="95">
        <v>2900</v>
      </c>
      <c r="P94" s="64">
        <v>38</v>
      </c>
      <c r="Q94" s="62">
        <f t="shared" si="61"/>
        <v>1.3103448275862069E-2</v>
      </c>
      <c r="R94" s="64">
        <v>2862</v>
      </c>
      <c r="S94" s="62">
        <f t="shared" si="62"/>
        <v>0.98689655172413793</v>
      </c>
      <c r="T94" s="95">
        <v>2162</v>
      </c>
      <c r="U94" s="64">
        <v>26</v>
      </c>
      <c r="V94" s="62">
        <f t="shared" si="63"/>
        <v>1.2025901942645698E-2</v>
      </c>
      <c r="W94" s="64">
        <v>2136</v>
      </c>
      <c r="X94" s="62">
        <f t="shared" si="64"/>
        <v>0.98797409805735426</v>
      </c>
      <c r="Y94" s="95">
        <v>1579</v>
      </c>
      <c r="Z94" s="64">
        <v>12</v>
      </c>
      <c r="AA94" s="62">
        <f t="shared" si="65"/>
        <v>7.5997466751108293E-3</v>
      </c>
      <c r="AB94" s="64">
        <v>1567</v>
      </c>
      <c r="AC94" s="62">
        <f t="shared" si="66"/>
        <v>0.99240025332488913</v>
      </c>
      <c r="AD94" s="95">
        <v>809</v>
      </c>
      <c r="AE94" s="64">
        <v>5</v>
      </c>
      <c r="AF94" s="62">
        <f t="shared" si="67"/>
        <v>6.180469715698393E-3</v>
      </c>
      <c r="AG94" s="64">
        <v>804</v>
      </c>
      <c r="AH94" s="62">
        <f t="shared" si="68"/>
        <v>0.99381953028430159</v>
      </c>
      <c r="AI94" s="95">
        <v>280</v>
      </c>
      <c r="AJ94" s="64">
        <v>0</v>
      </c>
      <c r="AK94" s="62">
        <f t="shared" si="69"/>
        <v>0</v>
      </c>
      <c r="AL94" s="64">
        <v>280</v>
      </c>
      <c r="AM94" s="62">
        <f t="shared" si="70"/>
        <v>1</v>
      </c>
      <c r="AN94" s="95">
        <f t="shared" si="71"/>
        <v>7784</v>
      </c>
      <c r="AO94" s="64">
        <f t="shared" si="53"/>
        <v>81</v>
      </c>
      <c r="AP94" s="62">
        <f t="shared" si="72"/>
        <v>1.0405960945529291E-2</v>
      </c>
      <c r="AQ94" s="63">
        <f t="shared" si="54"/>
        <v>7703</v>
      </c>
      <c r="AR94" s="62">
        <f t="shared" si="73"/>
        <v>0.98959403905447074</v>
      </c>
      <c r="AS94" s="91"/>
      <c r="AT94" s="260"/>
      <c r="AU94" s="330"/>
      <c r="AV94" s="11" t="s">
        <v>137</v>
      </c>
      <c r="AW94" s="210">
        <v>7901</v>
      </c>
      <c r="AX94" s="38">
        <v>77</v>
      </c>
      <c r="AY94" s="85">
        <v>9.7456018225541077E-3</v>
      </c>
      <c r="AZ94" s="38">
        <v>7824</v>
      </c>
      <c r="BA94" s="85">
        <v>0.99025439817744587</v>
      </c>
    </row>
    <row r="95" spans="2:53" s="12" customFormat="1" ht="13.5" customHeight="1">
      <c r="B95" s="261"/>
      <c r="C95" s="331"/>
      <c r="D95" s="71" t="s">
        <v>67</v>
      </c>
      <c r="E95" s="96">
        <v>42</v>
      </c>
      <c r="F95" s="70">
        <v>2</v>
      </c>
      <c r="G95" s="13">
        <f t="shared" si="57"/>
        <v>4.7619047619047616E-2</v>
      </c>
      <c r="H95" s="70">
        <v>40</v>
      </c>
      <c r="I95" s="13">
        <f t="shared" si="58"/>
        <v>0.95238095238095233</v>
      </c>
      <c r="J95" s="96">
        <v>101</v>
      </c>
      <c r="K95" s="70">
        <v>2</v>
      </c>
      <c r="L95" s="13">
        <f t="shared" si="59"/>
        <v>1.9801980198019802E-2</v>
      </c>
      <c r="M95" s="70">
        <v>99</v>
      </c>
      <c r="N95" s="13">
        <f t="shared" si="60"/>
        <v>0.98019801980198018</v>
      </c>
      <c r="O95" s="96">
        <v>7164</v>
      </c>
      <c r="P95" s="70">
        <v>773</v>
      </c>
      <c r="Q95" s="13">
        <f t="shared" si="61"/>
        <v>0.10790061418202122</v>
      </c>
      <c r="R95" s="70">
        <v>6391</v>
      </c>
      <c r="S95" s="13">
        <f t="shared" si="62"/>
        <v>0.89209938581797876</v>
      </c>
      <c r="T95" s="96">
        <v>5845</v>
      </c>
      <c r="U95" s="70">
        <v>575</v>
      </c>
      <c r="V95" s="13">
        <f t="shared" si="63"/>
        <v>9.8374679213002567E-2</v>
      </c>
      <c r="W95" s="70">
        <v>5270</v>
      </c>
      <c r="X95" s="13">
        <f t="shared" si="64"/>
        <v>0.90162532078699742</v>
      </c>
      <c r="Y95" s="96">
        <v>3749</v>
      </c>
      <c r="Z95" s="70">
        <v>262</v>
      </c>
      <c r="AA95" s="13">
        <f t="shared" si="65"/>
        <v>6.9885302747399305E-2</v>
      </c>
      <c r="AB95" s="70">
        <v>3487</v>
      </c>
      <c r="AC95" s="13">
        <f t="shared" si="66"/>
        <v>0.93011469725260065</v>
      </c>
      <c r="AD95" s="96">
        <v>1711</v>
      </c>
      <c r="AE95" s="70">
        <v>70</v>
      </c>
      <c r="AF95" s="13">
        <f t="shared" si="67"/>
        <v>4.0911747516072475E-2</v>
      </c>
      <c r="AG95" s="70">
        <v>1641</v>
      </c>
      <c r="AH95" s="13">
        <f t="shared" si="68"/>
        <v>0.95908825248392748</v>
      </c>
      <c r="AI95" s="96">
        <v>552</v>
      </c>
      <c r="AJ95" s="70">
        <v>11</v>
      </c>
      <c r="AK95" s="13">
        <f t="shared" si="69"/>
        <v>1.9927536231884056E-2</v>
      </c>
      <c r="AL95" s="70">
        <v>541</v>
      </c>
      <c r="AM95" s="13">
        <f t="shared" si="70"/>
        <v>0.98007246376811596</v>
      </c>
      <c r="AN95" s="96">
        <f t="shared" si="71"/>
        <v>19164</v>
      </c>
      <c r="AO95" s="70">
        <f t="shared" si="53"/>
        <v>1695</v>
      </c>
      <c r="AP95" s="13">
        <f t="shared" si="72"/>
        <v>8.8447088290544776E-2</v>
      </c>
      <c r="AQ95" s="33">
        <f t="shared" si="54"/>
        <v>17469</v>
      </c>
      <c r="AR95" s="13">
        <f t="shared" si="73"/>
        <v>0.91155291170945518</v>
      </c>
      <c r="AS95" s="91"/>
      <c r="AT95" s="261"/>
      <c r="AU95" s="331"/>
      <c r="AV95" s="151" t="s">
        <v>67</v>
      </c>
      <c r="AW95" s="210">
        <v>18501</v>
      </c>
      <c r="AX95" s="38">
        <v>1455</v>
      </c>
      <c r="AY95" s="85">
        <v>7.8644397600129728E-2</v>
      </c>
      <c r="AZ95" s="38">
        <v>17046</v>
      </c>
      <c r="BA95" s="85">
        <v>0.92135560239987024</v>
      </c>
    </row>
    <row r="96" spans="2:53" s="12" customFormat="1" ht="13.5" customHeight="1">
      <c r="B96" s="259">
        <v>31</v>
      </c>
      <c r="C96" s="329" t="s">
        <v>35</v>
      </c>
      <c r="D96" s="75" t="s">
        <v>136</v>
      </c>
      <c r="E96" s="94">
        <v>53</v>
      </c>
      <c r="F96" s="74">
        <v>4</v>
      </c>
      <c r="G96" s="72">
        <f t="shared" si="57"/>
        <v>7.5471698113207544E-2</v>
      </c>
      <c r="H96" s="74">
        <v>49</v>
      </c>
      <c r="I96" s="72">
        <f t="shared" si="58"/>
        <v>0.92452830188679247</v>
      </c>
      <c r="J96" s="94">
        <v>132</v>
      </c>
      <c r="K96" s="74">
        <v>8</v>
      </c>
      <c r="L96" s="72">
        <f t="shared" si="59"/>
        <v>6.0606060606060608E-2</v>
      </c>
      <c r="M96" s="74">
        <v>124</v>
      </c>
      <c r="N96" s="72">
        <f t="shared" si="60"/>
        <v>0.93939393939393945</v>
      </c>
      <c r="O96" s="94">
        <v>6596</v>
      </c>
      <c r="P96" s="74">
        <v>979</v>
      </c>
      <c r="Q96" s="72">
        <f t="shared" si="61"/>
        <v>0.1484232868405094</v>
      </c>
      <c r="R96" s="74">
        <v>5617</v>
      </c>
      <c r="S96" s="72">
        <f t="shared" si="62"/>
        <v>0.85157671315949057</v>
      </c>
      <c r="T96" s="94">
        <v>5475</v>
      </c>
      <c r="U96" s="74">
        <v>662</v>
      </c>
      <c r="V96" s="72">
        <f t="shared" si="63"/>
        <v>0.12091324200913242</v>
      </c>
      <c r="W96" s="74">
        <v>4813</v>
      </c>
      <c r="X96" s="72">
        <f t="shared" si="64"/>
        <v>0.87908675799086755</v>
      </c>
      <c r="Y96" s="94">
        <v>2772</v>
      </c>
      <c r="Z96" s="74">
        <v>251</v>
      </c>
      <c r="AA96" s="72">
        <f t="shared" si="65"/>
        <v>9.0548340548340545E-2</v>
      </c>
      <c r="AB96" s="74">
        <v>2521</v>
      </c>
      <c r="AC96" s="72">
        <f t="shared" si="66"/>
        <v>0.9094516594516594</v>
      </c>
      <c r="AD96" s="94">
        <v>974</v>
      </c>
      <c r="AE96" s="74">
        <v>74</v>
      </c>
      <c r="AF96" s="72">
        <f t="shared" si="67"/>
        <v>7.5975359342915813E-2</v>
      </c>
      <c r="AG96" s="74">
        <v>900</v>
      </c>
      <c r="AH96" s="72">
        <f t="shared" si="68"/>
        <v>0.92402464065708423</v>
      </c>
      <c r="AI96" s="94">
        <v>278</v>
      </c>
      <c r="AJ96" s="74">
        <v>9</v>
      </c>
      <c r="AK96" s="72">
        <f t="shared" si="69"/>
        <v>3.237410071942446E-2</v>
      </c>
      <c r="AL96" s="74">
        <v>269</v>
      </c>
      <c r="AM96" s="72">
        <f t="shared" si="70"/>
        <v>0.96762589928057552</v>
      </c>
      <c r="AN96" s="94">
        <f t="shared" si="71"/>
        <v>16280</v>
      </c>
      <c r="AO96" s="74">
        <f t="shared" si="53"/>
        <v>1987</v>
      </c>
      <c r="AP96" s="72">
        <f t="shared" si="72"/>
        <v>0.12205159705159706</v>
      </c>
      <c r="AQ96" s="73">
        <f t="shared" si="54"/>
        <v>14293</v>
      </c>
      <c r="AR96" s="72">
        <f t="shared" si="73"/>
        <v>0.87794840294840293</v>
      </c>
      <c r="AS96" s="91"/>
      <c r="AT96" s="259">
        <v>31</v>
      </c>
      <c r="AU96" s="329" t="s">
        <v>35</v>
      </c>
      <c r="AV96" s="11" t="s">
        <v>136</v>
      </c>
      <c r="AW96" s="210">
        <v>14845</v>
      </c>
      <c r="AX96" s="38">
        <v>1641</v>
      </c>
      <c r="AY96" s="85">
        <v>0.11054227012462109</v>
      </c>
      <c r="AZ96" s="38">
        <v>13204</v>
      </c>
      <c r="BA96" s="85">
        <v>0.88945772987537897</v>
      </c>
    </row>
    <row r="97" spans="2:53" s="12" customFormat="1" ht="13.5" customHeight="1">
      <c r="B97" s="260"/>
      <c r="C97" s="330"/>
      <c r="D97" s="65" t="s">
        <v>137</v>
      </c>
      <c r="E97" s="95">
        <v>26</v>
      </c>
      <c r="F97" s="64">
        <v>0</v>
      </c>
      <c r="G97" s="62">
        <f t="shared" si="57"/>
        <v>0</v>
      </c>
      <c r="H97" s="64">
        <v>26</v>
      </c>
      <c r="I97" s="62">
        <f t="shared" si="58"/>
        <v>1</v>
      </c>
      <c r="J97" s="95">
        <v>81</v>
      </c>
      <c r="K97" s="64">
        <v>2</v>
      </c>
      <c r="L97" s="62">
        <f t="shared" si="59"/>
        <v>2.4691358024691357E-2</v>
      </c>
      <c r="M97" s="64">
        <v>79</v>
      </c>
      <c r="N97" s="62">
        <f t="shared" si="60"/>
        <v>0.97530864197530864</v>
      </c>
      <c r="O97" s="95">
        <v>4030</v>
      </c>
      <c r="P97" s="64">
        <v>70</v>
      </c>
      <c r="Q97" s="62">
        <f t="shared" si="61"/>
        <v>1.7369727047146403E-2</v>
      </c>
      <c r="R97" s="64">
        <v>3960</v>
      </c>
      <c r="S97" s="62">
        <f t="shared" si="62"/>
        <v>0.98263027295285355</v>
      </c>
      <c r="T97" s="95">
        <v>2898</v>
      </c>
      <c r="U97" s="64">
        <v>43</v>
      </c>
      <c r="V97" s="62">
        <f t="shared" si="63"/>
        <v>1.4837819185645272E-2</v>
      </c>
      <c r="W97" s="64">
        <v>2855</v>
      </c>
      <c r="X97" s="62">
        <f t="shared" si="64"/>
        <v>0.98516218081435469</v>
      </c>
      <c r="Y97" s="95">
        <v>1797</v>
      </c>
      <c r="Z97" s="64">
        <v>29</v>
      </c>
      <c r="AA97" s="62">
        <f t="shared" si="65"/>
        <v>1.6138007790762382E-2</v>
      </c>
      <c r="AB97" s="64">
        <v>1768</v>
      </c>
      <c r="AC97" s="62">
        <f t="shared" si="66"/>
        <v>0.98386199220923765</v>
      </c>
      <c r="AD97" s="95">
        <v>792</v>
      </c>
      <c r="AE97" s="64">
        <v>6</v>
      </c>
      <c r="AF97" s="62">
        <f t="shared" si="67"/>
        <v>7.575757575757576E-3</v>
      </c>
      <c r="AG97" s="64">
        <v>786</v>
      </c>
      <c r="AH97" s="62">
        <f t="shared" si="68"/>
        <v>0.99242424242424243</v>
      </c>
      <c r="AI97" s="95">
        <v>278</v>
      </c>
      <c r="AJ97" s="64">
        <v>3</v>
      </c>
      <c r="AK97" s="62">
        <f t="shared" si="69"/>
        <v>1.0791366906474821E-2</v>
      </c>
      <c r="AL97" s="64">
        <v>275</v>
      </c>
      <c r="AM97" s="62">
        <f t="shared" si="70"/>
        <v>0.98920863309352514</v>
      </c>
      <c r="AN97" s="95">
        <f t="shared" si="71"/>
        <v>9902</v>
      </c>
      <c r="AO97" s="64">
        <f t="shared" si="53"/>
        <v>153</v>
      </c>
      <c r="AP97" s="62">
        <f t="shared" si="72"/>
        <v>1.5451423954756615E-2</v>
      </c>
      <c r="AQ97" s="63">
        <f t="shared" si="54"/>
        <v>9749</v>
      </c>
      <c r="AR97" s="62">
        <f t="shared" si="73"/>
        <v>0.98454857604524337</v>
      </c>
      <c r="AS97" s="91"/>
      <c r="AT97" s="260"/>
      <c r="AU97" s="330"/>
      <c r="AV97" s="11" t="s">
        <v>137</v>
      </c>
      <c r="AW97" s="210">
        <v>9991</v>
      </c>
      <c r="AX97" s="38">
        <v>134</v>
      </c>
      <c r="AY97" s="85">
        <v>1.34120708637774E-2</v>
      </c>
      <c r="AZ97" s="38">
        <v>9857</v>
      </c>
      <c r="BA97" s="85">
        <v>0.98658792913622262</v>
      </c>
    </row>
    <row r="98" spans="2:53" s="12" customFormat="1" ht="13.5" customHeight="1">
      <c r="B98" s="261"/>
      <c r="C98" s="331"/>
      <c r="D98" s="71" t="s">
        <v>67</v>
      </c>
      <c r="E98" s="96">
        <v>79</v>
      </c>
      <c r="F98" s="70">
        <v>4</v>
      </c>
      <c r="G98" s="13">
        <f t="shared" si="57"/>
        <v>5.0632911392405063E-2</v>
      </c>
      <c r="H98" s="70">
        <v>75</v>
      </c>
      <c r="I98" s="13">
        <f t="shared" si="58"/>
        <v>0.94936708860759489</v>
      </c>
      <c r="J98" s="96">
        <v>213</v>
      </c>
      <c r="K98" s="70">
        <v>10</v>
      </c>
      <c r="L98" s="13">
        <f t="shared" si="59"/>
        <v>4.6948356807511735E-2</v>
      </c>
      <c r="M98" s="70">
        <v>203</v>
      </c>
      <c r="N98" s="13">
        <f t="shared" si="60"/>
        <v>0.95305164319248825</v>
      </c>
      <c r="O98" s="96">
        <v>10626</v>
      </c>
      <c r="P98" s="70">
        <v>1049</v>
      </c>
      <c r="Q98" s="13">
        <f t="shared" si="61"/>
        <v>9.8720120459250896E-2</v>
      </c>
      <c r="R98" s="70">
        <v>9577</v>
      </c>
      <c r="S98" s="13">
        <f t="shared" si="62"/>
        <v>0.90127987954074906</v>
      </c>
      <c r="T98" s="96">
        <v>8373</v>
      </c>
      <c r="U98" s="70">
        <v>705</v>
      </c>
      <c r="V98" s="13">
        <f t="shared" si="63"/>
        <v>8.4199211752060188E-2</v>
      </c>
      <c r="W98" s="70">
        <v>7668</v>
      </c>
      <c r="X98" s="13">
        <f t="shared" si="64"/>
        <v>0.91580078824793976</v>
      </c>
      <c r="Y98" s="96">
        <v>4569</v>
      </c>
      <c r="Z98" s="70">
        <v>280</v>
      </c>
      <c r="AA98" s="13">
        <f t="shared" si="65"/>
        <v>6.1282556358065225E-2</v>
      </c>
      <c r="AB98" s="70">
        <v>4289</v>
      </c>
      <c r="AC98" s="13">
        <f t="shared" si="66"/>
        <v>0.93871744364193477</v>
      </c>
      <c r="AD98" s="96">
        <v>1766</v>
      </c>
      <c r="AE98" s="70">
        <v>80</v>
      </c>
      <c r="AF98" s="13">
        <f t="shared" si="67"/>
        <v>4.5300113250283124E-2</v>
      </c>
      <c r="AG98" s="70">
        <v>1686</v>
      </c>
      <c r="AH98" s="13">
        <f t="shared" si="68"/>
        <v>0.95469988674971684</v>
      </c>
      <c r="AI98" s="96">
        <v>556</v>
      </c>
      <c r="AJ98" s="70">
        <v>12</v>
      </c>
      <c r="AK98" s="13">
        <f t="shared" si="69"/>
        <v>2.1582733812949641E-2</v>
      </c>
      <c r="AL98" s="70">
        <v>544</v>
      </c>
      <c r="AM98" s="13">
        <f t="shared" si="70"/>
        <v>0.97841726618705038</v>
      </c>
      <c r="AN98" s="96">
        <f t="shared" si="71"/>
        <v>26182</v>
      </c>
      <c r="AO98" s="70">
        <f t="shared" si="53"/>
        <v>2140</v>
      </c>
      <c r="AP98" s="13">
        <f t="shared" si="72"/>
        <v>8.1735543503170111E-2</v>
      </c>
      <c r="AQ98" s="33">
        <f t="shared" si="54"/>
        <v>24042</v>
      </c>
      <c r="AR98" s="13">
        <f t="shared" si="73"/>
        <v>0.91826445649682986</v>
      </c>
      <c r="AS98" s="91"/>
      <c r="AT98" s="261"/>
      <c r="AU98" s="331"/>
      <c r="AV98" s="151" t="s">
        <v>67</v>
      </c>
      <c r="AW98" s="210">
        <v>24836</v>
      </c>
      <c r="AX98" s="38">
        <v>1775</v>
      </c>
      <c r="AY98" s="85">
        <v>7.1468835561282015E-2</v>
      </c>
      <c r="AZ98" s="38">
        <v>23061</v>
      </c>
      <c r="BA98" s="85">
        <v>0.92853116443871797</v>
      </c>
    </row>
    <row r="99" spans="2:53" s="12" customFormat="1" ht="13.5" customHeight="1">
      <c r="B99" s="259">
        <v>32</v>
      </c>
      <c r="C99" s="329" t="s">
        <v>36</v>
      </c>
      <c r="D99" s="75" t="s">
        <v>136</v>
      </c>
      <c r="E99" s="94">
        <v>29</v>
      </c>
      <c r="F99" s="74">
        <v>6</v>
      </c>
      <c r="G99" s="72">
        <f t="shared" si="57"/>
        <v>0.20689655172413793</v>
      </c>
      <c r="H99" s="74">
        <v>23</v>
      </c>
      <c r="I99" s="72">
        <f t="shared" si="58"/>
        <v>0.7931034482758621</v>
      </c>
      <c r="J99" s="94">
        <v>74</v>
      </c>
      <c r="K99" s="74">
        <v>11</v>
      </c>
      <c r="L99" s="72">
        <f t="shared" si="59"/>
        <v>0.14864864864864866</v>
      </c>
      <c r="M99" s="74">
        <v>63</v>
      </c>
      <c r="N99" s="72">
        <f t="shared" si="60"/>
        <v>0.85135135135135132</v>
      </c>
      <c r="O99" s="94">
        <v>4611</v>
      </c>
      <c r="P99" s="74">
        <v>891</v>
      </c>
      <c r="Q99" s="72">
        <f t="shared" si="61"/>
        <v>0.19323357189329862</v>
      </c>
      <c r="R99" s="74">
        <v>3720</v>
      </c>
      <c r="S99" s="72">
        <f t="shared" si="62"/>
        <v>0.80676642810670141</v>
      </c>
      <c r="T99" s="94">
        <v>4037</v>
      </c>
      <c r="U99" s="74">
        <v>757</v>
      </c>
      <c r="V99" s="72">
        <f t="shared" si="63"/>
        <v>0.18751548179341096</v>
      </c>
      <c r="W99" s="74">
        <v>3280</v>
      </c>
      <c r="X99" s="72">
        <f t="shared" si="64"/>
        <v>0.81248451820658907</v>
      </c>
      <c r="Y99" s="94">
        <v>2345</v>
      </c>
      <c r="Z99" s="74">
        <v>383</v>
      </c>
      <c r="AA99" s="72">
        <f t="shared" si="65"/>
        <v>0.16332622601279317</v>
      </c>
      <c r="AB99" s="74">
        <v>1962</v>
      </c>
      <c r="AC99" s="72">
        <f t="shared" si="66"/>
        <v>0.83667377398720677</v>
      </c>
      <c r="AD99" s="94">
        <v>894</v>
      </c>
      <c r="AE99" s="74">
        <v>112</v>
      </c>
      <c r="AF99" s="72">
        <f t="shared" si="67"/>
        <v>0.12527964205816555</v>
      </c>
      <c r="AG99" s="74">
        <v>782</v>
      </c>
      <c r="AH99" s="72">
        <f t="shared" si="68"/>
        <v>0.87472035794183445</v>
      </c>
      <c r="AI99" s="94">
        <v>234</v>
      </c>
      <c r="AJ99" s="74">
        <v>18</v>
      </c>
      <c r="AK99" s="72">
        <f t="shared" si="69"/>
        <v>7.6923076923076927E-2</v>
      </c>
      <c r="AL99" s="74">
        <v>216</v>
      </c>
      <c r="AM99" s="72">
        <f t="shared" si="70"/>
        <v>0.92307692307692313</v>
      </c>
      <c r="AN99" s="94">
        <f t="shared" si="71"/>
        <v>12224</v>
      </c>
      <c r="AO99" s="74">
        <f t="shared" si="53"/>
        <v>2178</v>
      </c>
      <c r="AP99" s="72">
        <f t="shared" si="72"/>
        <v>0.17817408376963351</v>
      </c>
      <c r="AQ99" s="73">
        <f t="shared" si="54"/>
        <v>10046</v>
      </c>
      <c r="AR99" s="72">
        <f t="shared" si="73"/>
        <v>0.82182591623036649</v>
      </c>
      <c r="AS99" s="91"/>
      <c r="AT99" s="259">
        <v>32</v>
      </c>
      <c r="AU99" s="329" t="s">
        <v>36</v>
      </c>
      <c r="AV99" s="11" t="s">
        <v>136</v>
      </c>
      <c r="AW99" s="210">
        <v>11430</v>
      </c>
      <c r="AX99" s="38">
        <v>1954</v>
      </c>
      <c r="AY99" s="85">
        <v>0.17095363079615047</v>
      </c>
      <c r="AZ99" s="38">
        <v>9476</v>
      </c>
      <c r="BA99" s="85">
        <v>0.82904636920384955</v>
      </c>
    </row>
    <row r="100" spans="2:53" s="12" customFormat="1" ht="13.5" customHeight="1">
      <c r="B100" s="260"/>
      <c r="C100" s="330"/>
      <c r="D100" s="65" t="s">
        <v>137</v>
      </c>
      <c r="E100" s="95">
        <v>15</v>
      </c>
      <c r="F100" s="64">
        <v>3</v>
      </c>
      <c r="G100" s="62">
        <f t="shared" si="57"/>
        <v>0.2</v>
      </c>
      <c r="H100" s="64">
        <v>12</v>
      </c>
      <c r="I100" s="62">
        <f t="shared" si="58"/>
        <v>0.8</v>
      </c>
      <c r="J100" s="95">
        <v>55</v>
      </c>
      <c r="K100" s="64">
        <v>1</v>
      </c>
      <c r="L100" s="62">
        <f t="shared" si="59"/>
        <v>1.8181818181818181E-2</v>
      </c>
      <c r="M100" s="64">
        <v>54</v>
      </c>
      <c r="N100" s="62">
        <f t="shared" si="60"/>
        <v>0.98181818181818181</v>
      </c>
      <c r="O100" s="95">
        <v>3279</v>
      </c>
      <c r="P100" s="64">
        <v>70</v>
      </c>
      <c r="Q100" s="62">
        <f t="shared" si="61"/>
        <v>2.1347971942665446E-2</v>
      </c>
      <c r="R100" s="64">
        <v>3209</v>
      </c>
      <c r="S100" s="62">
        <f t="shared" si="62"/>
        <v>0.97865202805733453</v>
      </c>
      <c r="T100" s="95">
        <v>2731</v>
      </c>
      <c r="U100" s="64">
        <v>73</v>
      </c>
      <c r="V100" s="62">
        <f t="shared" si="63"/>
        <v>2.6730135481508606E-2</v>
      </c>
      <c r="W100" s="64">
        <v>2658</v>
      </c>
      <c r="X100" s="62">
        <f t="shared" si="64"/>
        <v>0.9732698645184914</v>
      </c>
      <c r="Y100" s="95">
        <v>1914</v>
      </c>
      <c r="Z100" s="64">
        <v>64</v>
      </c>
      <c r="AA100" s="62">
        <f t="shared" si="65"/>
        <v>3.343782654127482E-2</v>
      </c>
      <c r="AB100" s="64">
        <v>1850</v>
      </c>
      <c r="AC100" s="62">
        <f t="shared" si="66"/>
        <v>0.96656217345872519</v>
      </c>
      <c r="AD100" s="95">
        <v>816</v>
      </c>
      <c r="AE100" s="64">
        <v>9</v>
      </c>
      <c r="AF100" s="62">
        <f t="shared" si="67"/>
        <v>1.1029411764705883E-2</v>
      </c>
      <c r="AG100" s="64">
        <v>807</v>
      </c>
      <c r="AH100" s="62">
        <f t="shared" si="68"/>
        <v>0.98897058823529416</v>
      </c>
      <c r="AI100" s="95">
        <v>291</v>
      </c>
      <c r="AJ100" s="64">
        <v>1</v>
      </c>
      <c r="AK100" s="62">
        <f t="shared" si="69"/>
        <v>3.4364261168384879E-3</v>
      </c>
      <c r="AL100" s="64">
        <v>290</v>
      </c>
      <c r="AM100" s="62">
        <f t="shared" si="70"/>
        <v>0.99656357388316152</v>
      </c>
      <c r="AN100" s="95">
        <f t="shared" si="71"/>
        <v>9101</v>
      </c>
      <c r="AO100" s="64">
        <f t="shared" si="53"/>
        <v>221</v>
      </c>
      <c r="AP100" s="62">
        <f t="shared" si="72"/>
        <v>2.4283045819140755E-2</v>
      </c>
      <c r="AQ100" s="63">
        <f t="shared" si="54"/>
        <v>8880</v>
      </c>
      <c r="AR100" s="62">
        <f t="shared" si="73"/>
        <v>0.97571695418085924</v>
      </c>
      <c r="AS100" s="91"/>
      <c r="AT100" s="260"/>
      <c r="AU100" s="330"/>
      <c r="AV100" s="11" t="s">
        <v>137</v>
      </c>
      <c r="AW100" s="210">
        <v>9265</v>
      </c>
      <c r="AX100" s="38">
        <v>236</v>
      </c>
      <c r="AY100" s="85">
        <v>2.5472207231516459E-2</v>
      </c>
      <c r="AZ100" s="38">
        <v>9029</v>
      </c>
      <c r="BA100" s="85">
        <v>0.97452779276848356</v>
      </c>
    </row>
    <row r="101" spans="2:53" s="12" customFormat="1" ht="13.5" customHeight="1">
      <c r="B101" s="261"/>
      <c r="C101" s="331"/>
      <c r="D101" s="71" t="s">
        <v>67</v>
      </c>
      <c r="E101" s="96">
        <v>44</v>
      </c>
      <c r="F101" s="70">
        <v>9</v>
      </c>
      <c r="G101" s="13">
        <f t="shared" si="57"/>
        <v>0.20454545454545456</v>
      </c>
      <c r="H101" s="70">
        <v>35</v>
      </c>
      <c r="I101" s="13">
        <f t="shared" si="58"/>
        <v>0.79545454545454541</v>
      </c>
      <c r="J101" s="96">
        <v>129</v>
      </c>
      <c r="K101" s="70">
        <v>12</v>
      </c>
      <c r="L101" s="13">
        <f t="shared" si="59"/>
        <v>9.3023255813953487E-2</v>
      </c>
      <c r="M101" s="70">
        <v>117</v>
      </c>
      <c r="N101" s="13">
        <f t="shared" si="60"/>
        <v>0.90697674418604646</v>
      </c>
      <c r="O101" s="96">
        <v>7890</v>
      </c>
      <c r="P101" s="70">
        <v>961</v>
      </c>
      <c r="Q101" s="13">
        <f t="shared" si="61"/>
        <v>0.12179974651457541</v>
      </c>
      <c r="R101" s="70">
        <v>6929</v>
      </c>
      <c r="S101" s="13">
        <f t="shared" si="62"/>
        <v>0.87820025348542463</v>
      </c>
      <c r="T101" s="96">
        <v>6768</v>
      </c>
      <c r="U101" s="70">
        <v>830</v>
      </c>
      <c r="V101" s="13">
        <f t="shared" si="63"/>
        <v>0.12263593380614657</v>
      </c>
      <c r="W101" s="70">
        <v>5938</v>
      </c>
      <c r="X101" s="13">
        <f t="shared" si="64"/>
        <v>0.87736406619385343</v>
      </c>
      <c r="Y101" s="96">
        <v>4259</v>
      </c>
      <c r="Z101" s="70">
        <v>447</v>
      </c>
      <c r="AA101" s="13">
        <f t="shared" si="65"/>
        <v>0.10495421460436723</v>
      </c>
      <c r="AB101" s="70">
        <v>3812</v>
      </c>
      <c r="AC101" s="13">
        <f t="shared" si="66"/>
        <v>0.89504578539563273</v>
      </c>
      <c r="AD101" s="96">
        <v>1710</v>
      </c>
      <c r="AE101" s="70">
        <v>121</v>
      </c>
      <c r="AF101" s="13">
        <f t="shared" si="67"/>
        <v>7.0760233918128648E-2</v>
      </c>
      <c r="AG101" s="70">
        <v>1589</v>
      </c>
      <c r="AH101" s="13">
        <f t="shared" si="68"/>
        <v>0.92923976608187131</v>
      </c>
      <c r="AI101" s="96">
        <v>525</v>
      </c>
      <c r="AJ101" s="70">
        <v>19</v>
      </c>
      <c r="AK101" s="13">
        <f t="shared" si="69"/>
        <v>3.619047619047619E-2</v>
      </c>
      <c r="AL101" s="70">
        <v>506</v>
      </c>
      <c r="AM101" s="13">
        <f t="shared" si="70"/>
        <v>0.96380952380952378</v>
      </c>
      <c r="AN101" s="96">
        <f t="shared" si="71"/>
        <v>21325</v>
      </c>
      <c r="AO101" s="70">
        <f t="shared" si="53"/>
        <v>2399</v>
      </c>
      <c r="AP101" s="13">
        <f t="shared" si="72"/>
        <v>0.11249706916764361</v>
      </c>
      <c r="AQ101" s="33">
        <f t="shared" si="54"/>
        <v>18926</v>
      </c>
      <c r="AR101" s="13">
        <f t="shared" si="73"/>
        <v>0.88750293083235643</v>
      </c>
      <c r="AS101" s="91"/>
      <c r="AT101" s="261"/>
      <c r="AU101" s="331"/>
      <c r="AV101" s="151" t="s">
        <v>67</v>
      </c>
      <c r="AW101" s="210">
        <v>20695</v>
      </c>
      <c r="AX101" s="38">
        <v>2190</v>
      </c>
      <c r="AY101" s="85">
        <v>0.10582266247885963</v>
      </c>
      <c r="AZ101" s="38">
        <v>18505</v>
      </c>
      <c r="BA101" s="85">
        <v>0.89417733752114037</v>
      </c>
    </row>
    <row r="102" spans="2:53" s="12" customFormat="1" ht="13.5" customHeight="1">
      <c r="B102" s="259">
        <v>33</v>
      </c>
      <c r="C102" s="329" t="s">
        <v>37</v>
      </c>
      <c r="D102" s="75" t="s">
        <v>136</v>
      </c>
      <c r="E102" s="94">
        <v>6</v>
      </c>
      <c r="F102" s="74">
        <v>0</v>
      </c>
      <c r="G102" s="72">
        <f t="shared" si="57"/>
        <v>0</v>
      </c>
      <c r="H102" s="74">
        <v>6</v>
      </c>
      <c r="I102" s="72">
        <f t="shared" si="58"/>
        <v>1</v>
      </c>
      <c r="J102" s="94">
        <v>23</v>
      </c>
      <c r="K102" s="74">
        <v>4</v>
      </c>
      <c r="L102" s="72">
        <f t="shared" si="59"/>
        <v>0.17391304347826086</v>
      </c>
      <c r="M102" s="74">
        <v>19</v>
      </c>
      <c r="N102" s="72">
        <f t="shared" si="60"/>
        <v>0.82608695652173914</v>
      </c>
      <c r="O102" s="94">
        <v>1539</v>
      </c>
      <c r="P102" s="74">
        <v>252</v>
      </c>
      <c r="Q102" s="72">
        <f t="shared" si="61"/>
        <v>0.16374269005847952</v>
      </c>
      <c r="R102" s="74">
        <v>1287</v>
      </c>
      <c r="S102" s="72">
        <f t="shared" si="62"/>
        <v>0.83625730994152048</v>
      </c>
      <c r="T102" s="94">
        <v>1207</v>
      </c>
      <c r="U102" s="74">
        <v>186</v>
      </c>
      <c r="V102" s="72">
        <f t="shared" si="63"/>
        <v>0.15410107705053852</v>
      </c>
      <c r="W102" s="74">
        <v>1021</v>
      </c>
      <c r="X102" s="72">
        <f t="shared" si="64"/>
        <v>0.84589892294946145</v>
      </c>
      <c r="Y102" s="94">
        <v>586</v>
      </c>
      <c r="Z102" s="74">
        <v>61</v>
      </c>
      <c r="AA102" s="72">
        <f t="shared" si="65"/>
        <v>0.10409556313993173</v>
      </c>
      <c r="AB102" s="74">
        <v>525</v>
      </c>
      <c r="AC102" s="72">
        <f t="shared" si="66"/>
        <v>0.89590443686006827</v>
      </c>
      <c r="AD102" s="94">
        <v>246</v>
      </c>
      <c r="AE102" s="74">
        <v>15</v>
      </c>
      <c r="AF102" s="72">
        <f t="shared" si="67"/>
        <v>6.097560975609756E-2</v>
      </c>
      <c r="AG102" s="74">
        <v>231</v>
      </c>
      <c r="AH102" s="72">
        <f t="shared" si="68"/>
        <v>0.93902439024390238</v>
      </c>
      <c r="AI102" s="94">
        <v>61</v>
      </c>
      <c r="AJ102" s="74">
        <v>1</v>
      </c>
      <c r="AK102" s="72">
        <f t="shared" si="69"/>
        <v>1.6393442622950821E-2</v>
      </c>
      <c r="AL102" s="74">
        <v>60</v>
      </c>
      <c r="AM102" s="72">
        <f t="shared" si="70"/>
        <v>0.98360655737704916</v>
      </c>
      <c r="AN102" s="94">
        <f t="shared" si="71"/>
        <v>3668</v>
      </c>
      <c r="AO102" s="74">
        <f t="shared" ref="AO102:AO125" si="82">SUM(F102,K102,P102,U102,Z102,AE102,AJ102)</f>
        <v>519</v>
      </c>
      <c r="AP102" s="72">
        <f t="shared" si="72"/>
        <v>0.14149400218102509</v>
      </c>
      <c r="AQ102" s="73">
        <f t="shared" ref="AQ102:AQ125" si="83">SUM(H102,M102,R102,W102,AB102,AG102,AL102)</f>
        <v>3149</v>
      </c>
      <c r="AR102" s="72">
        <f t="shared" si="73"/>
        <v>0.85850599781897496</v>
      </c>
      <c r="AS102" s="91"/>
      <c r="AT102" s="259">
        <v>33</v>
      </c>
      <c r="AU102" s="329" t="s">
        <v>37</v>
      </c>
      <c r="AV102" s="11" t="s">
        <v>136</v>
      </c>
      <c r="AW102" s="210">
        <v>3335</v>
      </c>
      <c r="AX102" s="38">
        <v>414</v>
      </c>
      <c r="AY102" s="85">
        <v>0.12413793103448276</v>
      </c>
      <c r="AZ102" s="38">
        <v>2921</v>
      </c>
      <c r="BA102" s="85">
        <v>0.87586206896551722</v>
      </c>
    </row>
    <row r="103" spans="2:53" s="12" customFormat="1" ht="13.5" customHeight="1">
      <c r="B103" s="260"/>
      <c r="C103" s="330"/>
      <c r="D103" s="65" t="s">
        <v>137</v>
      </c>
      <c r="E103" s="95">
        <v>2</v>
      </c>
      <c r="F103" s="64">
        <v>0</v>
      </c>
      <c r="G103" s="62">
        <f t="shared" si="57"/>
        <v>0</v>
      </c>
      <c r="H103" s="64">
        <v>2</v>
      </c>
      <c r="I103" s="62">
        <f t="shared" si="58"/>
        <v>1</v>
      </c>
      <c r="J103" s="95">
        <v>8</v>
      </c>
      <c r="K103" s="64">
        <v>0</v>
      </c>
      <c r="L103" s="62">
        <f t="shared" si="59"/>
        <v>0</v>
      </c>
      <c r="M103" s="64">
        <v>8</v>
      </c>
      <c r="N103" s="62">
        <f t="shared" si="60"/>
        <v>1</v>
      </c>
      <c r="O103" s="95">
        <v>1125</v>
      </c>
      <c r="P103" s="64">
        <v>18</v>
      </c>
      <c r="Q103" s="62">
        <f t="shared" si="61"/>
        <v>1.6E-2</v>
      </c>
      <c r="R103" s="64">
        <v>1107</v>
      </c>
      <c r="S103" s="62">
        <f t="shared" si="62"/>
        <v>0.98399999999999999</v>
      </c>
      <c r="T103" s="95">
        <v>734</v>
      </c>
      <c r="U103" s="64">
        <v>6</v>
      </c>
      <c r="V103" s="62">
        <f t="shared" si="63"/>
        <v>8.1743869209809257E-3</v>
      </c>
      <c r="W103" s="64">
        <v>728</v>
      </c>
      <c r="X103" s="62">
        <f t="shared" si="64"/>
        <v>0.99182561307901906</v>
      </c>
      <c r="Y103" s="95">
        <v>435</v>
      </c>
      <c r="Z103" s="64">
        <v>2</v>
      </c>
      <c r="AA103" s="62">
        <f t="shared" si="65"/>
        <v>4.5977011494252873E-3</v>
      </c>
      <c r="AB103" s="64">
        <v>433</v>
      </c>
      <c r="AC103" s="62">
        <f t="shared" si="66"/>
        <v>0.99540229885057474</v>
      </c>
      <c r="AD103" s="95">
        <v>257</v>
      </c>
      <c r="AE103" s="64">
        <v>2</v>
      </c>
      <c r="AF103" s="62">
        <f t="shared" si="67"/>
        <v>7.7821011673151752E-3</v>
      </c>
      <c r="AG103" s="64">
        <v>255</v>
      </c>
      <c r="AH103" s="62">
        <f t="shared" si="68"/>
        <v>0.99221789883268485</v>
      </c>
      <c r="AI103" s="95">
        <v>80</v>
      </c>
      <c r="AJ103" s="64">
        <v>0</v>
      </c>
      <c r="AK103" s="62">
        <f t="shared" si="69"/>
        <v>0</v>
      </c>
      <c r="AL103" s="64">
        <v>80</v>
      </c>
      <c r="AM103" s="62">
        <f t="shared" si="70"/>
        <v>1</v>
      </c>
      <c r="AN103" s="95">
        <f t="shared" si="71"/>
        <v>2641</v>
      </c>
      <c r="AO103" s="64">
        <f t="shared" si="82"/>
        <v>28</v>
      </c>
      <c r="AP103" s="62">
        <f t="shared" si="72"/>
        <v>1.0602044680045438E-2</v>
      </c>
      <c r="AQ103" s="63">
        <f t="shared" si="83"/>
        <v>2613</v>
      </c>
      <c r="AR103" s="62">
        <f t="shared" si="73"/>
        <v>0.98939795531995456</v>
      </c>
      <c r="AS103" s="91"/>
      <c r="AT103" s="260"/>
      <c r="AU103" s="330"/>
      <c r="AV103" s="11" t="s">
        <v>137</v>
      </c>
      <c r="AW103" s="210">
        <v>2641</v>
      </c>
      <c r="AX103" s="38">
        <v>18</v>
      </c>
      <c r="AY103" s="85">
        <v>6.815600151457781E-3</v>
      </c>
      <c r="AZ103" s="38">
        <v>2623</v>
      </c>
      <c r="BA103" s="85">
        <v>0.99318439984854223</v>
      </c>
    </row>
    <row r="104" spans="2:53" s="12" customFormat="1" ht="13.5" customHeight="1">
      <c r="B104" s="261"/>
      <c r="C104" s="331"/>
      <c r="D104" s="71" t="s">
        <v>67</v>
      </c>
      <c r="E104" s="96">
        <v>8</v>
      </c>
      <c r="F104" s="70">
        <v>0</v>
      </c>
      <c r="G104" s="13">
        <f t="shared" si="57"/>
        <v>0</v>
      </c>
      <c r="H104" s="70">
        <v>8</v>
      </c>
      <c r="I104" s="13">
        <f t="shared" si="58"/>
        <v>1</v>
      </c>
      <c r="J104" s="96">
        <v>31</v>
      </c>
      <c r="K104" s="70">
        <v>4</v>
      </c>
      <c r="L104" s="13">
        <f t="shared" si="59"/>
        <v>0.12903225806451613</v>
      </c>
      <c r="M104" s="70">
        <v>27</v>
      </c>
      <c r="N104" s="13">
        <f t="shared" si="60"/>
        <v>0.87096774193548387</v>
      </c>
      <c r="O104" s="96">
        <v>2664</v>
      </c>
      <c r="P104" s="70">
        <v>270</v>
      </c>
      <c r="Q104" s="13">
        <f t="shared" si="61"/>
        <v>0.10135135135135136</v>
      </c>
      <c r="R104" s="70">
        <v>2394</v>
      </c>
      <c r="S104" s="13">
        <f t="shared" si="62"/>
        <v>0.89864864864864868</v>
      </c>
      <c r="T104" s="96">
        <v>1941</v>
      </c>
      <c r="U104" s="70">
        <v>192</v>
      </c>
      <c r="V104" s="13">
        <f t="shared" si="63"/>
        <v>9.8918083462132919E-2</v>
      </c>
      <c r="W104" s="70">
        <v>1749</v>
      </c>
      <c r="X104" s="13">
        <f t="shared" si="64"/>
        <v>0.90108191653786707</v>
      </c>
      <c r="Y104" s="96">
        <v>1021</v>
      </c>
      <c r="Z104" s="70">
        <v>63</v>
      </c>
      <c r="AA104" s="13">
        <f t="shared" si="65"/>
        <v>6.1704211557296766E-2</v>
      </c>
      <c r="AB104" s="70">
        <v>958</v>
      </c>
      <c r="AC104" s="13">
        <f t="shared" si="66"/>
        <v>0.93829578844270323</v>
      </c>
      <c r="AD104" s="96">
        <v>503</v>
      </c>
      <c r="AE104" s="70">
        <v>17</v>
      </c>
      <c r="AF104" s="13">
        <f t="shared" si="67"/>
        <v>3.3797216699801194E-2</v>
      </c>
      <c r="AG104" s="70">
        <v>486</v>
      </c>
      <c r="AH104" s="13">
        <f t="shared" si="68"/>
        <v>0.96620278330019882</v>
      </c>
      <c r="AI104" s="96">
        <v>141</v>
      </c>
      <c r="AJ104" s="70">
        <v>1</v>
      </c>
      <c r="AK104" s="13">
        <f t="shared" si="69"/>
        <v>7.0921985815602835E-3</v>
      </c>
      <c r="AL104" s="70">
        <v>140</v>
      </c>
      <c r="AM104" s="13">
        <f t="shared" si="70"/>
        <v>0.99290780141843971</v>
      </c>
      <c r="AN104" s="96">
        <f t="shared" si="71"/>
        <v>6309</v>
      </c>
      <c r="AO104" s="70">
        <f t="shared" si="82"/>
        <v>547</v>
      </c>
      <c r="AP104" s="13">
        <f t="shared" si="72"/>
        <v>8.6701537486130922E-2</v>
      </c>
      <c r="AQ104" s="33">
        <f t="shared" si="83"/>
        <v>5762</v>
      </c>
      <c r="AR104" s="13">
        <f t="shared" si="73"/>
        <v>0.91329846251386904</v>
      </c>
      <c r="AS104" s="91"/>
      <c r="AT104" s="261"/>
      <c r="AU104" s="331"/>
      <c r="AV104" s="151" t="s">
        <v>67</v>
      </c>
      <c r="AW104" s="210">
        <v>5976</v>
      </c>
      <c r="AX104" s="38">
        <v>432</v>
      </c>
      <c r="AY104" s="85">
        <v>7.2289156626506021E-2</v>
      </c>
      <c r="AZ104" s="38">
        <v>5544</v>
      </c>
      <c r="BA104" s="85">
        <v>0.92771084337349397</v>
      </c>
    </row>
    <row r="105" spans="2:53" s="12" customFormat="1" ht="13.5" customHeight="1">
      <c r="B105" s="259">
        <v>34</v>
      </c>
      <c r="C105" s="329" t="s">
        <v>38</v>
      </c>
      <c r="D105" s="75" t="s">
        <v>136</v>
      </c>
      <c r="E105" s="94">
        <v>52</v>
      </c>
      <c r="F105" s="74">
        <v>3</v>
      </c>
      <c r="G105" s="72">
        <f t="shared" si="57"/>
        <v>5.7692307692307696E-2</v>
      </c>
      <c r="H105" s="74">
        <v>49</v>
      </c>
      <c r="I105" s="72">
        <f t="shared" si="58"/>
        <v>0.94230769230769229</v>
      </c>
      <c r="J105" s="94">
        <v>105</v>
      </c>
      <c r="K105" s="74">
        <v>12</v>
      </c>
      <c r="L105" s="72">
        <f t="shared" si="59"/>
        <v>0.11428571428571428</v>
      </c>
      <c r="M105" s="74">
        <v>93</v>
      </c>
      <c r="N105" s="72">
        <f t="shared" si="60"/>
        <v>0.88571428571428568</v>
      </c>
      <c r="O105" s="94">
        <v>5761</v>
      </c>
      <c r="P105" s="74">
        <v>1013</v>
      </c>
      <c r="Q105" s="72">
        <f t="shared" si="61"/>
        <v>0.17583752820690851</v>
      </c>
      <c r="R105" s="74">
        <v>4748</v>
      </c>
      <c r="S105" s="72">
        <f t="shared" si="62"/>
        <v>0.82416247179309143</v>
      </c>
      <c r="T105" s="94">
        <v>4906</v>
      </c>
      <c r="U105" s="74">
        <v>813</v>
      </c>
      <c r="V105" s="72">
        <f t="shared" si="63"/>
        <v>0.1657154504688137</v>
      </c>
      <c r="W105" s="74">
        <v>4093</v>
      </c>
      <c r="X105" s="72">
        <f t="shared" si="64"/>
        <v>0.83428454953118625</v>
      </c>
      <c r="Y105" s="94">
        <v>2698</v>
      </c>
      <c r="Z105" s="74">
        <v>353</v>
      </c>
      <c r="AA105" s="72">
        <f t="shared" si="65"/>
        <v>0.13083765752409193</v>
      </c>
      <c r="AB105" s="74">
        <v>2345</v>
      </c>
      <c r="AC105" s="72">
        <f t="shared" si="66"/>
        <v>0.86916234247590807</v>
      </c>
      <c r="AD105" s="94">
        <v>1033</v>
      </c>
      <c r="AE105" s="74">
        <v>93</v>
      </c>
      <c r="AF105" s="72">
        <f t="shared" si="67"/>
        <v>9.0029041626331074E-2</v>
      </c>
      <c r="AG105" s="74">
        <v>940</v>
      </c>
      <c r="AH105" s="72">
        <f t="shared" si="68"/>
        <v>0.90997095837366893</v>
      </c>
      <c r="AI105" s="94">
        <v>292</v>
      </c>
      <c r="AJ105" s="74">
        <v>18</v>
      </c>
      <c r="AK105" s="72">
        <f t="shared" si="69"/>
        <v>6.1643835616438353E-2</v>
      </c>
      <c r="AL105" s="74">
        <v>274</v>
      </c>
      <c r="AM105" s="72">
        <f t="shared" si="70"/>
        <v>0.93835616438356162</v>
      </c>
      <c r="AN105" s="94">
        <f t="shared" si="71"/>
        <v>14847</v>
      </c>
      <c r="AO105" s="74">
        <f t="shared" si="82"/>
        <v>2305</v>
      </c>
      <c r="AP105" s="72">
        <f t="shared" si="72"/>
        <v>0.15525021889944096</v>
      </c>
      <c r="AQ105" s="73">
        <f t="shared" si="83"/>
        <v>12542</v>
      </c>
      <c r="AR105" s="72">
        <f t="shared" si="73"/>
        <v>0.84474978110055898</v>
      </c>
      <c r="AS105" s="91"/>
      <c r="AT105" s="259">
        <v>34</v>
      </c>
      <c r="AU105" s="329" t="s">
        <v>38</v>
      </c>
      <c r="AV105" s="11" t="s">
        <v>136</v>
      </c>
      <c r="AW105" s="210">
        <v>13805</v>
      </c>
      <c r="AX105" s="38">
        <v>1899</v>
      </c>
      <c r="AY105" s="85">
        <v>0.13755885548714233</v>
      </c>
      <c r="AZ105" s="38">
        <v>11906</v>
      </c>
      <c r="BA105" s="85">
        <v>0.86244114451285769</v>
      </c>
    </row>
    <row r="106" spans="2:53" s="12" customFormat="1" ht="13.5" customHeight="1">
      <c r="B106" s="260"/>
      <c r="C106" s="330"/>
      <c r="D106" s="65" t="s">
        <v>137</v>
      </c>
      <c r="E106" s="95">
        <v>51</v>
      </c>
      <c r="F106" s="64">
        <v>1</v>
      </c>
      <c r="G106" s="62">
        <f t="shared" si="57"/>
        <v>1.9607843137254902E-2</v>
      </c>
      <c r="H106" s="64">
        <v>50</v>
      </c>
      <c r="I106" s="62">
        <f t="shared" si="58"/>
        <v>0.98039215686274506</v>
      </c>
      <c r="J106" s="95">
        <v>77</v>
      </c>
      <c r="K106" s="64">
        <v>0</v>
      </c>
      <c r="L106" s="62">
        <f t="shared" si="59"/>
        <v>0</v>
      </c>
      <c r="M106" s="64">
        <v>77</v>
      </c>
      <c r="N106" s="62">
        <f t="shared" si="60"/>
        <v>1</v>
      </c>
      <c r="O106" s="95">
        <v>4670</v>
      </c>
      <c r="P106" s="64">
        <v>95</v>
      </c>
      <c r="Q106" s="62">
        <f t="shared" si="61"/>
        <v>2.0342612419700215E-2</v>
      </c>
      <c r="R106" s="64">
        <v>4575</v>
      </c>
      <c r="S106" s="62">
        <f t="shared" si="62"/>
        <v>0.97965738758029974</v>
      </c>
      <c r="T106" s="95">
        <v>3576</v>
      </c>
      <c r="U106" s="64">
        <v>57</v>
      </c>
      <c r="V106" s="62">
        <f t="shared" si="63"/>
        <v>1.5939597315436243E-2</v>
      </c>
      <c r="W106" s="64">
        <v>3519</v>
      </c>
      <c r="X106" s="62">
        <f t="shared" si="64"/>
        <v>0.98406040268456374</v>
      </c>
      <c r="Y106" s="95">
        <v>2492</v>
      </c>
      <c r="Z106" s="64">
        <v>27</v>
      </c>
      <c r="AA106" s="62">
        <f t="shared" si="65"/>
        <v>1.0834670947030497E-2</v>
      </c>
      <c r="AB106" s="64">
        <v>2465</v>
      </c>
      <c r="AC106" s="62">
        <f t="shared" si="66"/>
        <v>0.9891653290529695</v>
      </c>
      <c r="AD106" s="95">
        <v>1319</v>
      </c>
      <c r="AE106" s="64">
        <v>13</v>
      </c>
      <c r="AF106" s="62">
        <f t="shared" si="67"/>
        <v>9.8559514783927212E-3</v>
      </c>
      <c r="AG106" s="64">
        <v>1306</v>
      </c>
      <c r="AH106" s="62">
        <f t="shared" si="68"/>
        <v>0.99014404852160731</v>
      </c>
      <c r="AI106" s="95">
        <v>446</v>
      </c>
      <c r="AJ106" s="64">
        <v>0</v>
      </c>
      <c r="AK106" s="62">
        <f t="shared" si="69"/>
        <v>0</v>
      </c>
      <c r="AL106" s="64">
        <v>446</v>
      </c>
      <c r="AM106" s="62">
        <f t="shared" si="70"/>
        <v>1</v>
      </c>
      <c r="AN106" s="95">
        <f t="shared" si="71"/>
        <v>12631</v>
      </c>
      <c r="AO106" s="64">
        <f t="shared" si="82"/>
        <v>193</v>
      </c>
      <c r="AP106" s="62">
        <f t="shared" si="72"/>
        <v>1.5279866993903888E-2</v>
      </c>
      <c r="AQ106" s="63">
        <f t="shared" si="83"/>
        <v>12438</v>
      </c>
      <c r="AR106" s="62">
        <f t="shared" si="73"/>
        <v>0.98472013300609607</v>
      </c>
      <c r="AS106" s="91"/>
      <c r="AT106" s="260"/>
      <c r="AU106" s="330"/>
      <c r="AV106" s="11" t="s">
        <v>137</v>
      </c>
      <c r="AW106" s="210">
        <v>12693</v>
      </c>
      <c r="AX106" s="38">
        <v>147</v>
      </c>
      <c r="AY106" s="85">
        <v>1.1581186480737414E-2</v>
      </c>
      <c r="AZ106" s="38">
        <v>12546</v>
      </c>
      <c r="BA106" s="85">
        <v>0.98841881351926264</v>
      </c>
    </row>
    <row r="107" spans="2:53" s="12" customFormat="1" ht="13.5" customHeight="1">
      <c r="B107" s="261"/>
      <c r="C107" s="331"/>
      <c r="D107" s="71" t="s">
        <v>67</v>
      </c>
      <c r="E107" s="96">
        <v>103</v>
      </c>
      <c r="F107" s="70">
        <v>4</v>
      </c>
      <c r="G107" s="13">
        <f t="shared" si="57"/>
        <v>3.8834951456310676E-2</v>
      </c>
      <c r="H107" s="70">
        <v>99</v>
      </c>
      <c r="I107" s="13">
        <f t="shared" si="58"/>
        <v>0.96116504854368934</v>
      </c>
      <c r="J107" s="96">
        <v>182</v>
      </c>
      <c r="K107" s="70">
        <v>12</v>
      </c>
      <c r="L107" s="13">
        <f t="shared" si="59"/>
        <v>6.5934065934065936E-2</v>
      </c>
      <c r="M107" s="70">
        <v>170</v>
      </c>
      <c r="N107" s="13">
        <f t="shared" si="60"/>
        <v>0.93406593406593408</v>
      </c>
      <c r="O107" s="96">
        <v>10431</v>
      </c>
      <c r="P107" s="70">
        <v>1108</v>
      </c>
      <c r="Q107" s="13">
        <f t="shared" si="61"/>
        <v>0.10622183874988017</v>
      </c>
      <c r="R107" s="70">
        <v>9323</v>
      </c>
      <c r="S107" s="13">
        <f t="shared" si="62"/>
        <v>0.89377816125011988</v>
      </c>
      <c r="T107" s="96">
        <v>8482</v>
      </c>
      <c r="U107" s="70">
        <v>870</v>
      </c>
      <c r="V107" s="13">
        <f t="shared" si="63"/>
        <v>0.10257014854987032</v>
      </c>
      <c r="W107" s="70">
        <v>7612</v>
      </c>
      <c r="X107" s="13">
        <f t="shared" si="64"/>
        <v>0.89742985145012966</v>
      </c>
      <c r="Y107" s="96">
        <v>5190</v>
      </c>
      <c r="Z107" s="70">
        <v>380</v>
      </c>
      <c r="AA107" s="13">
        <f t="shared" si="65"/>
        <v>7.3217726396917149E-2</v>
      </c>
      <c r="AB107" s="70">
        <v>4810</v>
      </c>
      <c r="AC107" s="13">
        <f t="shared" si="66"/>
        <v>0.92678227360308285</v>
      </c>
      <c r="AD107" s="96">
        <v>2352</v>
      </c>
      <c r="AE107" s="70">
        <v>106</v>
      </c>
      <c r="AF107" s="13">
        <f t="shared" si="67"/>
        <v>4.5068027210884355E-2</v>
      </c>
      <c r="AG107" s="70">
        <v>2246</v>
      </c>
      <c r="AH107" s="13">
        <f t="shared" si="68"/>
        <v>0.95493197278911568</v>
      </c>
      <c r="AI107" s="96">
        <v>738</v>
      </c>
      <c r="AJ107" s="70">
        <v>18</v>
      </c>
      <c r="AK107" s="13">
        <f t="shared" si="69"/>
        <v>2.4390243902439025E-2</v>
      </c>
      <c r="AL107" s="70">
        <v>720</v>
      </c>
      <c r="AM107" s="13">
        <f t="shared" si="70"/>
        <v>0.97560975609756095</v>
      </c>
      <c r="AN107" s="96">
        <f t="shared" si="71"/>
        <v>27478</v>
      </c>
      <c r="AO107" s="70">
        <f t="shared" si="82"/>
        <v>2498</v>
      </c>
      <c r="AP107" s="13">
        <f t="shared" si="72"/>
        <v>9.0909090909090912E-2</v>
      </c>
      <c r="AQ107" s="33">
        <f t="shared" si="83"/>
        <v>24980</v>
      </c>
      <c r="AR107" s="13">
        <f t="shared" si="73"/>
        <v>0.90909090909090906</v>
      </c>
      <c r="AS107" s="91"/>
      <c r="AT107" s="261"/>
      <c r="AU107" s="331"/>
      <c r="AV107" s="151" t="s">
        <v>67</v>
      </c>
      <c r="AW107" s="210">
        <v>26498</v>
      </c>
      <c r="AX107" s="38">
        <v>2046</v>
      </c>
      <c r="AY107" s="85">
        <v>7.7213374594309006E-2</v>
      </c>
      <c r="AZ107" s="38">
        <v>24452</v>
      </c>
      <c r="BA107" s="85">
        <v>0.92278662540569101</v>
      </c>
    </row>
    <row r="108" spans="2:53" s="12" customFormat="1" ht="13.5" customHeight="1">
      <c r="B108" s="259">
        <v>35</v>
      </c>
      <c r="C108" s="329" t="s">
        <v>1</v>
      </c>
      <c r="D108" s="75" t="s">
        <v>136</v>
      </c>
      <c r="E108" s="94">
        <v>8</v>
      </c>
      <c r="F108" s="74">
        <v>1</v>
      </c>
      <c r="G108" s="72">
        <f t="shared" si="57"/>
        <v>0.125</v>
      </c>
      <c r="H108" s="74">
        <v>7</v>
      </c>
      <c r="I108" s="72">
        <f t="shared" si="58"/>
        <v>0.875</v>
      </c>
      <c r="J108" s="94">
        <v>25</v>
      </c>
      <c r="K108" s="74">
        <v>3</v>
      </c>
      <c r="L108" s="72">
        <f t="shared" si="59"/>
        <v>0.12</v>
      </c>
      <c r="M108" s="74">
        <v>22</v>
      </c>
      <c r="N108" s="72">
        <f t="shared" si="60"/>
        <v>0.88</v>
      </c>
      <c r="O108" s="94">
        <v>13222</v>
      </c>
      <c r="P108" s="74">
        <v>2352</v>
      </c>
      <c r="Q108" s="72">
        <f t="shared" si="61"/>
        <v>0.17788534261080019</v>
      </c>
      <c r="R108" s="74">
        <v>10870</v>
      </c>
      <c r="S108" s="72">
        <f t="shared" si="62"/>
        <v>0.82211465738919987</v>
      </c>
      <c r="T108" s="94">
        <v>11454</v>
      </c>
      <c r="U108" s="74">
        <v>2173</v>
      </c>
      <c r="V108" s="72">
        <f t="shared" si="63"/>
        <v>0.18971538327221932</v>
      </c>
      <c r="W108" s="74">
        <v>9281</v>
      </c>
      <c r="X108" s="72">
        <f t="shared" si="64"/>
        <v>0.81028461672778074</v>
      </c>
      <c r="Y108" s="94">
        <v>6883</v>
      </c>
      <c r="Z108" s="74">
        <v>1088</v>
      </c>
      <c r="AA108" s="72">
        <f t="shared" si="65"/>
        <v>0.15807060874618625</v>
      </c>
      <c r="AB108" s="74">
        <v>5795</v>
      </c>
      <c r="AC108" s="72">
        <f t="shared" si="66"/>
        <v>0.84192939125381372</v>
      </c>
      <c r="AD108" s="94">
        <v>2824</v>
      </c>
      <c r="AE108" s="74">
        <v>291</v>
      </c>
      <c r="AF108" s="72">
        <f t="shared" si="67"/>
        <v>0.10304532577903683</v>
      </c>
      <c r="AG108" s="74">
        <v>2533</v>
      </c>
      <c r="AH108" s="72">
        <f t="shared" si="68"/>
        <v>0.8969546742209632</v>
      </c>
      <c r="AI108" s="94">
        <v>793</v>
      </c>
      <c r="AJ108" s="74">
        <v>40</v>
      </c>
      <c r="AK108" s="72">
        <f t="shared" si="69"/>
        <v>5.0441361916771753E-2</v>
      </c>
      <c r="AL108" s="74">
        <v>753</v>
      </c>
      <c r="AM108" s="72">
        <f t="shared" si="70"/>
        <v>0.94955863808322827</v>
      </c>
      <c r="AN108" s="94">
        <f t="shared" si="71"/>
        <v>35209</v>
      </c>
      <c r="AO108" s="74">
        <f t="shared" si="82"/>
        <v>5948</v>
      </c>
      <c r="AP108" s="72">
        <f t="shared" si="72"/>
        <v>0.16893407935471044</v>
      </c>
      <c r="AQ108" s="73">
        <f t="shared" si="83"/>
        <v>29261</v>
      </c>
      <c r="AR108" s="72">
        <f t="shared" si="73"/>
        <v>0.8310659206452895</v>
      </c>
      <c r="AS108" s="91"/>
      <c r="AT108" s="259">
        <v>35</v>
      </c>
      <c r="AU108" s="329" t="s">
        <v>1</v>
      </c>
      <c r="AV108" s="11" t="s">
        <v>136</v>
      </c>
      <c r="AW108" s="210">
        <v>32899</v>
      </c>
      <c r="AX108" s="38">
        <v>4936</v>
      </c>
      <c r="AY108" s="85">
        <v>0.15003495546977111</v>
      </c>
      <c r="AZ108" s="38">
        <v>27963</v>
      </c>
      <c r="BA108" s="85">
        <v>0.84996504453022892</v>
      </c>
    </row>
    <row r="109" spans="2:53" s="12" customFormat="1" ht="13.5" customHeight="1">
      <c r="B109" s="260"/>
      <c r="C109" s="330"/>
      <c r="D109" s="65" t="s">
        <v>137</v>
      </c>
      <c r="E109" s="95">
        <v>4</v>
      </c>
      <c r="F109" s="64">
        <v>0</v>
      </c>
      <c r="G109" s="62">
        <f t="shared" si="57"/>
        <v>0</v>
      </c>
      <c r="H109" s="64">
        <v>4</v>
      </c>
      <c r="I109" s="62">
        <f t="shared" si="58"/>
        <v>1</v>
      </c>
      <c r="J109" s="95">
        <v>15</v>
      </c>
      <c r="K109" s="64">
        <v>0</v>
      </c>
      <c r="L109" s="62">
        <f t="shared" si="59"/>
        <v>0</v>
      </c>
      <c r="M109" s="64">
        <v>15</v>
      </c>
      <c r="N109" s="62">
        <f t="shared" si="60"/>
        <v>1</v>
      </c>
      <c r="O109" s="95">
        <v>7798</v>
      </c>
      <c r="P109" s="64">
        <v>100</v>
      </c>
      <c r="Q109" s="62">
        <f t="shared" si="61"/>
        <v>1.2823800974608874E-2</v>
      </c>
      <c r="R109" s="64">
        <v>7698</v>
      </c>
      <c r="S109" s="62">
        <f t="shared" si="62"/>
        <v>0.98717619902539111</v>
      </c>
      <c r="T109" s="95">
        <v>5963</v>
      </c>
      <c r="U109" s="64">
        <v>78</v>
      </c>
      <c r="V109" s="62">
        <f t="shared" si="63"/>
        <v>1.3080664095254067E-2</v>
      </c>
      <c r="W109" s="64">
        <v>5885</v>
      </c>
      <c r="X109" s="62">
        <f t="shared" si="64"/>
        <v>0.9869193359047459</v>
      </c>
      <c r="Y109" s="95">
        <v>4588</v>
      </c>
      <c r="Z109" s="64">
        <v>34</v>
      </c>
      <c r="AA109" s="62">
        <f t="shared" si="65"/>
        <v>7.4106364428945075E-3</v>
      </c>
      <c r="AB109" s="64">
        <v>4554</v>
      </c>
      <c r="AC109" s="62">
        <f t="shared" si="66"/>
        <v>0.99258936355710548</v>
      </c>
      <c r="AD109" s="95">
        <v>2213</v>
      </c>
      <c r="AE109" s="64">
        <v>11</v>
      </c>
      <c r="AF109" s="62">
        <f t="shared" si="67"/>
        <v>4.9706281066425667E-3</v>
      </c>
      <c r="AG109" s="64">
        <v>2202</v>
      </c>
      <c r="AH109" s="62">
        <f t="shared" si="68"/>
        <v>0.99502937189335738</v>
      </c>
      <c r="AI109" s="95">
        <v>770</v>
      </c>
      <c r="AJ109" s="64">
        <v>0</v>
      </c>
      <c r="AK109" s="62">
        <f t="shared" si="69"/>
        <v>0</v>
      </c>
      <c r="AL109" s="64">
        <v>770</v>
      </c>
      <c r="AM109" s="62">
        <f t="shared" si="70"/>
        <v>1</v>
      </c>
      <c r="AN109" s="95">
        <f t="shared" si="71"/>
        <v>21351</v>
      </c>
      <c r="AO109" s="64">
        <f t="shared" si="82"/>
        <v>223</v>
      </c>
      <c r="AP109" s="62">
        <f t="shared" si="72"/>
        <v>1.0444475668586951E-2</v>
      </c>
      <c r="AQ109" s="63">
        <f t="shared" si="83"/>
        <v>21128</v>
      </c>
      <c r="AR109" s="62">
        <f t="shared" si="73"/>
        <v>0.98955552433141303</v>
      </c>
      <c r="AS109" s="91"/>
      <c r="AT109" s="260"/>
      <c r="AU109" s="330"/>
      <c r="AV109" s="11" t="s">
        <v>137</v>
      </c>
      <c r="AW109" s="210">
        <v>21669</v>
      </c>
      <c r="AX109" s="38">
        <v>250</v>
      </c>
      <c r="AY109" s="85">
        <v>1.1537219068715677E-2</v>
      </c>
      <c r="AZ109" s="38">
        <v>21419</v>
      </c>
      <c r="BA109" s="85">
        <v>0.98846278093128437</v>
      </c>
    </row>
    <row r="110" spans="2:53" s="12" customFormat="1" ht="13.5" customHeight="1">
      <c r="B110" s="261"/>
      <c r="C110" s="331"/>
      <c r="D110" s="71" t="s">
        <v>67</v>
      </c>
      <c r="E110" s="96">
        <v>12</v>
      </c>
      <c r="F110" s="70">
        <v>1</v>
      </c>
      <c r="G110" s="13">
        <f t="shared" si="57"/>
        <v>8.3333333333333329E-2</v>
      </c>
      <c r="H110" s="70">
        <v>11</v>
      </c>
      <c r="I110" s="13">
        <f t="shared" si="58"/>
        <v>0.91666666666666663</v>
      </c>
      <c r="J110" s="96">
        <v>40</v>
      </c>
      <c r="K110" s="70">
        <v>3</v>
      </c>
      <c r="L110" s="13">
        <f t="shared" si="59"/>
        <v>7.4999999999999997E-2</v>
      </c>
      <c r="M110" s="70">
        <v>37</v>
      </c>
      <c r="N110" s="13">
        <f t="shared" si="60"/>
        <v>0.92500000000000004</v>
      </c>
      <c r="O110" s="96">
        <v>21020</v>
      </c>
      <c r="P110" s="70">
        <v>2452</v>
      </c>
      <c r="Q110" s="13">
        <f t="shared" si="61"/>
        <v>0.11665080875356804</v>
      </c>
      <c r="R110" s="70">
        <v>18568</v>
      </c>
      <c r="S110" s="13">
        <f t="shared" si="62"/>
        <v>0.88334919124643196</v>
      </c>
      <c r="T110" s="96">
        <v>17417</v>
      </c>
      <c r="U110" s="70">
        <v>2251</v>
      </c>
      <c r="V110" s="13">
        <f t="shared" si="63"/>
        <v>0.12924154561635184</v>
      </c>
      <c r="W110" s="70">
        <v>15166</v>
      </c>
      <c r="X110" s="13">
        <f t="shared" si="64"/>
        <v>0.87075845438364818</v>
      </c>
      <c r="Y110" s="96">
        <v>11471</v>
      </c>
      <c r="Z110" s="70">
        <v>1122</v>
      </c>
      <c r="AA110" s="13">
        <f t="shared" si="65"/>
        <v>9.7811873419928516E-2</v>
      </c>
      <c r="AB110" s="70">
        <v>10349</v>
      </c>
      <c r="AC110" s="13">
        <f t="shared" si="66"/>
        <v>0.90218812658007153</v>
      </c>
      <c r="AD110" s="96">
        <v>5037</v>
      </c>
      <c r="AE110" s="70">
        <v>302</v>
      </c>
      <c r="AF110" s="13">
        <f t="shared" si="67"/>
        <v>5.9956323208258881E-2</v>
      </c>
      <c r="AG110" s="70">
        <v>4735</v>
      </c>
      <c r="AH110" s="13">
        <f t="shared" si="68"/>
        <v>0.94004367679174117</v>
      </c>
      <c r="AI110" s="96">
        <v>1563</v>
      </c>
      <c r="AJ110" s="70">
        <v>40</v>
      </c>
      <c r="AK110" s="13">
        <f t="shared" si="69"/>
        <v>2.5591810620601407E-2</v>
      </c>
      <c r="AL110" s="70">
        <v>1523</v>
      </c>
      <c r="AM110" s="13">
        <f t="shared" si="70"/>
        <v>0.97440818937939855</v>
      </c>
      <c r="AN110" s="96">
        <f t="shared" si="71"/>
        <v>56560</v>
      </c>
      <c r="AO110" s="70">
        <f t="shared" si="82"/>
        <v>6171</v>
      </c>
      <c r="AP110" s="13">
        <f t="shared" si="72"/>
        <v>0.1091053748231966</v>
      </c>
      <c r="AQ110" s="33">
        <f t="shared" si="83"/>
        <v>50389</v>
      </c>
      <c r="AR110" s="13">
        <f t="shared" si="73"/>
        <v>0.8908946251768034</v>
      </c>
      <c r="AS110" s="91"/>
      <c r="AT110" s="261"/>
      <c r="AU110" s="331"/>
      <c r="AV110" s="151" t="s">
        <v>67</v>
      </c>
      <c r="AW110" s="210">
        <v>54568</v>
      </c>
      <c r="AX110" s="38">
        <v>5186</v>
      </c>
      <c r="AY110" s="85">
        <v>9.5037384547720274E-2</v>
      </c>
      <c r="AZ110" s="38">
        <v>49382</v>
      </c>
      <c r="BA110" s="85">
        <v>0.90496261545227974</v>
      </c>
    </row>
    <row r="111" spans="2:53" s="12" customFormat="1" ht="13.5" customHeight="1">
      <c r="B111" s="259">
        <v>36</v>
      </c>
      <c r="C111" s="329" t="s">
        <v>2</v>
      </c>
      <c r="D111" s="75" t="s">
        <v>136</v>
      </c>
      <c r="E111" s="94">
        <v>18</v>
      </c>
      <c r="F111" s="74">
        <v>0</v>
      </c>
      <c r="G111" s="72">
        <f t="shared" si="57"/>
        <v>0</v>
      </c>
      <c r="H111" s="74">
        <v>18</v>
      </c>
      <c r="I111" s="72">
        <f t="shared" si="58"/>
        <v>1</v>
      </c>
      <c r="J111" s="94">
        <v>30</v>
      </c>
      <c r="K111" s="74">
        <v>4</v>
      </c>
      <c r="L111" s="72">
        <f t="shared" si="59"/>
        <v>0.13333333333333333</v>
      </c>
      <c r="M111" s="74">
        <v>26</v>
      </c>
      <c r="N111" s="72">
        <f t="shared" si="60"/>
        <v>0.8666666666666667</v>
      </c>
      <c r="O111" s="94">
        <v>3696</v>
      </c>
      <c r="P111" s="74">
        <v>698</v>
      </c>
      <c r="Q111" s="72">
        <f t="shared" si="61"/>
        <v>0.18885281385281386</v>
      </c>
      <c r="R111" s="74">
        <v>2998</v>
      </c>
      <c r="S111" s="72">
        <f t="shared" si="62"/>
        <v>0.81114718614718617</v>
      </c>
      <c r="T111" s="94">
        <v>3108</v>
      </c>
      <c r="U111" s="74">
        <v>538</v>
      </c>
      <c r="V111" s="72">
        <f t="shared" si="63"/>
        <v>0.1731016731016731</v>
      </c>
      <c r="W111" s="74">
        <v>2570</v>
      </c>
      <c r="X111" s="72">
        <f t="shared" si="64"/>
        <v>0.82689832689832687</v>
      </c>
      <c r="Y111" s="94">
        <v>1980</v>
      </c>
      <c r="Z111" s="74">
        <v>251</v>
      </c>
      <c r="AA111" s="72">
        <f t="shared" si="65"/>
        <v>0.12676767676767678</v>
      </c>
      <c r="AB111" s="74">
        <v>1729</v>
      </c>
      <c r="AC111" s="72">
        <f t="shared" si="66"/>
        <v>0.87323232323232325</v>
      </c>
      <c r="AD111" s="94">
        <v>829</v>
      </c>
      <c r="AE111" s="74">
        <v>76</v>
      </c>
      <c r="AF111" s="72">
        <f t="shared" si="67"/>
        <v>9.167671893848009E-2</v>
      </c>
      <c r="AG111" s="74">
        <v>753</v>
      </c>
      <c r="AH111" s="72">
        <f t="shared" si="68"/>
        <v>0.90832328106151994</v>
      </c>
      <c r="AI111" s="94">
        <v>274</v>
      </c>
      <c r="AJ111" s="74">
        <v>19</v>
      </c>
      <c r="AK111" s="72">
        <f t="shared" si="69"/>
        <v>6.9343065693430656E-2</v>
      </c>
      <c r="AL111" s="74">
        <v>255</v>
      </c>
      <c r="AM111" s="72">
        <f t="shared" si="70"/>
        <v>0.93065693430656937</v>
      </c>
      <c r="AN111" s="94">
        <f t="shared" si="71"/>
        <v>9935</v>
      </c>
      <c r="AO111" s="74">
        <f t="shared" si="82"/>
        <v>1586</v>
      </c>
      <c r="AP111" s="72">
        <f t="shared" si="72"/>
        <v>0.15963764469048816</v>
      </c>
      <c r="AQ111" s="73">
        <f t="shared" si="83"/>
        <v>8349</v>
      </c>
      <c r="AR111" s="72">
        <f t="shared" si="73"/>
        <v>0.84036235530951187</v>
      </c>
      <c r="AS111" s="91"/>
      <c r="AT111" s="259">
        <v>36</v>
      </c>
      <c r="AU111" s="329" t="s">
        <v>2</v>
      </c>
      <c r="AV111" s="11" t="s">
        <v>136</v>
      </c>
      <c r="AW111" s="210">
        <v>9219</v>
      </c>
      <c r="AX111" s="38">
        <v>1296</v>
      </c>
      <c r="AY111" s="85">
        <v>0.14057923852912463</v>
      </c>
      <c r="AZ111" s="38">
        <v>7923</v>
      </c>
      <c r="BA111" s="85">
        <v>0.85942076147087532</v>
      </c>
    </row>
    <row r="112" spans="2:53" s="12" customFormat="1" ht="13.5" customHeight="1">
      <c r="B112" s="260"/>
      <c r="C112" s="330"/>
      <c r="D112" s="65" t="s">
        <v>137</v>
      </c>
      <c r="E112" s="95">
        <v>9</v>
      </c>
      <c r="F112" s="64">
        <v>0</v>
      </c>
      <c r="G112" s="62">
        <f t="shared" si="57"/>
        <v>0</v>
      </c>
      <c r="H112" s="64">
        <v>9</v>
      </c>
      <c r="I112" s="62">
        <f t="shared" si="58"/>
        <v>1</v>
      </c>
      <c r="J112" s="95">
        <v>15</v>
      </c>
      <c r="K112" s="64">
        <v>0</v>
      </c>
      <c r="L112" s="62">
        <f t="shared" si="59"/>
        <v>0</v>
      </c>
      <c r="M112" s="64">
        <v>15</v>
      </c>
      <c r="N112" s="62">
        <f t="shared" si="60"/>
        <v>1</v>
      </c>
      <c r="O112" s="95">
        <v>2027</v>
      </c>
      <c r="P112" s="64">
        <v>14</v>
      </c>
      <c r="Q112" s="62">
        <f t="shared" si="61"/>
        <v>6.9067587567834239E-3</v>
      </c>
      <c r="R112" s="64">
        <v>2013</v>
      </c>
      <c r="S112" s="62">
        <f t="shared" si="62"/>
        <v>0.99309324124321663</v>
      </c>
      <c r="T112" s="95">
        <v>1546</v>
      </c>
      <c r="U112" s="64">
        <v>19</v>
      </c>
      <c r="V112" s="62">
        <f t="shared" si="63"/>
        <v>1.2289780077619664E-2</v>
      </c>
      <c r="W112" s="64">
        <v>1527</v>
      </c>
      <c r="X112" s="62">
        <f t="shared" si="64"/>
        <v>0.98771021992238028</v>
      </c>
      <c r="Y112" s="95">
        <v>1240</v>
      </c>
      <c r="Z112" s="64">
        <v>10</v>
      </c>
      <c r="AA112" s="62">
        <f t="shared" si="65"/>
        <v>8.0645161290322578E-3</v>
      </c>
      <c r="AB112" s="64">
        <v>1230</v>
      </c>
      <c r="AC112" s="62">
        <f t="shared" si="66"/>
        <v>0.99193548387096775</v>
      </c>
      <c r="AD112" s="95">
        <v>676</v>
      </c>
      <c r="AE112" s="64">
        <v>1</v>
      </c>
      <c r="AF112" s="62">
        <f t="shared" si="67"/>
        <v>1.4792899408284023E-3</v>
      </c>
      <c r="AG112" s="64">
        <v>675</v>
      </c>
      <c r="AH112" s="62">
        <f t="shared" si="68"/>
        <v>0.99852071005917165</v>
      </c>
      <c r="AI112" s="95">
        <v>261</v>
      </c>
      <c r="AJ112" s="64">
        <v>0</v>
      </c>
      <c r="AK112" s="62">
        <f t="shared" si="69"/>
        <v>0</v>
      </c>
      <c r="AL112" s="64">
        <v>261</v>
      </c>
      <c r="AM112" s="62">
        <f t="shared" si="70"/>
        <v>1</v>
      </c>
      <c r="AN112" s="95">
        <f t="shared" si="71"/>
        <v>5774</v>
      </c>
      <c r="AO112" s="64">
        <f t="shared" si="82"/>
        <v>44</v>
      </c>
      <c r="AP112" s="62">
        <f t="shared" si="72"/>
        <v>7.6203671631451331E-3</v>
      </c>
      <c r="AQ112" s="63">
        <f t="shared" si="83"/>
        <v>5730</v>
      </c>
      <c r="AR112" s="62">
        <f t="shared" si="73"/>
        <v>0.99237963283685482</v>
      </c>
      <c r="AS112" s="91"/>
      <c r="AT112" s="260"/>
      <c r="AU112" s="330"/>
      <c r="AV112" s="11" t="s">
        <v>137</v>
      </c>
      <c r="AW112" s="210">
        <v>6003</v>
      </c>
      <c r="AX112" s="38">
        <v>41</v>
      </c>
      <c r="AY112" s="85">
        <v>6.8299183741462599E-3</v>
      </c>
      <c r="AZ112" s="38">
        <v>5962</v>
      </c>
      <c r="BA112" s="85">
        <v>0.99317008162585374</v>
      </c>
    </row>
    <row r="113" spans="2:53" s="12" customFormat="1" ht="13.5" customHeight="1">
      <c r="B113" s="261"/>
      <c r="C113" s="331"/>
      <c r="D113" s="71" t="s">
        <v>67</v>
      </c>
      <c r="E113" s="96">
        <v>27</v>
      </c>
      <c r="F113" s="70">
        <v>0</v>
      </c>
      <c r="G113" s="13">
        <f t="shared" si="57"/>
        <v>0</v>
      </c>
      <c r="H113" s="70">
        <v>27</v>
      </c>
      <c r="I113" s="13">
        <f t="shared" si="58"/>
        <v>1</v>
      </c>
      <c r="J113" s="96">
        <v>45</v>
      </c>
      <c r="K113" s="70">
        <v>4</v>
      </c>
      <c r="L113" s="13">
        <f t="shared" si="59"/>
        <v>8.8888888888888892E-2</v>
      </c>
      <c r="M113" s="70">
        <v>41</v>
      </c>
      <c r="N113" s="13">
        <f t="shared" si="60"/>
        <v>0.91111111111111109</v>
      </c>
      <c r="O113" s="96">
        <v>5723</v>
      </c>
      <c r="P113" s="70">
        <v>712</v>
      </c>
      <c r="Q113" s="13">
        <f t="shared" si="61"/>
        <v>0.12441027433164424</v>
      </c>
      <c r="R113" s="70">
        <v>5011</v>
      </c>
      <c r="S113" s="13">
        <f t="shared" si="62"/>
        <v>0.8755897256683558</v>
      </c>
      <c r="T113" s="96">
        <v>4654</v>
      </c>
      <c r="U113" s="70">
        <v>557</v>
      </c>
      <c r="V113" s="13">
        <f t="shared" si="63"/>
        <v>0.11968199398366997</v>
      </c>
      <c r="W113" s="70">
        <v>4097</v>
      </c>
      <c r="X113" s="13">
        <f t="shared" si="64"/>
        <v>0.88031800601633003</v>
      </c>
      <c r="Y113" s="96">
        <v>3220</v>
      </c>
      <c r="Z113" s="70">
        <v>261</v>
      </c>
      <c r="AA113" s="13">
        <f t="shared" si="65"/>
        <v>8.1055900621118018E-2</v>
      </c>
      <c r="AB113" s="70">
        <v>2959</v>
      </c>
      <c r="AC113" s="13">
        <f t="shared" si="66"/>
        <v>0.918944099378882</v>
      </c>
      <c r="AD113" s="96">
        <v>1505</v>
      </c>
      <c r="AE113" s="70">
        <v>77</v>
      </c>
      <c r="AF113" s="13">
        <f t="shared" si="67"/>
        <v>5.1162790697674418E-2</v>
      </c>
      <c r="AG113" s="70">
        <v>1428</v>
      </c>
      <c r="AH113" s="13">
        <f t="shared" si="68"/>
        <v>0.94883720930232562</v>
      </c>
      <c r="AI113" s="96">
        <v>535</v>
      </c>
      <c r="AJ113" s="70">
        <v>19</v>
      </c>
      <c r="AK113" s="13">
        <f t="shared" si="69"/>
        <v>3.5514018691588788E-2</v>
      </c>
      <c r="AL113" s="70">
        <v>516</v>
      </c>
      <c r="AM113" s="13">
        <f t="shared" si="70"/>
        <v>0.96448598130841123</v>
      </c>
      <c r="AN113" s="96">
        <f t="shared" si="71"/>
        <v>15709</v>
      </c>
      <c r="AO113" s="70">
        <f t="shared" si="82"/>
        <v>1630</v>
      </c>
      <c r="AP113" s="13">
        <f t="shared" si="72"/>
        <v>0.10376217454962124</v>
      </c>
      <c r="AQ113" s="33">
        <f t="shared" si="83"/>
        <v>14079</v>
      </c>
      <c r="AR113" s="13">
        <f t="shared" si="73"/>
        <v>0.89623782545037878</v>
      </c>
      <c r="AS113" s="91"/>
      <c r="AT113" s="261"/>
      <c r="AU113" s="331"/>
      <c r="AV113" s="151" t="s">
        <v>67</v>
      </c>
      <c r="AW113" s="210">
        <v>15222</v>
      </c>
      <c r="AX113" s="38">
        <v>1337</v>
      </c>
      <c r="AY113" s="85">
        <v>8.7833399027723039E-2</v>
      </c>
      <c r="AZ113" s="38">
        <v>13885</v>
      </c>
      <c r="BA113" s="85">
        <v>0.91216660097227698</v>
      </c>
    </row>
    <row r="114" spans="2:53" s="12" customFormat="1" ht="13.5" customHeight="1">
      <c r="B114" s="259">
        <v>37</v>
      </c>
      <c r="C114" s="329" t="s">
        <v>3</v>
      </c>
      <c r="D114" s="75" t="s">
        <v>136</v>
      </c>
      <c r="E114" s="94">
        <v>15</v>
      </c>
      <c r="F114" s="74">
        <v>5</v>
      </c>
      <c r="G114" s="72">
        <f t="shared" si="57"/>
        <v>0.33333333333333331</v>
      </c>
      <c r="H114" s="74">
        <v>10</v>
      </c>
      <c r="I114" s="72">
        <f t="shared" si="58"/>
        <v>0.66666666666666663</v>
      </c>
      <c r="J114" s="94">
        <v>56</v>
      </c>
      <c r="K114" s="74">
        <v>14</v>
      </c>
      <c r="L114" s="72">
        <f t="shared" si="59"/>
        <v>0.25</v>
      </c>
      <c r="M114" s="74">
        <v>42</v>
      </c>
      <c r="N114" s="72">
        <f t="shared" si="60"/>
        <v>0.75</v>
      </c>
      <c r="O114" s="94">
        <v>11829</v>
      </c>
      <c r="P114" s="74">
        <v>3283</v>
      </c>
      <c r="Q114" s="72">
        <f t="shared" si="61"/>
        <v>0.2775382534449235</v>
      </c>
      <c r="R114" s="74">
        <v>8546</v>
      </c>
      <c r="S114" s="72">
        <f t="shared" si="62"/>
        <v>0.72246174655507656</v>
      </c>
      <c r="T114" s="94">
        <v>9765</v>
      </c>
      <c r="U114" s="74">
        <v>2503</v>
      </c>
      <c r="V114" s="72">
        <f t="shared" si="63"/>
        <v>0.25632360471070148</v>
      </c>
      <c r="W114" s="74">
        <v>7262</v>
      </c>
      <c r="X114" s="72">
        <f t="shared" si="64"/>
        <v>0.74367639528929852</v>
      </c>
      <c r="Y114" s="94">
        <v>6002</v>
      </c>
      <c r="Z114" s="74">
        <v>1218</v>
      </c>
      <c r="AA114" s="72">
        <f t="shared" si="65"/>
        <v>0.20293235588137287</v>
      </c>
      <c r="AB114" s="74">
        <v>4784</v>
      </c>
      <c r="AC114" s="72">
        <f t="shared" si="66"/>
        <v>0.79706764411862707</v>
      </c>
      <c r="AD114" s="94">
        <v>2536</v>
      </c>
      <c r="AE114" s="74">
        <v>373</v>
      </c>
      <c r="AF114" s="72">
        <f t="shared" si="67"/>
        <v>0.1470820189274448</v>
      </c>
      <c r="AG114" s="74">
        <v>2163</v>
      </c>
      <c r="AH114" s="72">
        <f t="shared" si="68"/>
        <v>0.85291798107255523</v>
      </c>
      <c r="AI114" s="94">
        <v>720</v>
      </c>
      <c r="AJ114" s="74">
        <v>42</v>
      </c>
      <c r="AK114" s="72">
        <f t="shared" si="69"/>
        <v>5.8333333333333334E-2</v>
      </c>
      <c r="AL114" s="74">
        <v>678</v>
      </c>
      <c r="AM114" s="72">
        <f t="shared" si="70"/>
        <v>0.94166666666666665</v>
      </c>
      <c r="AN114" s="94">
        <f t="shared" si="71"/>
        <v>30923</v>
      </c>
      <c r="AO114" s="74">
        <f t="shared" si="82"/>
        <v>7438</v>
      </c>
      <c r="AP114" s="72">
        <f t="shared" si="72"/>
        <v>0.24053293664909614</v>
      </c>
      <c r="AQ114" s="73">
        <f t="shared" si="83"/>
        <v>23485</v>
      </c>
      <c r="AR114" s="72">
        <f t="shared" si="73"/>
        <v>0.75946706335090386</v>
      </c>
      <c r="AS114" s="91"/>
      <c r="AT114" s="259">
        <v>37</v>
      </c>
      <c r="AU114" s="329" t="s">
        <v>3</v>
      </c>
      <c r="AV114" s="11" t="s">
        <v>136</v>
      </c>
      <c r="AW114" s="210">
        <v>28419</v>
      </c>
      <c r="AX114" s="38">
        <v>6375</v>
      </c>
      <c r="AY114" s="85">
        <v>0.22432175657130793</v>
      </c>
      <c r="AZ114" s="38">
        <v>22044</v>
      </c>
      <c r="BA114" s="85">
        <v>0.77567824342869207</v>
      </c>
    </row>
    <row r="115" spans="2:53" s="12" customFormat="1" ht="13.5" customHeight="1">
      <c r="B115" s="260"/>
      <c r="C115" s="330"/>
      <c r="D115" s="65" t="s">
        <v>137</v>
      </c>
      <c r="E115" s="95">
        <v>7</v>
      </c>
      <c r="F115" s="64">
        <v>0</v>
      </c>
      <c r="G115" s="62">
        <f t="shared" si="57"/>
        <v>0</v>
      </c>
      <c r="H115" s="64">
        <v>7</v>
      </c>
      <c r="I115" s="62">
        <f t="shared" si="58"/>
        <v>1</v>
      </c>
      <c r="J115" s="95">
        <v>30</v>
      </c>
      <c r="K115" s="64">
        <v>0</v>
      </c>
      <c r="L115" s="62">
        <f t="shared" si="59"/>
        <v>0</v>
      </c>
      <c r="M115" s="64">
        <v>30</v>
      </c>
      <c r="N115" s="62">
        <f t="shared" si="60"/>
        <v>1</v>
      </c>
      <c r="O115" s="95">
        <v>6666</v>
      </c>
      <c r="P115" s="64">
        <v>370</v>
      </c>
      <c r="Q115" s="62">
        <f t="shared" si="61"/>
        <v>5.5505550555055502E-2</v>
      </c>
      <c r="R115" s="64">
        <v>6296</v>
      </c>
      <c r="S115" s="62">
        <f t="shared" si="62"/>
        <v>0.94449444944494454</v>
      </c>
      <c r="T115" s="95">
        <v>4834</v>
      </c>
      <c r="U115" s="64">
        <v>221</v>
      </c>
      <c r="V115" s="62">
        <f t="shared" si="63"/>
        <v>4.5717832023169216E-2</v>
      </c>
      <c r="W115" s="64">
        <v>4613</v>
      </c>
      <c r="X115" s="62">
        <f t="shared" si="64"/>
        <v>0.95428216797683074</v>
      </c>
      <c r="Y115" s="95">
        <v>3751</v>
      </c>
      <c r="Z115" s="64">
        <v>99</v>
      </c>
      <c r="AA115" s="62">
        <f t="shared" si="65"/>
        <v>2.6392961876832845E-2</v>
      </c>
      <c r="AB115" s="64">
        <v>3652</v>
      </c>
      <c r="AC115" s="62">
        <f t="shared" si="66"/>
        <v>0.97360703812316718</v>
      </c>
      <c r="AD115" s="95">
        <v>1800</v>
      </c>
      <c r="AE115" s="64">
        <v>28</v>
      </c>
      <c r="AF115" s="62">
        <f t="shared" si="67"/>
        <v>1.5555555555555555E-2</v>
      </c>
      <c r="AG115" s="64">
        <v>1772</v>
      </c>
      <c r="AH115" s="62">
        <f t="shared" si="68"/>
        <v>0.98444444444444446</v>
      </c>
      <c r="AI115" s="95">
        <v>661</v>
      </c>
      <c r="AJ115" s="64">
        <v>5</v>
      </c>
      <c r="AK115" s="62">
        <f t="shared" si="69"/>
        <v>7.5642965204236008E-3</v>
      </c>
      <c r="AL115" s="64">
        <v>656</v>
      </c>
      <c r="AM115" s="62">
        <f t="shared" si="70"/>
        <v>0.99243570347957644</v>
      </c>
      <c r="AN115" s="95">
        <f t="shared" si="71"/>
        <v>17749</v>
      </c>
      <c r="AO115" s="64">
        <f t="shared" si="82"/>
        <v>723</v>
      </c>
      <c r="AP115" s="62">
        <f t="shared" si="72"/>
        <v>4.0734689278269197E-2</v>
      </c>
      <c r="AQ115" s="63">
        <f t="shared" si="83"/>
        <v>17026</v>
      </c>
      <c r="AR115" s="62">
        <f t="shared" si="73"/>
        <v>0.95926531072173082</v>
      </c>
      <c r="AS115" s="91"/>
      <c r="AT115" s="260"/>
      <c r="AU115" s="330"/>
      <c r="AV115" s="11" t="s">
        <v>137</v>
      </c>
      <c r="AW115" s="210">
        <v>17900</v>
      </c>
      <c r="AX115" s="38">
        <v>652</v>
      </c>
      <c r="AY115" s="85">
        <v>3.6424581005586591E-2</v>
      </c>
      <c r="AZ115" s="38">
        <v>17248</v>
      </c>
      <c r="BA115" s="85">
        <v>0.96357541899441346</v>
      </c>
    </row>
    <row r="116" spans="2:53" s="12" customFormat="1" ht="13.5" customHeight="1">
      <c r="B116" s="261"/>
      <c r="C116" s="331"/>
      <c r="D116" s="71" t="s">
        <v>67</v>
      </c>
      <c r="E116" s="96">
        <v>22</v>
      </c>
      <c r="F116" s="70">
        <v>5</v>
      </c>
      <c r="G116" s="13">
        <f t="shared" si="57"/>
        <v>0.22727272727272727</v>
      </c>
      <c r="H116" s="70">
        <v>17</v>
      </c>
      <c r="I116" s="13">
        <f t="shared" si="58"/>
        <v>0.77272727272727271</v>
      </c>
      <c r="J116" s="96">
        <v>86</v>
      </c>
      <c r="K116" s="70">
        <v>14</v>
      </c>
      <c r="L116" s="13">
        <f t="shared" si="59"/>
        <v>0.16279069767441862</v>
      </c>
      <c r="M116" s="70">
        <v>72</v>
      </c>
      <c r="N116" s="13">
        <f t="shared" si="60"/>
        <v>0.83720930232558144</v>
      </c>
      <c r="O116" s="96">
        <v>18495</v>
      </c>
      <c r="P116" s="70">
        <v>3653</v>
      </c>
      <c r="Q116" s="13">
        <f t="shared" si="61"/>
        <v>0.19751284130846175</v>
      </c>
      <c r="R116" s="70">
        <v>14842</v>
      </c>
      <c r="S116" s="13">
        <f t="shared" si="62"/>
        <v>0.8024871586915383</v>
      </c>
      <c r="T116" s="96">
        <v>14599</v>
      </c>
      <c r="U116" s="70">
        <v>2724</v>
      </c>
      <c r="V116" s="13">
        <f t="shared" si="63"/>
        <v>0.18658812247414205</v>
      </c>
      <c r="W116" s="70">
        <v>11875</v>
      </c>
      <c r="X116" s="13">
        <f t="shared" si="64"/>
        <v>0.81341187752585797</v>
      </c>
      <c r="Y116" s="96">
        <v>9753</v>
      </c>
      <c r="Z116" s="70">
        <v>1317</v>
      </c>
      <c r="AA116" s="13">
        <f t="shared" si="65"/>
        <v>0.13503537373115965</v>
      </c>
      <c r="AB116" s="70">
        <v>8436</v>
      </c>
      <c r="AC116" s="13">
        <f t="shared" si="66"/>
        <v>0.86496462626884041</v>
      </c>
      <c r="AD116" s="96">
        <v>4336</v>
      </c>
      <c r="AE116" s="70">
        <v>401</v>
      </c>
      <c r="AF116" s="13">
        <f t="shared" si="67"/>
        <v>9.2481549815498151E-2</v>
      </c>
      <c r="AG116" s="70">
        <v>3935</v>
      </c>
      <c r="AH116" s="13">
        <f t="shared" si="68"/>
        <v>0.90751845018450183</v>
      </c>
      <c r="AI116" s="96">
        <v>1381</v>
      </c>
      <c r="AJ116" s="70">
        <v>47</v>
      </c>
      <c r="AK116" s="13">
        <f t="shared" si="69"/>
        <v>3.403330919623461E-2</v>
      </c>
      <c r="AL116" s="70">
        <v>1334</v>
      </c>
      <c r="AM116" s="13">
        <f t="shared" si="70"/>
        <v>0.9659666908037654</v>
      </c>
      <c r="AN116" s="96">
        <f t="shared" si="71"/>
        <v>48672</v>
      </c>
      <c r="AO116" s="70">
        <f t="shared" si="82"/>
        <v>8161</v>
      </c>
      <c r="AP116" s="13">
        <f t="shared" si="72"/>
        <v>0.16767340565417488</v>
      </c>
      <c r="AQ116" s="33">
        <f t="shared" si="83"/>
        <v>40511</v>
      </c>
      <c r="AR116" s="13">
        <f t="shared" si="73"/>
        <v>0.83232659434582512</v>
      </c>
      <c r="AS116" s="91"/>
      <c r="AT116" s="261"/>
      <c r="AU116" s="331"/>
      <c r="AV116" s="151" t="s">
        <v>67</v>
      </c>
      <c r="AW116" s="210">
        <v>46319</v>
      </c>
      <c r="AX116" s="38">
        <v>7027</v>
      </c>
      <c r="AY116" s="85">
        <v>0.15170880200349748</v>
      </c>
      <c r="AZ116" s="38">
        <v>39292</v>
      </c>
      <c r="BA116" s="85">
        <v>0.84829119799650254</v>
      </c>
    </row>
    <row r="117" spans="2:53" s="12" customFormat="1" ht="13.5" customHeight="1">
      <c r="B117" s="259">
        <v>38</v>
      </c>
      <c r="C117" s="329" t="s">
        <v>39</v>
      </c>
      <c r="D117" s="75" t="s">
        <v>136</v>
      </c>
      <c r="E117" s="94">
        <v>6</v>
      </c>
      <c r="F117" s="74">
        <v>1</v>
      </c>
      <c r="G117" s="72">
        <f t="shared" si="57"/>
        <v>0.16666666666666666</v>
      </c>
      <c r="H117" s="74">
        <v>5</v>
      </c>
      <c r="I117" s="72">
        <f t="shared" si="58"/>
        <v>0.83333333333333337</v>
      </c>
      <c r="J117" s="94">
        <v>20</v>
      </c>
      <c r="K117" s="74">
        <v>3</v>
      </c>
      <c r="L117" s="72">
        <f t="shared" si="59"/>
        <v>0.15</v>
      </c>
      <c r="M117" s="74">
        <v>17</v>
      </c>
      <c r="N117" s="72">
        <f t="shared" si="60"/>
        <v>0.85</v>
      </c>
      <c r="O117" s="94">
        <v>2262</v>
      </c>
      <c r="P117" s="74">
        <v>518</v>
      </c>
      <c r="Q117" s="72">
        <f t="shared" si="61"/>
        <v>0.22900088417329797</v>
      </c>
      <c r="R117" s="74">
        <v>1744</v>
      </c>
      <c r="S117" s="72">
        <f t="shared" si="62"/>
        <v>0.770999115826702</v>
      </c>
      <c r="T117" s="94">
        <v>1856</v>
      </c>
      <c r="U117" s="74">
        <v>408</v>
      </c>
      <c r="V117" s="72">
        <f t="shared" si="63"/>
        <v>0.21982758620689655</v>
      </c>
      <c r="W117" s="74">
        <v>1448</v>
      </c>
      <c r="X117" s="72">
        <f t="shared" si="64"/>
        <v>0.78017241379310343</v>
      </c>
      <c r="Y117" s="94">
        <v>1080</v>
      </c>
      <c r="Z117" s="74">
        <v>242</v>
      </c>
      <c r="AA117" s="72">
        <f t="shared" si="65"/>
        <v>0.22407407407407406</v>
      </c>
      <c r="AB117" s="74">
        <v>838</v>
      </c>
      <c r="AC117" s="72">
        <f t="shared" si="66"/>
        <v>0.77592592592592591</v>
      </c>
      <c r="AD117" s="94">
        <v>418</v>
      </c>
      <c r="AE117" s="74">
        <v>59</v>
      </c>
      <c r="AF117" s="72">
        <f t="shared" si="67"/>
        <v>0.14114832535885166</v>
      </c>
      <c r="AG117" s="74">
        <v>359</v>
      </c>
      <c r="AH117" s="72">
        <f t="shared" si="68"/>
        <v>0.85885167464114831</v>
      </c>
      <c r="AI117" s="94">
        <v>91</v>
      </c>
      <c r="AJ117" s="74">
        <v>4</v>
      </c>
      <c r="AK117" s="72">
        <f t="shared" si="69"/>
        <v>4.3956043956043959E-2</v>
      </c>
      <c r="AL117" s="74">
        <v>87</v>
      </c>
      <c r="AM117" s="72">
        <f t="shared" si="70"/>
        <v>0.95604395604395609</v>
      </c>
      <c r="AN117" s="94">
        <f t="shared" si="71"/>
        <v>5733</v>
      </c>
      <c r="AO117" s="74">
        <f t="shared" si="82"/>
        <v>1235</v>
      </c>
      <c r="AP117" s="72">
        <f t="shared" si="72"/>
        <v>0.21541950113378686</v>
      </c>
      <c r="AQ117" s="73">
        <f t="shared" si="83"/>
        <v>4498</v>
      </c>
      <c r="AR117" s="72">
        <f t="shared" si="73"/>
        <v>0.78458049886621317</v>
      </c>
      <c r="AS117" s="91"/>
      <c r="AT117" s="259">
        <v>38</v>
      </c>
      <c r="AU117" s="329" t="s">
        <v>39</v>
      </c>
      <c r="AV117" s="11" t="s">
        <v>136</v>
      </c>
      <c r="AW117" s="210">
        <v>5275</v>
      </c>
      <c r="AX117" s="38">
        <v>1087</v>
      </c>
      <c r="AY117" s="85">
        <v>0.20606635071090049</v>
      </c>
      <c r="AZ117" s="38">
        <v>4188</v>
      </c>
      <c r="BA117" s="85">
        <v>0.79393364928909949</v>
      </c>
    </row>
    <row r="118" spans="2:53" s="12" customFormat="1" ht="13.5" customHeight="1">
      <c r="B118" s="260"/>
      <c r="C118" s="330"/>
      <c r="D118" s="65" t="s">
        <v>137</v>
      </c>
      <c r="E118" s="95">
        <v>7</v>
      </c>
      <c r="F118" s="64">
        <v>1</v>
      </c>
      <c r="G118" s="62">
        <f t="shared" si="57"/>
        <v>0.14285714285714285</v>
      </c>
      <c r="H118" s="64">
        <v>6</v>
      </c>
      <c r="I118" s="62">
        <f t="shared" si="58"/>
        <v>0.8571428571428571</v>
      </c>
      <c r="J118" s="95">
        <v>17</v>
      </c>
      <c r="K118" s="64">
        <v>0</v>
      </c>
      <c r="L118" s="62">
        <f t="shared" si="59"/>
        <v>0</v>
      </c>
      <c r="M118" s="64">
        <v>17</v>
      </c>
      <c r="N118" s="62">
        <f t="shared" si="60"/>
        <v>1</v>
      </c>
      <c r="O118" s="95">
        <v>1612</v>
      </c>
      <c r="P118" s="64">
        <v>38</v>
      </c>
      <c r="Q118" s="62">
        <f t="shared" si="61"/>
        <v>2.3573200992555832E-2</v>
      </c>
      <c r="R118" s="64">
        <v>1574</v>
      </c>
      <c r="S118" s="62">
        <f t="shared" si="62"/>
        <v>0.97642679900744422</v>
      </c>
      <c r="T118" s="95">
        <v>1186</v>
      </c>
      <c r="U118" s="64">
        <v>30</v>
      </c>
      <c r="V118" s="62">
        <f t="shared" si="63"/>
        <v>2.5295109612141653E-2</v>
      </c>
      <c r="W118" s="64">
        <v>1156</v>
      </c>
      <c r="X118" s="62">
        <f t="shared" si="64"/>
        <v>0.97470489038785835</v>
      </c>
      <c r="Y118" s="95">
        <v>857</v>
      </c>
      <c r="Z118" s="64">
        <v>8</v>
      </c>
      <c r="AA118" s="62">
        <f t="shared" si="65"/>
        <v>9.3348891481913644E-3</v>
      </c>
      <c r="AB118" s="64">
        <v>849</v>
      </c>
      <c r="AC118" s="62">
        <f t="shared" si="66"/>
        <v>0.99066511085180864</v>
      </c>
      <c r="AD118" s="95">
        <v>414</v>
      </c>
      <c r="AE118" s="64">
        <v>3</v>
      </c>
      <c r="AF118" s="62">
        <f t="shared" si="67"/>
        <v>7.246376811594203E-3</v>
      </c>
      <c r="AG118" s="64">
        <v>411</v>
      </c>
      <c r="AH118" s="62">
        <f t="shared" si="68"/>
        <v>0.99275362318840576</v>
      </c>
      <c r="AI118" s="95">
        <v>162</v>
      </c>
      <c r="AJ118" s="64">
        <v>1</v>
      </c>
      <c r="AK118" s="62">
        <f t="shared" si="69"/>
        <v>6.1728395061728392E-3</v>
      </c>
      <c r="AL118" s="64">
        <v>161</v>
      </c>
      <c r="AM118" s="62">
        <f t="shared" si="70"/>
        <v>0.99382716049382713</v>
      </c>
      <c r="AN118" s="95">
        <f t="shared" si="71"/>
        <v>4255</v>
      </c>
      <c r="AO118" s="64">
        <f t="shared" si="82"/>
        <v>81</v>
      </c>
      <c r="AP118" s="62">
        <f t="shared" si="72"/>
        <v>1.9036427732079905E-2</v>
      </c>
      <c r="AQ118" s="63">
        <f t="shared" si="83"/>
        <v>4174</v>
      </c>
      <c r="AR118" s="62">
        <f t="shared" si="73"/>
        <v>0.98096357226792008</v>
      </c>
      <c r="AS118" s="91"/>
      <c r="AT118" s="260"/>
      <c r="AU118" s="330"/>
      <c r="AV118" s="11" t="s">
        <v>137</v>
      </c>
      <c r="AW118" s="210">
        <v>4344</v>
      </c>
      <c r="AX118" s="38">
        <v>81</v>
      </c>
      <c r="AY118" s="85">
        <v>1.8646408839779006E-2</v>
      </c>
      <c r="AZ118" s="38">
        <v>4263</v>
      </c>
      <c r="BA118" s="85">
        <v>0.98135359116022103</v>
      </c>
    </row>
    <row r="119" spans="2:53" s="12" customFormat="1" ht="13.5" customHeight="1">
      <c r="B119" s="261"/>
      <c r="C119" s="331"/>
      <c r="D119" s="71" t="s">
        <v>67</v>
      </c>
      <c r="E119" s="96">
        <v>13</v>
      </c>
      <c r="F119" s="70">
        <v>2</v>
      </c>
      <c r="G119" s="13">
        <f t="shared" si="57"/>
        <v>0.15384615384615385</v>
      </c>
      <c r="H119" s="70">
        <v>11</v>
      </c>
      <c r="I119" s="13">
        <f t="shared" si="58"/>
        <v>0.84615384615384615</v>
      </c>
      <c r="J119" s="96">
        <v>37</v>
      </c>
      <c r="K119" s="70">
        <v>3</v>
      </c>
      <c r="L119" s="13">
        <f t="shared" si="59"/>
        <v>8.1081081081081086E-2</v>
      </c>
      <c r="M119" s="70">
        <v>34</v>
      </c>
      <c r="N119" s="13">
        <f t="shared" si="60"/>
        <v>0.91891891891891897</v>
      </c>
      <c r="O119" s="96">
        <v>3874</v>
      </c>
      <c r="P119" s="70">
        <v>556</v>
      </c>
      <c r="Q119" s="13">
        <f t="shared" si="61"/>
        <v>0.14352090862157976</v>
      </c>
      <c r="R119" s="70">
        <v>3318</v>
      </c>
      <c r="S119" s="13">
        <f t="shared" si="62"/>
        <v>0.85647909137842027</v>
      </c>
      <c r="T119" s="96">
        <v>3042</v>
      </c>
      <c r="U119" s="70">
        <v>438</v>
      </c>
      <c r="V119" s="13">
        <f t="shared" si="63"/>
        <v>0.14398422090729784</v>
      </c>
      <c r="W119" s="70">
        <v>2604</v>
      </c>
      <c r="X119" s="13">
        <f t="shared" si="64"/>
        <v>0.85601577909270221</v>
      </c>
      <c r="Y119" s="96">
        <v>1937</v>
      </c>
      <c r="Z119" s="70">
        <v>250</v>
      </c>
      <c r="AA119" s="13">
        <f t="shared" si="65"/>
        <v>0.12906556530717606</v>
      </c>
      <c r="AB119" s="70">
        <v>1687</v>
      </c>
      <c r="AC119" s="13">
        <f t="shared" si="66"/>
        <v>0.87093443469282394</v>
      </c>
      <c r="AD119" s="96">
        <v>832</v>
      </c>
      <c r="AE119" s="70">
        <v>62</v>
      </c>
      <c r="AF119" s="13">
        <f t="shared" si="67"/>
        <v>7.4519230769230768E-2</v>
      </c>
      <c r="AG119" s="70">
        <v>770</v>
      </c>
      <c r="AH119" s="13">
        <f t="shared" si="68"/>
        <v>0.92548076923076927</v>
      </c>
      <c r="AI119" s="96">
        <v>253</v>
      </c>
      <c r="AJ119" s="70">
        <v>5</v>
      </c>
      <c r="AK119" s="13">
        <f t="shared" si="69"/>
        <v>1.9762845849802372E-2</v>
      </c>
      <c r="AL119" s="70">
        <v>248</v>
      </c>
      <c r="AM119" s="13">
        <f t="shared" si="70"/>
        <v>0.98023715415019763</v>
      </c>
      <c r="AN119" s="96">
        <f t="shared" si="71"/>
        <v>9988</v>
      </c>
      <c r="AO119" s="70">
        <f t="shared" si="82"/>
        <v>1316</v>
      </c>
      <c r="AP119" s="13">
        <f t="shared" si="72"/>
        <v>0.13175810973167801</v>
      </c>
      <c r="AQ119" s="33">
        <f t="shared" si="83"/>
        <v>8672</v>
      </c>
      <c r="AR119" s="13">
        <f t="shared" si="73"/>
        <v>0.86824189026832199</v>
      </c>
      <c r="AS119" s="91"/>
      <c r="AT119" s="261"/>
      <c r="AU119" s="331"/>
      <c r="AV119" s="151" t="s">
        <v>67</v>
      </c>
      <c r="AW119" s="210">
        <v>9619</v>
      </c>
      <c r="AX119" s="38">
        <v>1168</v>
      </c>
      <c r="AY119" s="85">
        <v>0.12142634369477076</v>
      </c>
      <c r="AZ119" s="38">
        <v>8451</v>
      </c>
      <c r="BA119" s="85">
        <v>0.87857365630522921</v>
      </c>
    </row>
    <row r="120" spans="2:53" s="12" customFormat="1" ht="13.5" customHeight="1">
      <c r="B120" s="259">
        <v>39</v>
      </c>
      <c r="C120" s="329" t="s">
        <v>7</v>
      </c>
      <c r="D120" s="75" t="s">
        <v>136</v>
      </c>
      <c r="E120" s="94">
        <v>18</v>
      </c>
      <c r="F120" s="74">
        <v>1</v>
      </c>
      <c r="G120" s="72">
        <f t="shared" si="57"/>
        <v>5.5555555555555552E-2</v>
      </c>
      <c r="H120" s="74">
        <v>17</v>
      </c>
      <c r="I120" s="72">
        <f t="shared" si="58"/>
        <v>0.94444444444444442</v>
      </c>
      <c r="J120" s="94">
        <v>79</v>
      </c>
      <c r="K120" s="74">
        <v>12</v>
      </c>
      <c r="L120" s="72">
        <f t="shared" si="59"/>
        <v>0.15189873417721519</v>
      </c>
      <c r="M120" s="74">
        <v>67</v>
      </c>
      <c r="N120" s="72">
        <f t="shared" si="60"/>
        <v>0.84810126582278478</v>
      </c>
      <c r="O120" s="94">
        <v>13221</v>
      </c>
      <c r="P120" s="74">
        <v>2540</v>
      </c>
      <c r="Q120" s="72">
        <f t="shared" si="61"/>
        <v>0.19211859919824523</v>
      </c>
      <c r="R120" s="74">
        <v>10681</v>
      </c>
      <c r="S120" s="72">
        <f t="shared" si="62"/>
        <v>0.80788140080175475</v>
      </c>
      <c r="T120" s="94">
        <v>11720</v>
      </c>
      <c r="U120" s="74">
        <v>2250</v>
      </c>
      <c r="V120" s="72">
        <f t="shared" si="63"/>
        <v>0.19197952218430034</v>
      </c>
      <c r="W120" s="74">
        <v>9470</v>
      </c>
      <c r="X120" s="72">
        <f t="shared" si="64"/>
        <v>0.80802047781569963</v>
      </c>
      <c r="Y120" s="94">
        <v>6601</v>
      </c>
      <c r="Z120" s="74">
        <v>1030</v>
      </c>
      <c r="AA120" s="72">
        <f t="shared" si="65"/>
        <v>0.15603696409634904</v>
      </c>
      <c r="AB120" s="74">
        <v>5571</v>
      </c>
      <c r="AC120" s="72">
        <f t="shared" si="66"/>
        <v>0.84396303590365096</v>
      </c>
      <c r="AD120" s="94">
        <v>2649</v>
      </c>
      <c r="AE120" s="74">
        <v>301</v>
      </c>
      <c r="AF120" s="72">
        <f t="shared" si="67"/>
        <v>0.11362778406946017</v>
      </c>
      <c r="AG120" s="74">
        <v>2348</v>
      </c>
      <c r="AH120" s="72">
        <f t="shared" si="68"/>
        <v>0.88637221593053983</v>
      </c>
      <c r="AI120" s="94">
        <v>780</v>
      </c>
      <c r="AJ120" s="74">
        <v>48</v>
      </c>
      <c r="AK120" s="72">
        <f t="shared" si="69"/>
        <v>6.1538461538461542E-2</v>
      </c>
      <c r="AL120" s="74">
        <v>732</v>
      </c>
      <c r="AM120" s="72">
        <f t="shared" si="70"/>
        <v>0.93846153846153846</v>
      </c>
      <c r="AN120" s="94">
        <f t="shared" si="71"/>
        <v>35068</v>
      </c>
      <c r="AO120" s="74">
        <f t="shared" si="82"/>
        <v>6182</v>
      </c>
      <c r="AP120" s="72">
        <f t="shared" si="72"/>
        <v>0.17628607277289837</v>
      </c>
      <c r="AQ120" s="73">
        <f t="shared" si="83"/>
        <v>28886</v>
      </c>
      <c r="AR120" s="72">
        <f t="shared" si="73"/>
        <v>0.82371392722710168</v>
      </c>
      <c r="AS120" s="91"/>
      <c r="AT120" s="259">
        <v>39</v>
      </c>
      <c r="AU120" s="329" t="s">
        <v>7</v>
      </c>
      <c r="AV120" s="11" t="s">
        <v>136</v>
      </c>
      <c r="AW120" s="210">
        <v>32413</v>
      </c>
      <c r="AX120" s="38">
        <v>5581</v>
      </c>
      <c r="AY120" s="85">
        <v>0.17218400024681454</v>
      </c>
      <c r="AZ120" s="38">
        <v>26832</v>
      </c>
      <c r="BA120" s="85">
        <v>0.82781599975318543</v>
      </c>
    </row>
    <row r="121" spans="2:53" s="12" customFormat="1" ht="13.5" customHeight="1">
      <c r="B121" s="260"/>
      <c r="C121" s="330"/>
      <c r="D121" s="65" t="s">
        <v>137</v>
      </c>
      <c r="E121" s="95">
        <v>15</v>
      </c>
      <c r="F121" s="64">
        <v>0</v>
      </c>
      <c r="G121" s="62">
        <f t="shared" si="57"/>
        <v>0</v>
      </c>
      <c r="H121" s="64">
        <v>15</v>
      </c>
      <c r="I121" s="62">
        <f t="shared" si="58"/>
        <v>1</v>
      </c>
      <c r="J121" s="95">
        <v>48</v>
      </c>
      <c r="K121" s="64">
        <v>1</v>
      </c>
      <c r="L121" s="62">
        <f t="shared" si="59"/>
        <v>2.0833333333333332E-2</v>
      </c>
      <c r="M121" s="64">
        <v>47</v>
      </c>
      <c r="N121" s="62">
        <f t="shared" si="60"/>
        <v>0.97916666666666663</v>
      </c>
      <c r="O121" s="95">
        <v>8739</v>
      </c>
      <c r="P121" s="64">
        <v>176</v>
      </c>
      <c r="Q121" s="62">
        <f t="shared" si="61"/>
        <v>2.0139604073692641E-2</v>
      </c>
      <c r="R121" s="64">
        <v>8563</v>
      </c>
      <c r="S121" s="62">
        <f t="shared" si="62"/>
        <v>0.97986039592630736</v>
      </c>
      <c r="T121" s="95">
        <v>6681</v>
      </c>
      <c r="U121" s="64">
        <v>130</v>
      </c>
      <c r="V121" s="62">
        <f t="shared" si="63"/>
        <v>1.9458164945367461E-2</v>
      </c>
      <c r="W121" s="64">
        <v>6551</v>
      </c>
      <c r="X121" s="62">
        <f t="shared" si="64"/>
        <v>0.98054183505463255</v>
      </c>
      <c r="Y121" s="95">
        <v>4500</v>
      </c>
      <c r="Z121" s="64">
        <v>80</v>
      </c>
      <c r="AA121" s="62">
        <f t="shared" si="65"/>
        <v>1.7777777777777778E-2</v>
      </c>
      <c r="AB121" s="64">
        <v>4420</v>
      </c>
      <c r="AC121" s="62">
        <f t="shared" si="66"/>
        <v>0.98222222222222222</v>
      </c>
      <c r="AD121" s="95">
        <v>2196</v>
      </c>
      <c r="AE121" s="64">
        <v>38</v>
      </c>
      <c r="AF121" s="62">
        <f t="shared" si="67"/>
        <v>1.7304189435336976E-2</v>
      </c>
      <c r="AG121" s="64">
        <v>2158</v>
      </c>
      <c r="AH121" s="62">
        <f t="shared" si="68"/>
        <v>0.98269581056466304</v>
      </c>
      <c r="AI121" s="95">
        <v>709</v>
      </c>
      <c r="AJ121" s="64">
        <v>8</v>
      </c>
      <c r="AK121" s="62">
        <f t="shared" si="69"/>
        <v>1.1283497884344146E-2</v>
      </c>
      <c r="AL121" s="64">
        <v>701</v>
      </c>
      <c r="AM121" s="62">
        <f t="shared" si="70"/>
        <v>0.98871650211565587</v>
      </c>
      <c r="AN121" s="95">
        <f t="shared" si="71"/>
        <v>22888</v>
      </c>
      <c r="AO121" s="64">
        <f t="shared" si="82"/>
        <v>433</v>
      </c>
      <c r="AP121" s="62">
        <f t="shared" si="72"/>
        <v>1.8918210415938483E-2</v>
      </c>
      <c r="AQ121" s="63">
        <f t="shared" si="83"/>
        <v>22455</v>
      </c>
      <c r="AR121" s="62">
        <f t="shared" si="73"/>
        <v>0.98108178958406156</v>
      </c>
      <c r="AS121" s="91"/>
      <c r="AT121" s="260"/>
      <c r="AU121" s="330"/>
      <c r="AV121" s="11" t="s">
        <v>137</v>
      </c>
      <c r="AW121" s="210">
        <v>23145</v>
      </c>
      <c r="AX121" s="38">
        <v>430</v>
      </c>
      <c r="AY121" s="85">
        <v>1.8578526679628428E-2</v>
      </c>
      <c r="AZ121" s="38">
        <v>22715</v>
      </c>
      <c r="BA121" s="85">
        <v>0.98142147332037155</v>
      </c>
    </row>
    <row r="122" spans="2:53" s="12" customFormat="1" ht="13.5" customHeight="1">
      <c r="B122" s="261"/>
      <c r="C122" s="331"/>
      <c r="D122" s="71" t="s">
        <v>67</v>
      </c>
      <c r="E122" s="96">
        <v>33</v>
      </c>
      <c r="F122" s="70">
        <v>1</v>
      </c>
      <c r="G122" s="13">
        <f t="shared" si="57"/>
        <v>3.0303030303030304E-2</v>
      </c>
      <c r="H122" s="70">
        <v>32</v>
      </c>
      <c r="I122" s="13">
        <f t="shared" si="58"/>
        <v>0.96969696969696972</v>
      </c>
      <c r="J122" s="96">
        <v>127</v>
      </c>
      <c r="K122" s="70">
        <v>13</v>
      </c>
      <c r="L122" s="13">
        <f t="shared" si="59"/>
        <v>0.10236220472440945</v>
      </c>
      <c r="M122" s="70">
        <v>114</v>
      </c>
      <c r="N122" s="13">
        <f t="shared" si="60"/>
        <v>0.89763779527559051</v>
      </c>
      <c r="O122" s="96">
        <v>21960</v>
      </c>
      <c r="P122" s="70">
        <v>2716</v>
      </c>
      <c r="Q122" s="13">
        <f t="shared" si="61"/>
        <v>0.12367941712204007</v>
      </c>
      <c r="R122" s="70">
        <v>19244</v>
      </c>
      <c r="S122" s="13">
        <f t="shared" si="62"/>
        <v>0.87632058287795989</v>
      </c>
      <c r="T122" s="96">
        <v>18401</v>
      </c>
      <c r="U122" s="70">
        <v>2380</v>
      </c>
      <c r="V122" s="13">
        <f t="shared" si="63"/>
        <v>0.12934079669583176</v>
      </c>
      <c r="W122" s="70">
        <v>16021</v>
      </c>
      <c r="X122" s="13">
        <f t="shared" si="64"/>
        <v>0.87065920330416824</v>
      </c>
      <c r="Y122" s="96">
        <v>11101</v>
      </c>
      <c r="Z122" s="70">
        <v>1110</v>
      </c>
      <c r="AA122" s="13">
        <f t="shared" si="65"/>
        <v>9.9990991802540313E-2</v>
      </c>
      <c r="AB122" s="70">
        <v>9991</v>
      </c>
      <c r="AC122" s="13">
        <f t="shared" si="66"/>
        <v>0.90000900819745966</v>
      </c>
      <c r="AD122" s="96">
        <v>4845</v>
      </c>
      <c r="AE122" s="70">
        <v>339</v>
      </c>
      <c r="AF122" s="13">
        <f t="shared" si="67"/>
        <v>6.9969040247678013E-2</v>
      </c>
      <c r="AG122" s="70">
        <v>4506</v>
      </c>
      <c r="AH122" s="13">
        <f t="shared" si="68"/>
        <v>0.93003095975232197</v>
      </c>
      <c r="AI122" s="96">
        <v>1489</v>
      </c>
      <c r="AJ122" s="70">
        <v>56</v>
      </c>
      <c r="AK122" s="13">
        <f t="shared" si="69"/>
        <v>3.760913364674278E-2</v>
      </c>
      <c r="AL122" s="70">
        <v>1433</v>
      </c>
      <c r="AM122" s="13">
        <f t="shared" si="70"/>
        <v>0.96239086635325721</v>
      </c>
      <c r="AN122" s="96">
        <f t="shared" si="71"/>
        <v>57956</v>
      </c>
      <c r="AO122" s="70">
        <f t="shared" si="82"/>
        <v>6615</v>
      </c>
      <c r="AP122" s="13">
        <f t="shared" si="72"/>
        <v>0.1141383118227621</v>
      </c>
      <c r="AQ122" s="33">
        <f t="shared" si="83"/>
        <v>51341</v>
      </c>
      <c r="AR122" s="13">
        <f t="shared" si="73"/>
        <v>0.88586168817723787</v>
      </c>
      <c r="AS122" s="91"/>
      <c r="AT122" s="261"/>
      <c r="AU122" s="331"/>
      <c r="AV122" s="151" t="s">
        <v>67</v>
      </c>
      <c r="AW122" s="210">
        <v>55558</v>
      </c>
      <c r="AX122" s="38">
        <v>6011</v>
      </c>
      <c r="AY122" s="85">
        <v>0.10819323949746211</v>
      </c>
      <c r="AZ122" s="38">
        <v>49547</v>
      </c>
      <c r="BA122" s="85">
        <v>0.89180676050253793</v>
      </c>
    </row>
    <row r="123" spans="2:53" s="12" customFormat="1" ht="13.5" customHeight="1">
      <c r="B123" s="259">
        <v>40</v>
      </c>
      <c r="C123" s="329" t="s">
        <v>40</v>
      </c>
      <c r="D123" s="75" t="s">
        <v>136</v>
      </c>
      <c r="E123" s="94">
        <v>29</v>
      </c>
      <c r="F123" s="74">
        <v>2</v>
      </c>
      <c r="G123" s="72">
        <f t="shared" si="57"/>
        <v>6.8965517241379309E-2</v>
      </c>
      <c r="H123" s="74">
        <v>27</v>
      </c>
      <c r="I123" s="72">
        <f t="shared" si="58"/>
        <v>0.93103448275862066</v>
      </c>
      <c r="J123" s="94">
        <v>50</v>
      </c>
      <c r="K123" s="74">
        <v>4</v>
      </c>
      <c r="L123" s="72">
        <f t="shared" si="59"/>
        <v>0.08</v>
      </c>
      <c r="M123" s="74">
        <v>46</v>
      </c>
      <c r="N123" s="72">
        <f t="shared" si="60"/>
        <v>0.92</v>
      </c>
      <c r="O123" s="94">
        <v>2470</v>
      </c>
      <c r="P123" s="74">
        <v>657</v>
      </c>
      <c r="Q123" s="72">
        <f t="shared" si="61"/>
        <v>0.26599190283400809</v>
      </c>
      <c r="R123" s="74">
        <v>1813</v>
      </c>
      <c r="S123" s="72">
        <f t="shared" si="62"/>
        <v>0.73400809716599191</v>
      </c>
      <c r="T123" s="94">
        <v>2126</v>
      </c>
      <c r="U123" s="74">
        <v>533</v>
      </c>
      <c r="V123" s="72">
        <f t="shared" si="63"/>
        <v>0.25070555032925684</v>
      </c>
      <c r="W123" s="74">
        <v>1593</v>
      </c>
      <c r="X123" s="72">
        <f t="shared" si="64"/>
        <v>0.74929444967074321</v>
      </c>
      <c r="Y123" s="94">
        <v>1207</v>
      </c>
      <c r="Z123" s="74">
        <v>257</v>
      </c>
      <c r="AA123" s="72">
        <f t="shared" si="65"/>
        <v>0.21292460646230324</v>
      </c>
      <c r="AB123" s="74">
        <v>950</v>
      </c>
      <c r="AC123" s="72">
        <f t="shared" si="66"/>
        <v>0.78707539353769673</v>
      </c>
      <c r="AD123" s="94">
        <v>476</v>
      </c>
      <c r="AE123" s="74">
        <v>68</v>
      </c>
      <c r="AF123" s="72">
        <f t="shared" si="67"/>
        <v>0.14285714285714285</v>
      </c>
      <c r="AG123" s="74">
        <v>408</v>
      </c>
      <c r="AH123" s="72">
        <f t="shared" si="68"/>
        <v>0.8571428571428571</v>
      </c>
      <c r="AI123" s="94">
        <v>105</v>
      </c>
      <c r="AJ123" s="74">
        <v>8</v>
      </c>
      <c r="AK123" s="72">
        <f t="shared" si="69"/>
        <v>7.6190476190476197E-2</v>
      </c>
      <c r="AL123" s="74">
        <v>97</v>
      </c>
      <c r="AM123" s="72">
        <f t="shared" si="70"/>
        <v>0.92380952380952386</v>
      </c>
      <c r="AN123" s="94">
        <f t="shared" si="71"/>
        <v>6463</v>
      </c>
      <c r="AO123" s="74">
        <f t="shared" si="82"/>
        <v>1529</v>
      </c>
      <c r="AP123" s="72">
        <f t="shared" si="72"/>
        <v>0.23657744081695806</v>
      </c>
      <c r="AQ123" s="73">
        <f t="shared" si="83"/>
        <v>4934</v>
      </c>
      <c r="AR123" s="72">
        <f t="shared" si="73"/>
        <v>0.76342255918304192</v>
      </c>
      <c r="AS123" s="91"/>
      <c r="AT123" s="259">
        <v>40</v>
      </c>
      <c r="AU123" s="329" t="s">
        <v>40</v>
      </c>
      <c r="AV123" s="11" t="s">
        <v>136</v>
      </c>
      <c r="AW123" s="210">
        <v>5984</v>
      </c>
      <c r="AX123" s="38">
        <v>1269</v>
      </c>
      <c r="AY123" s="85">
        <v>0.21206550802139038</v>
      </c>
      <c r="AZ123" s="38">
        <v>4715</v>
      </c>
      <c r="BA123" s="85">
        <v>0.78793449197860965</v>
      </c>
    </row>
    <row r="124" spans="2:53" s="12" customFormat="1" ht="13.5" customHeight="1">
      <c r="B124" s="260"/>
      <c r="C124" s="330"/>
      <c r="D124" s="65" t="s">
        <v>137</v>
      </c>
      <c r="E124" s="95">
        <v>15</v>
      </c>
      <c r="F124" s="64">
        <v>0</v>
      </c>
      <c r="G124" s="62">
        <f t="shared" si="57"/>
        <v>0</v>
      </c>
      <c r="H124" s="64">
        <v>15</v>
      </c>
      <c r="I124" s="62">
        <f t="shared" si="58"/>
        <v>1</v>
      </c>
      <c r="J124" s="95">
        <v>55</v>
      </c>
      <c r="K124" s="64">
        <v>2</v>
      </c>
      <c r="L124" s="62">
        <f t="shared" si="59"/>
        <v>3.6363636363636362E-2</v>
      </c>
      <c r="M124" s="64">
        <v>53</v>
      </c>
      <c r="N124" s="62">
        <f t="shared" si="60"/>
        <v>0.96363636363636362</v>
      </c>
      <c r="O124" s="95">
        <v>2064</v>
      </c>
      <c r="P124" s="64">
        <v>77</v>
      </c>
      <c r="Q124" s="62">
        <f t="shared" si="61"/>
        <v>3.7306201550387594E-2</v>
      </c>
      <c r="R124" s="64">
        <v>1987</v>
      </c>
      <c r="S124" s="62">
        <f t="shared" si="62"/>
        <v>0.96269379844961245</v>
      </c>
      <c r="T124" s="95">
        <v>1588</v>
      </c>
      <c r="U124" s="64">
        <v>47</v>
      </c>
      <c r="V124" s="62">
        <f t="shared" si="63"/>
        <v>2.9596977329974811E-2</v>
      </c>
      <c r="W124" s="64">
        <v>1541</v>
      </c>
      <c r="X124" s="62">
        <f t="shared" si="64"/>
        <v>0.97040302267002521</v>
      </c>
      <c r="Y124" s="95">
        <v>1125</v>
      </c>
      <c r="Z124" s="64">
        <v>27</v>
      </c>
      <c r="AA124" s="62">
        <f t="shared" si="65"/>
        <v>2.4E-2</v>
      </c>
      <c r="AB124" s="64">
        <v>1098</v>
      </c>
      <c r="AC124" s="62">
        <f t="shared" si="66"/>
        <v>0.97599999999999998</v>
      </c>
      <c r="AD124" s="95">
        <v>614</v>
      </c>
      <c r="AE124" s="64">
        <v>6</v>
      </c>
      <c r="AF124" s="62">
        <f t="shared" si="67"/>
        <v>9.7719869706840382E-3</v>
      </c>
      <c r="AG124" s="64">
        <v>608</v>
      </c>
      <c r="AH124" s="62">
        <f t="shared" si="68"/>
        <v>0.99022801302931596</v>
      </c>
      <c r="AI124" s="95">
        <v>183</v>
      </c>
      <c r="AJ124" s="64">
        <v>1</v>
      </c>
      <c r="AK124" s="62">
        <f t="shared" si="69"/>
        <v>5.4644808743169399E-3</v>
      </c>
      <c r="AL124" s="64">
        <v>182</v>
      </c>
      <c r="AM124" s="62">
        <f t="shared" si="70"/>
        <v>0.99453551912568305</v>
      </c>
      <c r="AN124" s="95">
        <f t="shared" si="71"/>
        <v>5644</v>
      </c>
      <c r="AO124" s="64">
        <f t="shared" si="82"/>
        <v>160</v>
      </c>
      <c r="AP124" s="62">
        <f t="shared" si="72"/>
        <v>2.8348688873139617E-2</v>
      </c>
      <c r="AQ124" s="63">
        <f t="shared" si="83"/>
        <v>5484</v>
      </c>
      <c r="AR124" s="62">
        <f t="shared" si="73"/>
        <v>0.97165131112686043</v>
      </c>
      <c r="AS124" s="91"/>
      <c r="AT124" s="260"/>
      <c r="AU124" s="330"/>
      <c r="AV124" s="11" t="s">
        <v>137</v>
      </c>
      <c r="AW124" s="210">
        <v>5741</v>
      </c>
      <c r="AX124" s="38">
        <v>151</v>
      </c>
      <c r="AY124" s="85">
        <v>2.6302037972478664E-2</v>
      </c>
      <c r="AZ124" s="38">
        <v>5590</v>
      </c>
      <c r="BA124" s="85">
        <v>0.97369796202752135</v>
      </c>
    </row>
    <row r="125" spans="2:53" s="12" customFormat="1" ht="13.5" customHeight="1">
      <c r="B125" s="261"/>
      <c r="C125" s="331"/>
      <c r="D125" s="58" t="s">
        <v>67</v>
      </c>
      <c r="E125" s="98">
        <v>44</v>
      </c>
      <c r="F125" s="57">
        <v>2</v>
      </c>
      <c r="G125" s="55">
        <f t="shared" si="57"/>
        <v>4.5454545454545456E-2</v>
      </c>
      <c r="H125" s="57">
        <v>42</v>
      </c>
      <c r="I125" s="55">
        <f t="shared" si="58"/>
        <v>0.95454545454545459</v>
      </c>
      <c r="J125" s="98">
        <v>105</v>
      </c>
      <c r="K125" s="57">
        <v>6</v>
      </c>
      <c r="L125" s="55">
        <f t="shared" si="59"/>
        <v>5.7142857142857141E-2</v>
      </c>
      <c r="M125" s="57">
        <v>99</v>
      </c>
      <c r="N125" s="55">
        <f t="shared" si="60"/>
        <v>0.94285714285714284</v>
      </c>
      <c r="O125" s="98">
        <v>4534</v>
      </c>
      <c r="P125" s="57">
        <v>734</v>
      </c>
      <c r="Q125" s="55">
        <f t="shared" si="61"/>
        <v>0.16188795765328629</v>
      </c>
      <c r="R125" s="57">
        <v>3800</v>
      </c>
      <c r="S125" s="55">
        <f t="shared" si="62"/>
        <v>0.83811204234671377</v>
      </c>
      <c r="T125" s="98">
        <v>3714</v>
      </c>
      <c r="U125" s="57">
        <v>580</v>
      </c>
      <c r="V125" s="55">
        <f t="shared" si="63"/>
        <v>0.15616585891222401</v>
      </c>
      <c r="W125" s="57">
        <v>3134</v>
      </c>
      <c r="X125" s="55">
        <f t="shared" si="64"/>
        <v>0.84383414108777599</v>
      </c>
      <c r="Y125" s="98">
        <v>2332</v>
      </c>
      <c r="Z125" s="57">
        <v>284</v>
      </c>
      <c r="AA125" s="55">
        <f t="shared" si="65"/>
        <v>0.12178387650085763</v>
      </c>
      <c r="AB125" s="57">
        <v>2048</v>
      </c>
      <c r="AC125" s="55">
        <f t="shared" si="66"/>
        <v>0.87821612349914235</v>
      </c>
      <c r="AD125" s="98">
        <v>1090</v>
      </c>
      <c r="AE125" s="57">
        <v>74</v>
      </c>
      <c r="AF125" s="55">
        <f t="shared" si="67"/>
        <v>6.7889908256880738E-2</v>
      </c>
      <c r="AG125" s="57">
        <v>1016</v>
      </c>
      <c r="AH125" s="55">
        <f t="shared" si="68"/>
        <v>0.93211009174311932</v>
      </c>
      <c r="AI125" s="98">
        <v>288</v>
      </c>
      <c r="AJ125" s="57">
        <v>9</v>
      </c>
      <c r="AK125" s="55">
        <f t="shared" si="69"/>
        <v>3.125E-2</v>
      </c>
      <c r="AL125" s="57">
        <v>279</v>
      </c>
      <c r="AM125" s="55">
        <f t="shared" si="70"/>
        <v>0.96875</v>
      </c>
      <c r="AN125" s="98">
        <f t="shared" si="71"/>
        <v>12107</v>
      </c>
      <c r="AO125" s="57">
        <f t="shared" si="82"/>
        <v>1689</v>
      </c>
      <c r="AP125" s="55">
        <f t="shared" si="72"/>
        <v>0.13950607086809283</v>
      </c>
      <c r="AQ125" s="56">
        <f t="shared" si="83"/>
        <v>10418</v>
      </c>
      <c r="AR125" s="55">
        <f t="shared" si="73"/>
        <v>0.86049392913190714</v>
      </c>
      <c r="AS125" s="91"/>
      <c r="AT125" s="261"/>
      <c r="AU125" s="331"/>
      <c r="AV125" s="151" t="s">
        <v>67</v>
      </c>
      <c r="AW125" s="210">
        <v>11725</v>
      </c>
      <c r="AX125" s="38">
        <v>1420</v>
      </c>
      <c r="AY125" s="85">
        <v>0.12110874200426439</v>
      </c>
      <c r="AZ125" s="38">
        <v>10305</v>
      </c>
      <c r="BA125" s="85">
        <v>0.87889125799573564</v>
      </c>
    </row>
    <row r="126" spans="2:53" s="12" customFormat="1" ht="13.5" customHeight="1">
      <c r="B126" s="259">
        <v>41</v>
      </c>
      <c r="C126" s="329" t="s">
        <v>11</v>
      </c>
      <c r="D126" s="75" t="s">
        <v>136</v>
      </c>
      <c r="E126" s="94">
        <v>7</v>
      </c>
      <c r="F126" s="74">
        <v>3</v>
      </c>
      <c r="G126" s="72">
        <f t="shared" si="57"/>
        <v>0.42857142857142855</v>
      </c>
      <c r="H126" s="74">
        <v>4</v>
      </c>
      <c r="I126" s="72">
        <f t="shared" si="58"/>
        <v>0.5714285714285714</v>
      </c>
      <c r="J126" s="94">
        <v>44</v>
      </c>
      <c r="K126" s="74">
        <v>7</v>
      </c>
      <c r="L126" s="72">
        <f t="shared" si="59"/>
        <v>0.15909090909090909</v>
      </c>
      <c r="M126" s="74">
        <v>37</v>
      </c>
      <c r="N126" s="72">
        <f t="shared" si="60"/>
        <v>0.84090909090909094</v>
      </c>
      <c r="O126" s="94">
        <v>4655</v>
      </c>
      <c r="P126" s="74">
        <v>1108</v>
      </c>
      <c r="Q126" s="72">
        <f t="shared" si="61"/>
        <v>0.23802363050483352</v>
      </c>
      <c r="R126" s="74">
        <v>3547</v>
      </c>
      <c r="S126" s="72">
        <f t="shared" si="62"/>
        <v>0.76197636949516645</v>
      </c>
      <c r="T126" s="94">
        <v>4322</v>
      </c>
      <c r="U126" s="74">
        <v>1028</v>
      </c>
      <c r="V126" s="72">
        <f t="shared" si="63"/>
        <v>0.23785284590467376</v>
      </c>
      <c r="W126" s="74">
        <v>3294</v>
      </c>
      <c r="X126" s="72">
        <f t="shared" si="64"/>
        <v>0.76214715409532618</v>
      </c>
      <c r="Y126" s="94">
        <v>2476</v>
      </c>
      <c r="Z126" s="74">
        <v>538</v>
      </c>
      <c r="AA126" s="72">
        <f t="shared" si="65"/>
        <v>0.21728594507269791</v>
      </c>
      <c r="AB126" s="74">
        <v>1938</v>
      </c>
      <c r="AC126" s="72">
        <f t="shared" si="66"/>
        <v>0.78271405492730206</v>
      </c>
      <c r="AD126" s="94">
        <v>838</v>
      </c>
      <c r="AE126" s="74">
        <v>129</v>
      </c>
      <c r="AF126" s="72">
        <f t="shared" si="67"/>
        <v>0.15393794749403342</v>
      </c>
      <c r="AG126" s="74">
        <v>709</v>
      </c>
      <c r="AH126" s="72">
        <f t="shared" si="68"/>
        <v>0.84606205250596656</v>
      </c>
      <c r="AI126" s="94">
        <v>241</v>
      </c>
      <c r="AJ126" s="74">
        <v>25</v>
      </c>
      <c r="AK126" s="72">
        <f t="shared" si="69"/>
        <v>0.1037344398340249</v>
      </c>
      <c r="AL126" s="74">
        <v>216</v>
      </c>
      <c r="AM126" s="72">
        <f t="shared" si="70"/>
        <v>0.89626556016597514</v>
      </c>
      <c r="AN126" s="94">
        <f t="shared" si="71"/>
        <v>12583</v>
      </c>
      <c r="AO126" s="74">
        <f t="shared" si="53"/>
        <v>2838</v>
      </c>
      <c r="AP126" s="72">
        <f t="shared" si="72"/>
        <v>0.22554239847413177</v>
      </c>
      <c r="AQ126" s="73">
        <f t="shared" si="54"/>
        <v>9745</v>
      </c>
      <c r="AR126" s="72">
        <f t="shared" si="73"/>
        <v>0.77445760152586829</v>
      </c>
      <c r="AS126" s="91"/>
      <c r="AT126" s="259">
        <v>41</v>
      </c>
      <c r="AU126" s="329" t="s">
        <v>11</v>
      </c>
      <c r="AV126" s="11" t="s">
        <v>136</v>
      </c>
      <c r="AW126" s="210">
        <v>11676</v>
      </c>
      <c r="AX126" s="38">
        <v>2577</v>
      </c>
      <c r="AY126" s="85">
        <v>0.22070914696813979</v>
      </c>
      <c r="AZ126" s="38">
        <v>9099</v>
      </c>
      <c r="BA126" s="85">
        <v>0.77929085303186019</v>
      </c>
    </row>
    <row r="127" spans="2:53" s="12" customFormat="1" ht="13.5" customHeight="1">
      <c r="B127" s="260"/>
      <c r="C127" s="330"/>
      <c r="D127" s="65" t="s">
        <v>137</v>
      </c>
      <c r="E127" s="95">
        <v>9</v>
      </c>
      <c r="F127" s="64">
        <v>0</v>
      </c>
      <c r="G127" s="62">
        <f t="shared" si="57"/>
        <v>0</v>
      </c>
      <c r="H127" s="64">
        <v>9</v>
      </c>
      <c r="I127" s="62">
        <f t="shared" si="58"/>
        <v>1</v>
      </c>
      <c r="J127" s="95">
        <v>28</v>
      </c>
      <c r="K127" s="64">
        <v>0</v>
      </c>
      <c r="L127" s="62">
        <f t="shared" si="59"/>
        <v>0</v>
      </c>
      <c r="M127" s="64">
        <v>28</v>
      </c>
      <c r="N127" s="62">
        <f t="shared" si="60"/>
        <v>1</v>
      </c>
      <c r="O127" s="95">
        <v>3561</v>
      </c>
      <c r="P127" s="64">
        <v>77</v>
      </c>
      <c r="Q127" s="62">
        <f t="shared" si="61"/>
        <v>2.1623139567537208E-2</v>
      </c>
      <c r="R127" s="64">
        <v>3484</v>
      </c>
      <c r="S127" s="62">
        <f t="shared" si="62"/>
        <v>0.97837686043246275</v>
      </c>
      <c r="T127" s="95">
        <v>2980</v>
      </c>
      <c r="U127" s="64">
        <v>58</v>
      </c>
      <c r="V127" s="62">
        <f t="shared" si="63"/>
        <v>1.9463087248322148E-2</v>
      </c>
      <c r="W127" s="64">
        <v>2922</v>
      </c>
      <c r="X127" s="62">
        <f t="shared" si="64"/>
        <v>0.98053691275167787</v>
      </c>
      <c r="Y127" s="95">
        <v>2001</v>
      </c>
      <c r="Z127" s="64">
        <v>32</v>
      </c>
      <c r="AA127" s="62">
        <f t="shared" si="65"/>
        <v>1.5992003998000999E-2</v>
      </c>
      <c r="AB127" s="64">
        <v>1969</v>
      </c>
      <c r="AC127" s="62">
        <f t="shared" si="66"/>
        <v>0.98400799600199895</v>
      </c>
      <c r="AD127" s="95">
        <v>881</v>
      </c>
      <c r="AE127" s="64">
        <v>6</v>
      </c>
      <c r="AF127" s="62">
        <f t="shared" si="67"/>
        <v>6.8104426787741201E-3</v>
      </c>
      <c r="AG127" s="64">
        <v>875</v>
      </c>
      <c r="AH127" s="62">
        <f t="shared" si="68"/>
        <v>0.99318955732122582</v>
      </c>
      <c r="AI127" s="95">
        <v>315</v>
      </c>
      <c r="AJ127" s="64">
        <v>1</v>
      </c>
      <c r="AK127" s="62">
        <f t="shared" si="69"/>
        <v>3.1746031746031746E-3</v>
      </c>
      <c r="AL127" s="64">
        <v>314</v>
      </c>
      <c r="AM127" s="62">
        <f t="shared" si="70"/>
        <v>0.99682539682539684</v>
      </c>
      <c r="AN127" s="95">
        <f t="shared" si="71"/>
        <v>9775</v>
      </c>
      <c r="AO127" s="64">
        <f t="shared" si="53"/>
        <v>174</v>
      </c>
      <c r="AP127" s="62">
        <f t="shared" si="72"/>
        <v>1.7800511508951407E-2</v>
      </c>
      <c r="AQ127" s="63">
        <f t="shared" si="54"/>
        <v>9601</v>
      </c>
      <c r="AR127" s="62">
        <f t="shared" si="73"/>
        <v>0.98219948849104854</v>
      </c>
      <c r="AS127" s="91"/>
      <c r="AT127" s="260"/>
      <c r="AU127" s="330"/>
      <c r="AV127" s="11" t="s">
        <v>137</v>
      </c>
      <c r="AW127" s="210">
        <v>10010</v>
      </c>
      <c r="AX127" s="38">
        <v>190</v>
      </c>
      <c r="AY127" s="85">
        <v>1.898101898101898E-2</v>
      </c>
      <c r="AZ127" s="38">
        <v>9820</v>
      </c>
      <c r="BA127" s="85">
        <v>0.981018981018981</v>
      </c>
    </row>
    <row r="128" spans="2:53" s="12" customFormat="1" ht="13.5" customHeight="1">
      <c r="B128" s="261"/>
      <c r="C128" s="331"/>
      <c r="D128" s="71" t="s">
        <v>67</v>
      </c>
      <c r="E128" s="96">
        <v>16</v>
      </c>
      <c r="F128" s="70">
        <v>3</v>
      </c>
      <c r="G128" s="13">
        <f t="shared" si="57"/>
        <v>0.1875</v>
      </c>
      <c r="H128" s="70">
        <v>13</v>
      </c>
      <c r="I128" s="13">
        <f t="shared" si="58"/>
        <v>0.8125</v>
      </c>
      <c r="J128" s="96">
        <v>72</v>
      </c>
      <c r="K128" s="70">
        <v>7</v>
      </c>
      <c r="L128" s="13">
        <f t="shared" si="59"/>
        <v>9.7222222222222224E-2</v>
      </c>
      <c r="M128" s="70">
        <v>65</v>
      </c>
      <c r="N128" s="13">
        <f t="shared" si="60"/>
        <v>0.90277777777777779</v>
      </c>
      <c r="O128" s="96">
        <v>8216</v>
      </c>
      <c r="P128" s="70">
        <v>1185</v>
      </c>
      <c r="Q128" s="13">
        <f t="shared" si="61"/>
        <v>0.14423076923076922</v>
      </c>
      <c r="R128" s="70">
        <v>7031</v>
      </c>
      <c r="S128" s="13">
        <f t="shared" si="62"/>
        <v>0.85576923076923073</v>
      </c>
      <c r="T128" s="96">
        <v>7302</v>
      </c>
      <c r="U128" s="70">
        <v>1086</v>
      </c>
      <c r="V128" s="13">
        <f t="shared" si="63"/>
        <v>0.14872637633525063</v>
      </c>
      <c r="W128" s="70">
        <v>6216</v>
      </c>
      <c r="X128" s="13">
        <f t="shared" si="64"/>
        <v>0.85127362366474935</v>
      </c>
      <c r="Y128" s="96">
        <v>4477</v>
      </c>
      <c r="Z128" s="70">
        <v>570</v>
      </c>
      <c r="AA128" s="13">
        <f t="shared" si="65"/>
        <v>0.12731740004467276</v>
      </c>
      <c r="AB128" s="70">
        <v>3907</v>
      </c>
      <c r="AC128" s="13">
        <f t="shared" si="66"/>
        <v>0.87268259995532727</v>
      </c>
      <c r="AD128" s="96">
        <v>1719</v>
      </c>
      <c r="AE128" s="70">
        <v>135</v>
      </c>
      <c r="AF128" s="13">
        <f t="shared" si="67"/>
        <v>7.8534031413612565E-2</v>
      </c>
      <c r="AG128" s="70">
        <v>1584</v>
      </c>
      <c r="AH128" s="13">
        <f t="shared" si="68"/>
        <v>0.92146596858638741</v>
      </c>
      <c r="AI128" s="96">
        <v>556</v>
      </c>
      <c r="AJ128" s="70">
        <v>26</v>
      </c>
      <c r="AK128" s="13">
        <f t="shared" si="69"/>
        <v>4.6762589928057555E-2</v>
      </c>
      <c r="AL128" s="70">
        <v>530</v>
      </c>
      <c r="AM128" s="13">
        <f t="shared" si="70"/>
        <v>0.9532374100719424</v>
      </c>
      <c r="AN128" s="96">
        <f t="shared" si="71"/>
        <v>22358</v>
      </c>
      <c r="AO128" s="70">
        <f t="shared" si="53"/>
        <v>3012</v>
      </c>
      <c r="AP128" s="13">
        <f t="shared" si="72"/>
        <v>0.13471687986403078</v>
      </c>
      <c r="AQ128" s="33">
        <f t="shared" si="54"/>
        <v>19346</v>
      </c>
      <c r="AR128" s="13">
        <f t="shared" si="73"/>
        <v>0.8652831201359692</v>
      </c>
      <c r="AS128" s="91"/>
      <c r="AT128" s="261"/>
      <c r="AU128" s="331"/>
      <c r="AV128" s="151" t="s">
        <v>67</v>
      </c>
      <c r="AW128" s="210">
        <v>21686</v>
      </c>
      <c r="AX128" s="38">
        <v>2767</v>
      </c>
      <c r="AY128" s="85">
        <v>0.12759383934335516</v>
      </c>
      <c r="AZ128" s="38">
        <v>18919</v>
      </c>
      <c r="BA128" s="85">
        <v>0.87240616065664489</v>
      </c>
    </row>
    <row r="129" spans="2:53" s="12" customFormat="1" ht="13.5" customHeight="1">
      <c r="B129" s="259">
        <v>42</v>
      </c>
      <c r="C129" s="329" t="s">
        <v>12</v>
      </c>
      <c r="D129" s="75" t="s">
        <v>136</v>
      </c>
      <c r="E129" s="94">
        <v>38</v>
      </c>
      <c r="F129" s="74">
        <v>5</v>
      </c>
      <c r="G129" s="72">
        <f t="shared" si="57"/>
        <v>0.13157894736842105</v>
      </c>
      <c r="H129" s="74">
        <v>33</v>
      </c>
      <c r="I129" s="72">
        <f t="shared" si="58"/>
        <v>0.86842105263157898</v>
      </c>
      <c r="J129" s="94">
        <v>180</v>
      </c>
      <c r="K129" s="74">
        <v>13</v>
      </c>
      <c r="L129" s="72">
        <f t="shared" si="59"/>
        <v>7.2222222222222215E-2</v>
      </c>
      <c r="M129" s="74">
        <v>167</v>
      </c>
      <c r="N129" s="72">
        <f t="shared" si="60"/>
        <v>0.92777777777777781</v>
      </c>
      <c r="O129" s="94">
        <v>14813</v>
      </c>
      <c r="P129" s="74">
        <v>1999</v>
      </c>
      <c r="Q129" s="72">
        <f t="shared" si="61"/>
        <v>0.1349490312563289</v>
      </c>
      <c r="R129" s="74">
        <v>12814</v>
      </c>
      <c r="S129" s="72">
        <f t="shared" si="62"/>
        <v>0.86505096874367104</v>
      </c>
      <c r="T129" s="94">
        <v>11868</v>
      </c>
      <c r="U129" s="74">
        <v>1371</v>
      </c>
      <c r="V129" s="72">
        <f t="shared" si="63"/>
        <v>0.11552072800808898</v>
      </c>
      <c r="W129" s="74">
        <v>10497</v>
      </c>
      <c r="X129" s="72">
        <f t="shared" si="64"/>
        <v>0.88447927199191101</v>
      </c>
      <c r="Y129" s="94">
        <v>6109</v>
      </c>
      <c r="Z129" s="74">
        <v>588</v>
      </c>
      <c r="AA129" s="72">
        <f t="shared" si="65"/>
        <v>9.6251432312980847E-2</v>
      </c>
      <c r="AB129" s="74">
        <v>5521</v>
      </c>
      <c r="AC129" s="72">
        <f t="shared" si="66"/>
        <v>0.90374856768701917</v>
      </c>
      <c r="AD129" s="94">
        <v>2294</v>
      </c>
      <c r="AE129" s="74">
        <v>165</v>
      </c>
      <c r="AF129" s="72">
        <f t="shared" si="67"/>
        <v>7.1926765475152574E-2</v>
      </c>
      <c r="AG129" s="74">
        <v>2129</v>
      </c>
      <c r="AH129" s="72">
        <f t="shared" si="68"/>
        <v>0.92807323452484747</v>
      </c>
      <c r="AI129" s="94">
        <v>595</v>
      </c>
      <c r="AJ129" s="74">
        <v>28</v>
      </c>
      <c r="AK129" s="72">
        <f t="shared" si="69"/>
        <v>4.7058823529411764E-2</v>
      </c>
      <c r="AL129" s="74">
        <v>567</v>
      </c>
      <c r="AM129" s="72">
        <f t="shared" si="70"/>
        <v>0.95294117647058818</v>
      </c>
      <c r="AN129" s="94">
        <f t="shared" si="71"/>
        <v>35897</v>
      </c>
      <c r="AO129" s="74">
        <f t="shared" si="53"/>
        <v>4169</v>
      </c>
      <c r="AP129" s="72">
        <f t="shared" si="72"/>
        <v>0.1161378388166142</v>
      </c>
      <c r="AQ129" s="73">
        <f t="shared" si="54"/>
        <v>31728</v>
      </c>
      <c r="AR129" s="72">
        <f t="shared" si="73"/>
        <v>0.88386216118338579</v>
      </c>
      <c r="AS129" s="91"/>
      <c r="AT129" s="259">
        <v>42</v>
      </c>
      <c r="AU129" s="329" t="s">
        <v>12</v>
      </c>
      <c r="AV129" s="11" t="s">
        <v>136</v>
      </c>
      <c r="AW129" s="210">
        <v>32891</v>
      </c>
      <c r="AX129" s="38">
        <v>3207</v>
      </c>
      <c r="AY129" s="85">
        <v>9.7503876440363624E-2</v>
      </c>
      <c r="AZ129" s="38">
        <v>29684</v>
      </c>
      <c r="BA129" s="85">
        <v>0.90249612355963638</v>
      </c>
    </row>
    <row r="130" spans="2:53" s="12" customFormat="1" ht="13.5" customHeight="1">
      <c r="B130" s="260"/>
      <c r="C130" s="330"/>
      <c r="D130" s="65" t="s">
        <v>137</v>
      </c>
      <c r="E130" s="95">
        <v>27</v>
      </c>
      <c r="F130" s="64">
        <v>0</v>
      </c>
      <c r="G130" s="62">
        <f t="shared" si="57"/>
        <v>0</v>
      </c>
      <c r="H130" s="64">
        <v>27</v>
      </c>
      <c r="I130" s="62">
        <f t="shared" si="58"/>
        <v>1</v>
      </c>
      <c r="J130" s="95">
        <v>119</v>
      </c>
      <c r="K130" s="64">
        <v>2</v>
      </c>
      <c r="L130" s="62">
        <f t="shared" si="59"/>
        <v>1.680672268907563E-2</v>
      </c>
      <c r="M130" s="64">
        <v>117</v>
      </c>
      <c r="N130" s="62">
        <f t="shared" si="60"/>
        <v>0.98319327731092432</v>
      </c>
      <c r="O130" s="95">
        <v>9638</v>
      </c>
      <c r="P130" s="64">
        <v>203</v>
      </c>
      <c r="Q130" s="62">
        <f t="shared" si="61"/>
        <v>2.1062461091512764E-2</v>
      </c>
      <c r="R130" s="64">
        <v>9435</v>
      </c>
      <c r="S130" s="62">
        <f t="shared" si="62"/>
        <v>0.97893753890848723</v>
      </c>
      <c r="T130" s="95">
        <v>7169</v>
      </c>
      <c r="U130" s="64">
        <v>107</v>
      </c>
      <c r="V130" s="62">
        <f t="shared" si="63"/>
        <v>1.4925373134328358E-2</v>
      </c>
      <c r="W130" s="64">
        <v>7062</v>
      </c>
      <c r="X130" s="62">
        <f t="shared" si="64"/>
        <v>0.9850746268656716</v>
      </c>
      <c r="Y130" s="95">
        <v>4780</v>
      </c>
      <c r="Z130" s="64">
        <v>61</v>
      </c>
      <c r="AA130" s="62">
        <f t="shared" si="65"/>
        <v>1.2761506276150627E-2</v>
      </c>
      <c r="AB130" s="64">
        <v>4719</v>
      </c>
      <c r="AC130" s="62">
        <f t="shared" si="66"/>
        <v>0.98723849372384942</v>
      </c>
      <c r="AD130" s="95">
        <v>2390</v>
      </c>
      <c r="AE130" s="64">
        <v>13</v>
      </c>
      <c r="AF130" s="62">
        <f t="shared" si="67"/>
        <v>5.439330543933054E-3</v>
      </c>
      <c r="AG130" s="64">
        <v>2377</v>
      </c>
      <c r="AH130" s="62">
        <f t="shared" si="68"/>
        <v>0.99456066945606691</v>
      </c>
      <c r="AI130" s="95">
        <v>830</v>
      </c>
      <c r="AJ130" s="64">
        <v>4</v>
      </c>
      <c r="AK130" s="62">
        <f t="shared" si="69"/>
        <v>4.8192771084337354E-3</v>
      </c>
      <c r="AL130" s="64">
        <v>826</v>
      </c>
      <c r="AM130" s="62">
        <f t="shared" si="70"/>
        <v>0.99518072289156623</v>
      </c>
      <c r="AN130" s="95">
        <f t="shared" si="71"/>
        <v>24953</v>
      </c>
      <c r="AO130" s="64">
        <f t="shared" si="53"/>
        <v>390</v>
      </c>
      <c r="AP130" s="62">
        <f t="shared" si="72"/>
        <v>1.5629383240492126E-2</v>
      </c>
      <c r="AQ130" s="63">
        <f t="shared" si="54"/>
        <v>24563</v>
      </c>
      <c r="AR130" s="62">
        <f t="shared" si="73"/>
        <v>0.98437061675950788</v>
      </c>
      <c r="AS130" s="91"/>
      <c r="AT130" s="260"/>
      <c r="AU130" s="330"/>
      <c r="AV130" s="11" t="s">
        <v>137</v>
      </c>
      <c r="AW130" s="210">
        <v>25293</v>
      </c>
      <c r="AX130" s="38">
        <v>318</v>
      </c>
      <c r="AY130" s="85">
        <v>1.2572648558889812E-2</v>
      </c>
      <c r="AZ130" s="38">
        <v>24975</v>
      </c>
      <c r="BA130" s="85">
        <v>0.98742735144111016</v>
      </c>
    </row>
    <row r="131" spans="2:53" s="12" customFormat="1" ht="13.5" customHeight="1">
      <c r="B131" s="261"/>
      <c r="C131" s="331"/>
      <c r="D131" s="71" t="s">
        <v>67</v>
      </c>
      <c r="E131" s="96">
        <v>65</v>
      </c>
      <c r="F131" s="70">
        <v>5</v>
      </c>
      <c r="G131" s="13">
        <f t="shared" si="57"/>
        <v>7.6923076923076927E-2</v>
      </c>
      <c r="H131" s="70">
        <v>60</v>
      </c>
      <c r="I131" s="13">
        <f t="shared" si="58"/>
        <v>0.92307692307692313</v>
      </c>
      <c r="J131" s="96">
        <v>299</v>
      </c>
      <c r="K131" s="70">
        <v>15</v>
      </c>
      <c r="L131" s="13">
        <f t="shared" si="59"/>
        <v>5.016722408026756E-2</v>
      </c>
      <c r="M131" s="70">
        <v>284</v>
      </c>
      <c r="N131" s="13">
        <f t="shared" si="60"/>
        <v>0.94983277591973247</v>
      </c>
      <c r="O131" s="96">
        <v>24451</v>
      </c>
      <c r="P131" s="70">
        <v>2202</v>
      </c>
      <c r="Q131" s="13">
        <f t="shared" si="61"/>
        <v>9.0057666353114393E-2</v>
      </c>
      <c r="R131" s="70">
        <v>22249</v>
      </c>
      <c r="S131" s="13">
        <f t="shared" si="62"/>
        <v>0.90994233364688559</v>
      </c>
      <c r="T131" s="96">
        <v>19037</v>
      </c>
      <c r="U131" s="70">
        <v>1478</v>
      </c>
      <c r="V131" s="13">
        <f t="shared" si="63"/>
        <v>7.7638283342963701E-2</v>
      </c>
      <c r="W131" s="70">
        <v>17559</v>
      </c>
      <c r="X131" s="13">
        <f t="shared" si="64"/>
        <v>0.92236171665703626</v>
      </c>
      <c r="Y131" s="96">
        <v>10889</v>
      </c>
      <c r="Z131" s="70">
        <v>649</v>
      </c>
      <c r="AA131" s="13">
        <f t="shared" si="65"/>
        <v>5.9601432638442461E-2</v>
      </c>
      <c r="AB131" s="70">
        <v>10240</v>
      </c>
      <c r="AC131" s="13">
        <f t="shared" si="66"/>
        <v>0.94039856736155758</v>
      </c>
      <c r="AD131" s="96">
        <v>4684</v>
      </c>
      <c r="AE131" s="70">
        <v>178</v>
      </c>
      <c r="AF131" s="13">
        <f t="shared" si="67"/>
        <v>3.8001707941929974E-2</v>
      </c>
      <c r="AG131" s="70">
        <v>4506</v>
      </c>
      <c r="AH131" s="13">
        <f t="shared" si="68"/>
        <v>0.96199829205806997</v>
      </c>
      <c r="AI131" s="96">
        <v>1425</v>
      </c>
      <c r="AJ131" s="70">
        <v>32</v>
      </c>
      <c r="AK131" s="13">
        <f t="shared" si="69"/>
        <v>2.2456140350877191E-2</v>
      </c>
      <c r="AL131" s="70">
        <v>1393</v>
      </c>
      <c r="AM131" s="13">
        <f t="shared" si="70"/>
        <v>0.97754385964912283</v>
      </c>
      <c r="AN131" s="96">
        <f t="shared" si="71"/>
        <v>60850</v>
      </c>
      <c r="AO131" s="70">
        <f t="shared" si="53"/>
        <v>4559</v>
      </c>
      <c r="AP131" s="13">
        <f t="shared" si="72"/>
        <v>7.4921939194741161E-2</v>
      </c>
      <c r="AQ131" s="33">
        <f t="shared" si="54"/>
        <v>56291</v>
      </c>
      <c r="AR131" s="13">
        <f t="shared" si="73"/>
        <v>0.92507806080525878</v>
      </c>
      <c r="AS131" s="91"/>
      <c r="AT131" s="261"/>
      <c r="AU131" s="331"/>
      <c r="AV131" s="151" t="s">
        <v>67</v>
      </c>
      <c r="AW131" s="210">
        <v>58184</v>
      </c>
      <c r="AX131" s="38">
        <v>3525</v>
      </c>
      <c r="AY131" s="85">
        <v>6.0583665612539528E-2</v>
      </c>
      <c r="AZ131" s="38">
        <v>54659</v>
      </c>
      <c r="BA131" s="85">
        <v>0.93941633438746042</v>
      </c>
    </row>
    <row r="132" spans="2:53" s="12" customFormat="1" ht="13.5" customHeight="1">
      <c r="B132" s="259">
        <v>43</v>
      </c>
      <c r="C132" s="329" t="s">
        <v>8</v>
      </c>
      <c r="D132" s="75" t="s">
        <v>136</v>
      </c>
      <c r="E132" s="94">
        <v>13</v>
      </c>
      <c r="F132" s="74">
        <v>3</v>
      </c>
      <c r="G132" s="72">
        <f t="shared" si="57"/>
        <v>0.23076923076923078</v>
      </c>
      <c r="H132" s="74">
        <v>10</v>
      </c>
      <c r="I132" s="72">
        <f t="shared" si="58"/>
        <v>0.76923076923076927</v>
      </c>
      <c r="J132" s="94">
        <v>100</v>
      </c>
      <c r="K132" s="74">
        <v>19</v>
      </c>
      <c r="L132" s="72">
        <f t="shared" si="59"/>
        <v>0.19</v>
      </c>
      <c r="M132" s="74">
        <v>81</v>
      </c>
      <c r="N132" s="72">
        <f t="shared" si="60"/>
        <v>0.81</v>
      </c>
      <c r="O132" s="94">
        <v>9324</v>
      </c>
      <c r="P132" s="74">
        <v>3436</v>
      </c>
      <c r="Q132" s="72">
        <f t="shared" si="61"/>
        <v>0.36851136851136851</v>
      </c>
      <c r="R132" s="74">
        <v>5888</v>
      </c>
      <c r="S132" s="72">
        <f t="shared" si="62"/>
        <v>0.63148863148863144</v>
      </c>
      <c r="T132" s="94">
        <v>7477</v>
      </c>
      <c r="U132" s="74">
        <v>2803</v>
      </c>
      <c r="V132" s="72">
        <f t="shared" si="63"/>
        <v>0.3748829744549953</v>
      </c>
      <c r="W132" s="74">
        <v>4674</v>
      </c>
      <c r="X132" s="72">
        <f t="shared" si="64"/>
        <v>0.6251170255450047</v>
      </c>
      <c r="Y132" s="94">
        <v>4043</v>
      </c>
      <c r="Z132" s="74">
        <v>1300</v>
      </c>
      <c r="AA132" s="72">
        <f t="shared" si="65"/>
        <v>0.32154340836012862</v>
      </c>
      <c r="AB132" s="74">
        <v>2743</v>
      </c>
      <c r="AC132" s="72">
        <f t="shared" si="66"/>
        <v>0.67845659163987138</v>
      </c>
      <c r="AD132" s="94">
        <v>1606</v>
      </c>
      <c r="AE132" s="74">
        <v>356</v>
      </c>
      <c r="AF132" s="72">
        <f t="shared" si="67"/>
        <v>0.22166874221668742</v>
      </c>
      <c r="AG132" s="74">
        <v>1250</v>
      </c>
      <c r="AH132" s="72">
        <f t="shared" si="68"/>
        <v>0.77833125778331258</v>
      </c>
      <c r="AI132" s="94">
        <v>474</v>
      </c>
      <c r="AJ132" s="74">
        <v>52</v>
      </c>
      <c r="AK132" s="72">
        <f t="shared" si="69"/>
        <v>0.10970464135021098</v>
      </c>
      <c r="AL132" s="74">
        <v>422</v>
      </c>
      <c r="AM132" s="72">
        <f t="shared" si="70"/>
        <v>0.89029535864978904</v>
      </c>
      <c r="AN132" s="94">
        <f t="shared" si="71"/>
        <v>23037</v>
      </c>
      <c r="AO132" s="74">
        <f t="shared" si="53"/>
        <v>7969</v>
      </c>
      <c r="AP132" s="72">
        <f t="shared" si="72"/>
        <v>0.34592177800928942</v>
      </c>
      <c r="AQ132" s="73">
        <f t="shared" si="54"/>
        <v>15068</v>
      </c>
      <c r="AR132" s="72">
        <f t="shared" si="73"/>
        <v>0.65407822199071064</v>
      </c>
      <c r="AS132" s="91"/>
      <c r="AT132" s="259">
        <v>43</v>
      </c>
      <c r="AU132" s="329" t="s">
        <v>8</v>
      </c>
      <c r="AV132" s="11" t="s">
        <v>136</v>
      </c>
      <c r="AW132" s="210">
        <v>21286</v>
      </c>
      <c r="AX132" s="38">
        <v>7168</v>
      </c>
      <c r="AY132" s="85">
        <v>0.33674715775627173</v>
      </c>
      <c r="AZ132" s="38">
        <v>14118</v>
      </c>
      <c r="BA132" s="85">
        <v>0.66325284224372827</v>
      </c>
    </row>
    <row r="133" spans="2:53" s="12" customFormat="1" ht="13.5" customHeight="1">
      <c r="B133" s="260"/>
      <c r="C133" s="330"/>
      <c r="D133" s="65" t="s">
        <v>137</v>
      </c>
      <c r="E133" s="95">
        <v>9</v>
      </c>
      <c r="F133" s="64">
        <v>0</v>
      </c>
      <c r="G133" s="62">
        <f t="shared" si="57"/>
        <v>0</v>
      </c>
      <c r="H133" s="64">
        <v>9</v>
      </c>
      <c r="I133" s="62">
        <f t="shared" si="58"/>
        <v>1</v>
      </c>
      <c r="J133" s="95">
        <v>63</v>
      </c>
      <c r="K133" s="64">
        <v>0</v>
      </c>
      <c r="L133" s="62">
        <f t="shared" si="59"/>
        <v>0</v>
      </c>
      <c r="M133" s="64">
        <v>63</v>
      </c>
      <c r="N133" s="62">
        <f t="shared" si="60"/>
        <v>1</v>
      </c>
      <c r="O133" s="95">
        <v>5443</v>
      </c>
      <c r="P133" s="64">
        <v>143</v>
      </c>
      <c r="Q133" s="62">
        <f t="shared" si="61"/>
        <v>2.6272276318206871E-2</v>
      </c>
      <c r="R133" s="64">
        <v>5300</v>
      </c>
      <c r="S133" s="62">
        <f t="shared" si="62"/>
        <v>0.97372772368179317</v>
      </c>
      <c r="T133" s="95">
        <v>3969</v>
      </c>
      <c r="U133" s="64">
        <v>117</v>
      </c>
      <c r="V133" s="62">
        <f t="shared" si="63"/>
        <v>2.9478458049886622E-2</v>
      </c>
      <c r="W133" s="64">
        <v>3852</v>
      </c>
      <c r="X133" s="62">
        <f t="shared" si="64"/>
        <v>0.97052154195011342</v>
      </c>
      <c r="Y133" s="95">
        <v>2688</v>
      </c>
      <c r="Z133" s="64">
        <v>64</v>
      </c>
      <c r="AA133" s="62">
        <f t="shared" si="65"/>
        <v>2.3809523809523808E-2</v>
      </c>
      <c r="AB133" s="64">
        <v>2624</v>
      </c>
      <c r="AC133" s="62">
        <f t="shared" si="66"/>
        <v>0.97619047619047616</v>
      </c>
      <c r="AD133" s="95">
        <v>1411</v>
      </c>
      <c r="AE133" s="64">
        <v>24</v>
      </c>
      <c r="AF133" s="62">
        <f t="shared" si="67"/>
        <v>1.7009213323883769E-2</v>
      </c>
      <c r="AG133" s="64">
        <v>1387</v>
      </c>
      <c r="AH133" s="62">
        <f t="shared" si="68"/>
        <v>0.98299078667611628</v>
      </c>
      <c r="AI133" s="95">
        <v>475</v>
      </c>
      <c r="AJ133" s="64">
        <v>3</v>
      </c>
      <c r="AK133" s="62">
        <f t="shared" si="69"/>
        <v>6.3157894736842104E-3</v>
      </c>
      <c r="AL133" s="64">
        <v>472</v>
      </c>
      <c r="AM133" s="62">
        <f t="shared" si="70"/>
        <v>0.99368421052631584</v>
      </c>
      <c r="AN133" s="95">
        <f t="shared" si="71"/>
        <v>14058</v>
      </c>
      <c r="AO133" s="64">
        <f t="shared" si="53"/>
        <v>351</v>
      </c>
      <c r="AP133" s="62">
        <f t="shared" si="72"/>
        <v>2.496798975672215E-2</v>
      </c>
      <c r="AQ133" s="63">
        <f t="shared" si="54"/>
        <v>13707</v>
      </c>
      <c r="AR133" s="62">
        <f t="shared" si="73"/>
        <v>0.9750320102432779</v>
      </c>
      <c r="AS133" s="91"/>
      <c r="AT133" s="260"/>
      <c r="AU133" s="330"/>
      <c r="AV133" s="11" t="s">
        <v>137</v>
      </c>
      <c r="AW133" s="210">
        <v>13959</v>
      </c>
      <c r="AX133" s="38">
        <v>335</v>
      </c>
      <c r="AY133" s="85">
        <v>2.3998853786087827E-2</v>
      </c>
      <c r="AZ133" s="38">
        <v>13624</v>
      </c>
      <c r="BA133" s="85">
        <v>0.97600114621391221</v>
      </c>
    </row>
    <row r="134" spans="2:53" s="12" customFormat="1" ht="13.5" customHeight="1">
      <c r="B134" s="261"/>
      <c r="C134" s="331"/>
      <c r="D134" s="71" t="s">
        <v>67</v>
      </c>
      <c r="E134" s="96">
        <v>22</v>
      </c>
      <c r="F134" s="70">
        <v>3</v>
      </c>
      <c r="G134" s="13">
        <f t="shared" si="57"/>
        <v>0.13636363636363635</v>
      </c>
      <c r="H134" s="70">
        <v>19</v>
      </c>
      <c r="I134" s="13">
        <f t="shared" si="58"/>
        <v>0.86363636363636365</v>
      </c>
      <c r="J134" s="96">
        <v>163</v>
      </c>
      <c r="K134" s="70">
        <v>19</v>
      </c>
      <c r="L134" s="13">
        <f t="shared" si="59"/>
        <v>0.1165644171779141</v>
      </c>
      <c r="M134" s="70">
        <v>144</v>
      </c>
      <c r="N134" s="13">
        <f t="shared" si="60"/>
        <v>0.8834355828220859</v>
      </c>
      <c r="O134" s="96">
        <v>14767</v>
      </c>
      <c r="P134" s="70">
        <v>3579</v>
      </c>
      <c r="Q134" s="13">
        <f t="shared" si="61"/>
        <v>0.24236473217308865</v>
      </c>
      <c r="R134" s="70">
        <v>11188</v>
      </c>
      <c r="S134" s="13">
        <f t="shared" si="62"/>
        <v>0.75763526782691137</v>
      </c>
      <c r="T134" s="96">
        <v>11446</v>
      </c>
      <c r="U134" s="70">
        <v>2920</v>
      </c>
      <c r="V134" s="13">
        <f t="shared" si="63"/>
        <v>0.25511095579241655</v>
      </c>
      <c r="W134" s="70">
        <v>8526</v>
      </c>
      <c r="X134" s="13">
        <f t="shared" si="64"/>
        <v>0.7448890442075834</v>
      </c>
      <c r="Y134" s="96">
        <v>6731</v>
      </c>
      <c r="Z134" s="70">
        <v>1364</v>
      </c>
      <c r="AA134" s="13">
        <f t="shared" si="65"/>
        <v>0.20264448076065963</v>
      </c>
      <c r="AB134" s="70">
        <v>5367</v>
      </c>
      <c r="AC134" s="13">
        <f t="shared" si="66"/>
        <v>0.79735551923934034</v>
      </c>
      <c r="AD134" s="96">
        <v>3017</v>
      </c>
      <c r="AE134" s="70">
        <v>380</v>
      </c>
      <c r="AF134" s="13">
        <f t="shared" si="67"/>
        <v>0.12595293337752733</v>
      </c>
      <c r="AG134" s="70">
        <v>2637</v>
      </c>
      <c r="AH134" s="13">
        <f t="shared" si="68"/>
        <v>0.87404706662247267</v>
      </c>
      <c r="AI134" s="96">
        <v>949</v>
      </c>
      <c r="AJ134" s="70">
        <v>55</v>
      </c>
      <c r="AK134" s="13">
        <f t="shared" si="69"/>
        <v>5.7955742887249737E-2</v>
      </c>
      <c r="AL134" s="70">
        <v>894</v>
      </c>
      <c r="AM134" s="13">
        <f t="shared" si="70"/>
        <v>0.94204425711275031</v>
      </c>
      <c r="AN134" s="96">
        <f t="shared" si="71"/>
        <v>37095</v>
      </c>
      <c r="AO134" s="70">
        <f t="shared" si="53"/>
        <v>8320</v>
      </c>
      <c r="AP134" s="13">
        <f t="shared" si="72"/>
        <v>0.22428898773419598</v>
      </c>
      <c r="AQ134" s="33">
        <f t="shared" si="54"/>
        <v>28775</v>
      </c>
      <c r="AR134" s="13">
        <f t="shared" si="73"/>
        <v>0.77571101226580397</v>
      </c>
      <c r="AS134" s="91"/>
      <c r="AT134" s="261"/>
      <c r="AU134" s="331"/>
      <c r="AV134" s="151" t="s">
        <v>67</v>
      </c>
      <c r="AW134" s="210">
        <v>35245</v>
      </c>
      <c r="AX134" s="38">
        <v>7503</v>
      </c>
      <c r="AY134" s="85">
        <v>0.21288125975315647</v>
      </c>
      <c r="AZ134" s="38">
        <v>27742</v>
      </c>
      <c r="BA134" s="85">
        <v>0.78711874024684347</v>
      </c>
    </row>
    <row r="135" spans="2:53" s="12" customFormat="1" ht="13.5" customHeight="1">
      <c r="B135" s="259">
        <v>44</v>
      </c>
      <c r="C135" s="329" t="s">
        <v>18</v>
      </c>
      <c r="D135" s="75" t="s">
        <v>136</v>
      </c>
      <c r="E135" s="94">
        <v>7</v>
      </c>
      <c r="F135" s="74">
        <v>2</v>
      </c>
      <c r="G135" s="72">
        <f t="shared" ref="G135:G198" si="84">IFERROR(F135/E135,"-")</f>
        <v>0.2857142857142857</v>
      </c>
      <c r="H135" s="74">
        <v>5</v>
      </c>
      <c r="I135" s="72">
        <f t="shared" ref="I135:I198" si="85">IFERROR(H135/E135,"-")</f>
        <v>0.7142857142857143</v>
      </c>
      <c r="J135" s="94">
        <v>49</v>
      </c>
      <c r="K135" s="74">
        <v>11</v>
      </c>
      <c r="L135" s="72">
        <f t="shared" ref="L135:L198" si="86">IFERROR(K135/J135,"-")</f>
        <v>0.22448979591836735</v>
      </c>
      <c r="M135" s="74">
        <v>38</v>
      </c>
      <c r="N135" s="72">
        <f t="shared" ref="N135:N198" si="87">IFERROR(M135/J135,"-")</f>
        <v>0.77551020408163263</v>
      </c>
      <c r="O135" s="94">
        <v>9188</v>
      </c>
      <c r="P135" s="74">
        <v>2860</v>
      </c>
      <c r="Q135" s="72">
        <f t="shared" ref="Q135:Q198" si="88">IFERROR(P135/O135,"-")</f>
        <v>0.31127557683935569</v>
      </c>
      <c r="R135" s="74">
        <v>6328</v>
      </c>
      <c r="S135" s="72">
        <f t="shared" ref="S135:S198" si="89">IFERROR(R135/O135,"-")</f>
        <v>0.68872442316064431</v>
      </c>
      <c r="T135" s="94">
        <v>8181</v>
      </c>
      <c r="U135" s="74">
        <v>2437</v>
      </c>
      <c r="V135" s="72">
        <f t="shared" ref="V135:V198" si="90">IFERROR(U135/T135,"-")</f>
        <v>0.29788534408996453</v>
      </c>
      <c r="W135" s="74">
        <v>5744</v>
      </c>
      <c r="X135" s="72">
        <f t="shared" ref="X135:X198" si="91">IFERROR(W135/T135,"-")</f>
        <v>0.70211465591003541</v>
      </c>
      <c r="Y135" s="94">
        <v>4440</v>
      </c>
      <c r="Z135" s="74">
        <v>1133</v>
      </c>
      <c r="AA135" s="72">
        <f t="shared" ref="AA135:AA198" si="92">IFERROR(Z135/Y135,"-")</f>
        <v>0.25518018018018018</v>
      </c>
      <c r="AB135" s="74">
        <v>3307</v>
      </c>
      <c r="AC135" s="72">
        <f t="shared" ref="AC135:AC198" si="93">IFERROR(AB135/Y135,"-")</f>
        <v>0.74481981981981982</v>
      </c>
      <c r="AD135" s="94">
        <v>1606</v>
      </c>
      <c r="AE135" s="74">
        <v>291</v>
      </c>
      <c r="AF135" s="72">
        <f t="shared" ref="AF135:AF198" si="94">IFERROR(AE135/AD135,"-")</f>
        <v>0.18119551681195517</v>
      </c>
      <c r="AG135" s="74">
        <v>1315</v>
      </c>
      <c r="AH135" s="72">
        <f t="shared" ref="AH135:AH198" si="95">IFERROR(AG135/AD135,"-")</f>
        <v>0.81880448318804488</v>
      </c>
      <c r="AI135" s="94">
        <v>414</v>
      </c>
      <c r="AJ135" s="74">
        <v>44</v>
      </c>
      <c r="AK135" s="72">
        <f t="shared" ref="AK135:AK198" si="96">IFERROR(AJ135/AI135,"-")</f>
        <v>0.10628019323671498</v>
      </c>
      <c r="AL135" s="74">
        <v>370</v>
      </c>
      <c r="AM135" s="72">
        <f t="shared" ref="AM135:AM198" si="97">IFERROR(AL135/AI135,"-")</f>
        <v>0.893719806763285</v>
      </c>
      <c r="AN135" s="94">
        <f t="shared" ref="AN135:AN198" si="98">SUM(E135,J135,O135,T135,Y135,AD135,AI135)</f>
        <v>23885</v>
      </c>
      <c r="AO135" s="74">
        <f t="shared" si="53"/>
        <v>6778</v>
      </c>
      <c r="AP135" s="72">
        <f t="shared" ref="AP135:AP198" si="99">IFERROR(AO135/AN135,"-")</f>
        <v>0.2837764287209546</v>
      </c>
      <c r="AQ135" s="73">
        <f t="shared" si="54"/>
        <v>17107</v>
      </c>
      <c r="AR135" s="72">
        <f t="shared" ref="AR135:AR198" si="100">IFERROR(AQ135/AN135,"-")</f>
        <v>0.71622357127904546</v>
      </c>
      <c r="AS135" s="91"/>
      <c r="AT135" s="259">
        <v>44</v>
      </c>
      <c r="AU135" s="329" t="s">
        <v>18</v>
      </c>
      <c r="AV135" s="11" t="s">
        <v>136</v>
      </c>
      <c r="AW135" s="210">
        <v>22363</v>
      </c>
      <c r="AX135" s="38">
        <v>6073</v>
      </c>
      <c r="AY135" s="85">
        <v>0.271564638018155</v>
      </c>
      <c r="AZ135" s="38">
        <v>16290</v>
      </c>
      <c r="BA135" s="85">
        <v>0.728435361981845</v>
      </c>
    </row>
    <row r="136" spans="2:53" s="12" customFormat="1" ht="13.5" customHeight="1">
      <c r="B136" s="260"/>
      <c r="C136" s="330"/>
      <c r="D136" s="65" t="s">
        <v>137</v>
      </c>
      <c r="E136" s="95">
        <v>7</v>
      </c>
      <c r="F136" s="64">
        <v>0</v>
      </c>
      <c r="G136" s="62">
        <f t="shared" si="84"/>
        <v>0</v>
      </c>
      <c r="H136" s="64">
        <v>7</v>
      </c>
      <c r="I136" s="62">
        <f t="shared" si="85"/>
        <v>1</v>
      </c>
      <c r="J136" s="95">
        <v>31</v>
      </c>
      <c r="K136" s="64">
        <v>0</v>
      </c>
      <c r="L136" s="62">
        <f t="shared" si="86"/>
        <v>0</v>
      </c>
      <c r="M136" s="64">
        <v>31</v>
      </c>
      <c r="N136" s="62">
        <f t="shared" si="87"/>
        <v>1</v>
      </c>
      <c r="O136" s="95">
        <v>6171</v>
      </c>
      <c r="P136" s="64">
        <v>179</v>
      </c>
      <c r="Q136" s="62">
        <f t="shared" si="88"/>
        <v>2.9006643979906013E-2</v>
      </c>
      <c r="R136" s="64">
        <v>5992</v>
      </c>
      <c r="S136" s="62">
        <f t="shared" si="89"/>
        <v>0.97099335602009396</v>
      </c>
      <c r="T136" s="95">
        <v>4816</v>
      </c>
      <c r="U136" s="64">
        <v>107</v>
      </c>
      <c r="V136" s="62">
        <f t="shared" si="90"/>
        <v>2.2217607973421927E-2</v>
      </c>
      <c r="W136" s="64">
        <v>4709</v>
      </c>
      <c r="X136" s="62">
        <f t="shared" si="91"/>
        <v>0.97778239202657802</v>
      </c>
      <c r="Y136" s="95">
        <v>3278</v>
      </c>
      <c r="Z136" s="64">
        <v>42</v>
      </c>
      <c r="AA136" s="62">
        <f t="shared" si="92"/>
        <v>1.2812690665039659E-2</v>
      </c>
      <c r="AB136" s="64">
        <v>3236</v>
      </c>
      <c r="AC136" s="62">
        <f t="shared" si="93"/>
        <v>0.98718730933496035</v>
      </c>
      <c r="AD136" s="95">
        <v>1579</v>
      </c>
      <c r="AE136" s="64">
        <v>14</v>
      </c>
      <c r="AF136" s="62">
        <f t="shared" si="94"/>
        <v>8.8663711209626354E-3</v>
      </c>
      <c r="AG136" s="64">
        <v>1565</v>
      </c>
      <c r="AH136" s="62">
        <f t="shared" si="95"/>
        <v>0.99113362887903733</v>
      </c>
      <c r="AI136" s="95">
        <v>527</v>
      </c>
      <c r="AJ136" s="64">
        <v>2</v>
      </c>
      <c r="AK136" s="62">
        <f t="shared" si="96"/>
        <v>3.7950664136622392E-3</v>
      </c>
      <c r="AL136" s="64">
        <v>525</v>
      </c>
      <c r="AM136" s="62">
        <f t="shared" si="97"/>
        <v>0.99620493358633777</v>
      </c>
      <c r="AN136" s="95">
        <f t="shared" si="98"/>
        <v>16409</v>
      </c>
      <c r="AO136" s="64">
        <f t="shared" si="53"/>
        <v>344</v>
      </c>
      <c r="AP136" s="62">
        <f t="shared" si="99"/>
        <v>2.0964105064293984E-2</v>
      </c>
      <c r="AQ136" s="63">
        <f t="shared" si="54"/>
        <v>16065</v>
      </c>
      <c r="AR136" s="62">
        <f t="shared" si="100"/>
        <v>0.97903589493570597</v>
      </c>
      <c r="AS136" s="91"/>
      <c r="AT136" s="260"/>
      <c r="AU136" s="330"/>
      <c r="AV136" s="11" t="s">
        <v>137</v>
      </c>
      <c r="AW136" s="210">
        <v>16538</v>
      </c>
      <c r="AX136" s="38">
        <v>395</v>
      </c>
      <c r="AY136" s="85">
        <v>2.388438747127827E-2</v>
      </c>
      <c r="AZ136" s="38">
        <v>16143</v>
      </c>
      <c r="BA136" s="85">
        <v>0.9761156125287217</v>
      </c>
    </row>
    <row r="137" spans="2:53" s="12" customFormat="1" ht="13.5" customHeight="1">
      <c r="B137" s="261"/>
      <c r="C137" s="331"/>
      <c r="D137" s="71" t="s">
        <v>67</v>
      </c>
      <c r="E137" s="96">
        <v>14</v>
      </c>
      <c r="F137" s="70">
        <v>2</v>
      </c>
      <c r="G137" s="13">
        <f t="shared" si="84"/>
        <v>0.14285714285714285</v>
      </c>
      <c r="H137" s="70">
        <v>12</v>
      </c>
      <c r="I137" s="13">
        <f t="shared" si="85"/>
        <v>0.8571428571428571</v>
      </c>
      <c r="J137" s="96">
        <v>80</v>
      </c>
      <c r="K137" s="70">
        <v>11</v>
      </c>
      <c r="L137" s="13">
        <f t="shared" si="86"/>
        <v>0.13750000000000001</v>
      </c>
      <c r="M137" s="70">
        <v>69</v>
      </c>
      <c r="N137" s="13">
        <f t="shared" si="87"/>
        <v>0.86250000000000004</v>
      </c>
      <c r="O137" s="96">
        <v>15359</v>
      </c>
      <c r="P137" s="70">
        <v>3039</v>
      </c>
      <c r="Q137" s="13">
        <f t="shared" si="88"/>
        <v>0.19786444429975911</v>
      </c>
      <c r="R137" s="70">
        <v>12320</v>
      </c>
      <c r="S137" s="13">
        <f t="shared" si="89"/>
        <v>0.80213555570024087</v>
      </c>
      <c r="T137" s="96">
        <v>12997</v>
      </c>
      <c r="U137" s="70">
        <v>2544</v>
      </c>
      <c r="V137" s="13">
        <f t="shared" si="90"/>
        <v>0.19573747787951065</v>
      </c>
      <c r="W137" s="70">
        <v>10453</v>
      </c>
      <c r="X137" s="13">
        <f t="shared" si="91"/>
        <v>0.80426252212048932</v>
      </c>
      <c r="Y137" s="96">
        <v>7718</v>
      </c>
      <c r="Z137" s="70">
        <v>1175</v>
      </c>
      <c r="AA137" s="13">
        <f t="shared" si="92"/>
        <v>0.15224151334542627</v>
      </c>
      <c r="AB137" s="70">
        <v>6543</v>
      </c>
      <c r="AC137" s="13">
        <f t="shared" si="93"/>
        <v>0.84775848665457376</v>
      </c>
      <c r="AD137" s="96">
        <v>3185</v>
      </c>
      <c r="AE137" s="70">
        <v>305</v>
      </c>
      <c r="AF137" s="13">
        <f t="shared" si="94"/>
        <v>9.5761381475667193E-2</v>
      </c>
      <c r="AG137" s="70">
        <v>2880</v>
      </c>
      <c r="AH137" s="13">
        <f t="shared" si="95"/>
        <v>0.90423861852433285</v>
      </c>
      <c r="AI137" s="96">
        <v>941</v>
      </c>
      <c r="AJ137" s="70">
        <v>46</v>
      </c>
      <c r="AK137" s="13">
        <f t="shared" si="96"/>
        <v>4.8884165781083955E-2</v>
      </c>
      <c r="AL137" s="70">
        <v>895</v>
      </c>
      <c r="AM137" s="13">
        <f t="shared" si="97"/>
        <v>0.9511158342189161</v>
      </c>
      <c r="AN137" s="96">
        <f t="shared" si="98"/>
        <v>40294</v>
      </c>
      <c r="AO137" s="70">
        <f t="shared" si="53"/>
        <v>7122</v>
      </c>
      <c r="AP137" s="13">
        <f t="shared" si="99"/>
        <v>0.17675088102447015</v>
      </c>
      <c r="AQ137" s="33">
        <f t="shared" si="54"/>
        <v>33172</v>
      </c>
      <c r="AR137" s="13">
        <f t="shared" si="100"/>
        <v>0.82324911897552988</v>
      </c>
      <c r="AS137" s="91"/>
      <c r="AT137" s="261"/>
      <c r="AU137" s="331"/>
      <c r="AV137" s="151" t="s">
        <v>67</v>
      </c>
      <c r="AW137" s="210">
        <v>38901</v>
      </c>
      <c r="AX137" s="38">
        <v>6468</v>
      </c>
      <c r="AY137" s="85">
        <v>0.16626821932598135</v>
      </c>
      <c r="AZ137" s="38">
        <v>32433</v>
      </c>
      <c r="BA137" s="85">
        <v>0.83373178067401865</v>
      </c>
    </row>
    <row r="138" spans="2:53" s="12" customFormat="1" ht="13.5" customHeight="1">
      <c r="B138" s="259">
        <v>45</v>
      </c>
      <c r="C138" s="329" t="s">
        <v>41</v>
      </c>
      <c r="D138" s="75" t="s">
        <v>136</v>
      </c>
      <c r="E138" s="94">
        <v>26</v>
      </c>
      <c r="F138" s="74">
        <v>3</v>
      </c>
      <c r="G138" s="72">
        <f t="shared" si="84"/>
        <v>0.11538461538461539</v>
      </c>
      <c r="H138" s="74">
        <v>23</v>
      </c>
      <c r="I138" s="72">
        <f t="shared" si="85"/>
        <v>0.88461538461538458</v>
      </c>
      <c r="J138" s="94">
        <v>74</v>
      </c>
      <c r="K138" s="74">
        <v>12</v>
      </c>
      <c r="L138" s="72">
        <f t="shared" si="86"/>
        <v>0.16216216216216217</v>
      </c>
      <c r="M138" s="74">
        <v>62</v>
      </c>
      <c r="N138" s="72">
        <f t="shared" si="87"/>
        <v>0.83783783783783783</v>
      </c>
      <c r="O138" s="94">
        <v>2844</v>
      </c>
      <c r="P138" s="74">
        <v>769</v>
      </c>
      <c r="Q138" s="72">
        <f t="shared" si="88"/>
        <v>0.27039381153305203</v>
      </c>
      <c r="R138" s="74">
        <v>2075</v>
      </c>
      <c r="S138" s="72">
        <f t="shared" si="89"/>
        <v>0.72960618846694791</v>
      </c>
      <c r="T138" s="94">
        <v>2434</v>
      </c>
      <c r="U138" s="74">
        <v>619</v>
      </c>
      <c r="V138" s="72">
        <f t="shared" si="90"/>
        <v>0.25431388660640919</v>
      </c>
      <c r="W138" s="74">
        <v>1815</v>
      </c>
      <c r="X138" s="72">
        <f t="shared" si="91"/>
        <v>0.74568611339359081</v>
      </c>
      <c r="Y138" s="94">
        <v>1439</v>
      </c>
      <c r="Z138" s="74">
        <v>315</v>
      </c>
      <c r="AA138" s="72">
        <f t="shared" si="92"/>
        <v>0.21890201528839473</v>
      </c>
      <c r="AB138" s="74">
        <v>1124</v>
      </c>
      <c r="AC138" s="72">
        <f t="shared" si="93"/>
        <v>0.7810979847116053</v>
      </c>
      <c r="AD138" s="94">
        <v>503</v>
      </c>
      <c r="AE138" s="74">
        <v>72</v>
      </c>
      <c r="AF138" s="72">
        <f t="shared" si="94"/>
        <v>0.14314115308151093</v>
      </c>
      <c r="AG138" s="74">
        <v>431</v>
      </c>
      <c r="AH138" s="72">
        <f t="shared" si="95"/>
        <v>0.85685884691848901</v>
      </c>
      <c r="AI138" s="94">
        <v>136</v>
      </c>
      <c r="AJ138" s="74">
        <v>11</v>
      </c>
      <c r="AK138" s="72">
        <f t="shared" si="96"/>
        <v>8.0882352941176475E-2</v>
      </c>
      <c r="AL138" s="74">
        <v>125</v>
      </c>
      <c r="AM138" s="72">
        <f t="shared" si="97"/>
        <v>0.91911764705882348</v>
      </c>
      <c r="AN138" s="94">
        <f t="shared" si="98"/>
        <v>7456</v>
      </c>
      <c r="AO138" s="74">
        <f t="shared" si="53"/>
        <v>1801</v>
      </c>
      <c r="AP138" s="72">
        <f t="shared" si="99"/>
        <v>0.24155042918454936</v>
      </c>
      <c r="AQ138" s="73">
        <f t="shared" si="54"/>
        <v>5655</v>
      </c>
      <c r="AR138" s="72">
        <f t="shared" si="100"/>
        <v>0.75844957081545061</v>
      </c>
      <c r="AS138" s="91"/>
      <c r="AT138" s="259">
        <v>45</v>
      </c>
      <c r="AU138" s="329" t="s">
        <v>41</v>
      </c>
      <c r="AV138" s="11" t="s">
        <v>136</v>
      </c>
      <c r="AW138" s="210">
        <v>6862</v>
      </c>
      <c r="AX138" s="38">
        <v>1761</v>
      </c>
      <c r="AY138" s="85">
        <v>0.25663071990673275</v>
      </c>
      <c r="AZ138" s="38">
        <v>5101</v>
      </c>
      <c r="BA138" s="85">
        <v>0.7433692800932673</v>
      </c>
    </row>
    <row r="139" spans="2:53" s="12" customFormat="1" ht="13.5" customHeight="1">
      <c r="B139" s="260"/>
      <c r="C139" s="330"/>
      <c r="D139" s="65" t="s">
        <v>137</v>
      </c>
      <c r="E139" s="95">
        <v>23</v>
      </c>
      <c r="F139" s="64">
        <v>0</v>
      </c>
      <c r="G139" s="62">
        <f t="shared" si="84"/>
        <v>0</v>
      </c>
      <c r="H139" s="64">
        <v>23</v>
      </c>
      <c r="I139" s="62">
        <f t="shared" si="85"/>
        <v>1</v>
      </c>
      <c r="J139" s="95">
        <v>53</v>
      </c>
      <c r="K139" s="64">
        <v>0</v>
      </c>
      <c r="L139" s="62">
        <f t="shared" si="86"/>
        <v>0</v>
      </c>
      <c r="M139" s="64">
        <v>53</v>
      </c>
      <c r="N139" s="62">
        <f t="shared" si="87"/>
        <v>1</v>
      </c>
      <c r="O139" s="95">
        <v>2338</v>
      </c>
      <c r="P139" s="64">
        <v>27</v>
      </c>
      <c r="Q139" s="62">
        <f t="shared" si="88"/>
        <v>1.1548331907613344E-2</v>
      </c>
      <c r="R139" s="64">
        <v>2311</v>
      </c>
      <c r="S139" s="62">
        <f t="shared" si="89"/>
        <v>0.9884516680923866</v>
      </c>
      <c r="T139" s="95">
        <v>1783</v>
      </c>
      <c r="U139" s="64">
        <v>21</v>
      </c>
      <c r="V139" s="62">
        <f t="shared" si="90"/>
        <v>1.1777902411665733E-2</v>
      </c>
      <c r="W139" s="64">
        <v>1762</v>
      </c>
      <c r="X139" s="62">
        <f t="shared" si="91"/>
        <v>0.98822209758833424</v>
      </c>
      <c r="Y139" s="95">
        <v>1344</v>
      </c>
      <c r="Z139" s="64">
        <v>10</v>
      </c>
      <c r="AA139" s="62">
        <f t="shared" si="92"/>
        <v>7.4404761904761901E-3</v>
      </c>
      <c r="AB139" s="64">
        <v>1334</v>
      </c>
      <c r="AC139" s="62">
        <f t="shared" si="93"/>
        <v>0.99255952380952384</v>
      </c>
      <c r="AD139" s="95">
        <v>652</v>
      </c>
      <c r="AE139" s="64">
        <v>3</v>
      </c>
      <c r="AF139" s="62">
        <f t="shared" si="94"/>
        <v>4.601226993865031E-3</v>
      </c>
      <c r="AG139" s="64">
        <v>649</v>
      </c>
      <c r="AH139" s="62">
        <f t="shared" si="95"/>
        <v>0.995398773006135</v>
      </c>
      <c r="AI139" s="95">
        <v>167</v>
      </c>
      <c r="AJ139" s="64">
        <v>0</v>
      </c>
      <c r="AK139" s="62">
        <f t="shared" si="96"/>
        <v>0</v>
      </c>
      <c r="AL139" s="64">
        <v>167</v>
      </c>
      <c r="AM139" s="62">
        <f t="shared" si="97"/>
        <v>1</v>
      </c>
      <c r="AN139" s="95">
        <f t="shared" si="98"/>
        <v>6360</v>
      </c>
      <c r="AO139" s="64">
        <f t="shared" si="53"/>
        <v>61</v>
      </c>
      <c r="AP139" s="62">
        <f t="shared" si="99"/>
        <v>9.5911949685534587E-3</v>
      </c>
      <c r="AQ139" s="63">
        <f t="shared" si="54"/>
        <v>6299</v>
      </c>
      <c r="AR139" s="62">
        <f t="shared" si="100"/>
        <v>0.99040880503144657</v>
      </c>
      <c r="AS139" s="91"/>
      <c r="AT139" s="260"/>
      <c r="AU139" s="330"/>
      <c r="AV139" s="11" t="s">
        <v>137</v>
      </c>
      <c r="AW139" s="210">
        <v>6421</v>
      </c>
      <c r="AX139" s="38">
        <v>69</v>
      </c>
      <c r="AY139" s="85">
        <v>1.0745989721227223E-2</v>
      </c>
      <c r="AZ139" s="38">
        <v>6352</v>
      </c>
      <c r="BA139" s="85">
        <v>0.9892540102787728</v>
      </c>
    </row>
    <row r="140" spans="2:53" s="12" customFormat="1" ht="13.5" customHeight="1">
      <c r="B140" s="261"/>
      <c r="C140" s="331"/>
      <c r="D140" s="71" t="s">
        <v>67</v>
      </c>
      <c r="E140" s="96">
        <v>49</v>
      </c>
      <c r="F140" s="70">
        <v>3</v>
      </c>
      <c r="G140" s="13">
        <f t="shared" si="84"/>
        <v>6.1224489795918366E-2</v>
      </c>
      <c r="H140" s="70">
        <v>46</v>
      </c>
      <c r="I140" s="13">
        <f t="shared" si="85"/>
        <v>0.93877551020408168</v>
      </c>
      <c r="J140" s="96">
        <v>127</v>
      </c>
      <c r="K140" s="70">
        <v>12</v>
      </c>
      <c r="L140" s="13">
        <f t="shared" si="86"/>
        <v>9.4488188976377951E-2</v>
      </c>
      <c r="M140" s="70">
        <v>115</v>
      </c>
      <c r="N140" s="13">
        <f t="shared" si="87"/>
        <v>0.90551181102362199</v>
      </c>
      <c r="O140" s="96">
        <v>5182</v>
      </c>
      <c r="P140" s="70">
        <v>796</v>
      </c>
      <c r="Q140" s="13">
        <f t="shared" si="88"/>
        <v>0.15360864531069085</v>
      </c>
      <c r="R140" s="70">
        <v>4386</v>
      </c>
      <c r="S140" s="13">
        <f t="shared" si="89"/>
        <v>0.84639135468930915</v>
      </c>
      <c r="T140" s="96">
        <v>4217</v>
      </c>
      <c r="U140" s="70">
        <v>640</v>
      </c>
      <c r="V140" s="13">
        <f t="shared" si="90"/>
        <v>0.1517666587621532</v>
      </c>
      <c r="W140" s="70">
        <v>3577</v>
      </c>
      <c r="X140" s="13">
        <f t="shared" si="91"/>
        <v>0.84823334123784677</v>
      </c>
      <c r="Y140" s="96">
        <v>2783</v>
      </c>
      <c r="Z140" s="70">
        <v>325</v>
      </c>
      <c r="AA140" s="13">
        <f t="shared" si="92"/>
        <v>0.1167804527488322</v>
      </c>
      <c r="AB140" s="70">
        <v>2458</v>
      </c>
      <c r="AC140" s="13">
        <f t="shared" si="93"/>
        <v>0.8832195472511678</v>
      </c>
      <c r="AD140" s="96">
        <v>1155</v>
      </c>
      <c r="AE140" s="70">
        <v>75</v>
      </c>
      <c r="AF140" s="13">
        <f t="shared" si="94"/>
        <v>6.4935064935064929E-2</v>
      </c>
      <c r="AG140" s="70">
        <v>1080</v>
      </c>
      <c r="AH140" s="13">
        <f t="shared" si="95"/>
        <v>0.93506493506493504</v>
      </c>
      <c r="AI140" s="96">
        <v>303</v>
      </c>
      <c r="AJ140" s="70">
        <v>11</v>
      </c>
      <c r="AK140" s="13">
        <f t="shared" si="96"/>
        <v>3.6303630363036306E-2</v>
      </c>
      <c r="AL140" s="70">
        <v>292</v>
      </c>
      <c r="AM140" s="13">
        <f t="shared" si="97"/>
        <v>0.9636963696369637</v>
      </c>
      <c r="AN140" s="96">
        <f t="shared" si="98"/>
        <v>13816</v>
      </c>
      <c r="AO140" s="70">
        <f t="shared" si="53"/>
        <v>1862</v>
      </c>
      <c r="AP140" s="13">
        <f t="shared" si="99"/>
        <v>0.13477127967573826</v>
      </c>
      <c r="AQ140" s="33">
        <f t="shared" si="54"/>
        <v>11954</v>
      </c>
      <c r="AR140" s="13">
        <f t="shared" si="100"/>
        <v>0.86522872032426168</v>
      </c>
      <c r="AS140" s="91"/>
      <c r="AT140" s="261"/>
      <c r="AU140" s="331"/>
      <c r="AV140" s="151" t="s">
        <v>67</v>
      </c>
      <c r="AW140" s="210">
        <v>13283</v>
      </c>
      <c r="AX140" s="38">
        <v>1830</v>
      </c>
      <c r="AY140" s="85">
        <v>0.13777008205977564</v>
      </c>
      <c r="AZ140" s="38">
        <v>11453</v>
      </c>
      <c r="BA140" s="85">
        <v>0.8622299179402243</v>
      </c>
    </row>
    <row r="141" spans="2:53" s="12" customFormat="1" ht="13.5" customHeight="1">
      <c r="B141" s="259">
        <v>46</v>
      </c>
      <c r="C141" s="329" t="s">
        <v>21</v>
      </c>
      <c r="D141" s="75" t="s">
        <v>136</v>
      </c>
      <c r="E141" s="94">
        <v>13</v>
      </c>
      <c r="F141" s="74">
        <v>0</v>
      </c>
      <c r="G141" s="72">
        <f t="shared" si="84"/>
        <v>0</v>
      </c>
      <c r="H141" s="74">
        <v>13</v>
      </c>
      <c r="I141" s="72">
        <f t="shared" si="85"/>
        <v>1</v>
      </c>
      <c r="J141" s="94">
        <v>66</v>
      </c>
      <c r="K141" s="74">
        <v>11</v>
      </c>
      <c r="L141" s="72">
        <f t="shared" si="86"/>
        <v>0.16666666666666666</v>
      </c>
      <c r="M141" s="74">
        <v>55</v>
      </c>
      <c r="N141" s="72">
        <f t="shared" si="87"/>
        <v>0.83333333333333337</v>
      </c>
      <c r="O141" s="94">
        <v>4115</v>
      </c>
      <c r="P141" s="74">
        <v>1013</v>
      </c>
      <c r="Q141" s="72">
        <f t="shared" si="88"/>
        <v>0.24617253948967194</v>
      </c>
      <c r="R141" s="74">
        <v>3102</v>
      </c>
      <c r="S141" s="72">
        <f t="shared" si="89"/>
        <v>0.75382746051032812</v>
      </c>
      <c r="T141" s="94">
        <v>3354</v>
      </c>
      <c r="U141" s="74">
        <v>792</v>
      </c>
      <c r="V141" s="72">
        <f t="shared" si="90"/>
        <v>0.23613595706618962</v>
      </c>
      <c r="W141" s="74">
        <v>2562</v>
      </c>
      <c r="X141" s="72">
        <f t="shared" si="91"/>
        <v>0.76386404293381038</v>
      </c>
      <c r="Y141" s="94">
        <v>1965</v>
      </c>
      <c r="Z141" s="74">
        <v>391</v>
      </c>
      <c r="AA141" s="72">
        <f t="shared" si="92"/>
        <v>0.1989821882951654</v>
      </c>
      <c r="AB141" s="74">
        <v>1574</v>
      </c>
      <c r="AC141" s="72">
        <f t="shared" si="93"/>
        <v>0.80101781170483466</v>
      </c>
      <c r="AD141" s="94">
        <v>777</v>
      </c>
      <c r="AE141" s="74">
        <v>108</v>
      </c>
      <c r="AF141" s="72">
        <f t="shared" si="94"/>
        <v>0.138996138996139</v>
      </c>
      <c r="AG141" s="74">
        <v>669</v>
      </c>
      <c r="AH141" s="72">
        <f t="shared" si="95"/>
        <v>0.86100386100386095</v>
      </c>
      <c r="AI141" s="94">
        <v>247</v>
      </c>
      <c r="AJ141" s="74">
        <v>16</v>
      </c>
      <c r="AK141" s="72">
        <f t="shared" si="96"/>
        <v>6.4777327935222673E-2</v>
      </c>
      <c r="AL141" s="74">
        <v>231</v>
      </c>
      <c r="AM141" s="72">
        <f t="shared" si="97"/>
        <v>0.93522267206477738</v>
      </c>
      <c r="AN141" s="94">
        <f t="shared" si="98"/>
        <v>10537</v>
      </c>
      <c r="AO141" s="74">
        <f t="shared" si="53"/>
        <v>2331</v>
      </c>
      <c r="AP141" s="72">
        <f t="shared" si="99"/>
        <v>0.22122046123184969</v>
      </c>
      <c r="AQ141" s="73">
        <f t="shared" si="54"/>
        <v>8206</v>
      </c>
      <c r="AR141" s="72">
        <f t="shared" si="100"/>
        <v>0.77877953876815031</v>
      </c>
      <c r="AS141" s="91"/>
      <c r="AT141" s="259">
        <v>46</v>
      </c>
      <c r="AU141" s="329" t="s">
        <v>21</v>
      </c>
      <c r="AV141" s="11" t="s">
        <v>136</v>
      </c>
      <c r="AW141" s="210">
        <v>9710</v>
      </c>
      <c r="AX141" s="38">
        <v>2128</v>
      </c>
      <c r="AY141" s="85">
        <v>0.21915550978372811</v>
      </c>
      <c r="AZ141" s="38">
        <v>7582</v>
      </c>
      <c r="BA141" s="85">
        <v>0.78084449021627189</v>
      </c>
    </row>
    <row r="142" spans="2:53" s="12" customFormat="1" ht="13.5" customHeight="1">
      <c r="B142" s="260"/>
      <c r="C142" s="330"/>
      <c r="D142" s="65" t="s">
        <v>137</v>
      </c>
      <c r="E142" s="95">
        <v>3</v>
      </c>
      <c r="F142" s="64">
        <v>0</v>
      </c>
      <c r="G142" s="62">
        <f t="shared" si="84"/>
        <v>0</v>
      </c>
      <c r="H142" s="64">
        <v>3</v>
      </c>
      <c r="I142" s="62">
        <f t="shared" si="85"/>
        <v>1</v>
      </c>
      <c r="J142" s="95">
        <v>46</v>
      </c>
      <c r="K142" s="64">
        <v>0</v>
      </c>
      <c r="L142" s="62">
        <f t="shared" si="86"/>
        <v>0</v>
      </c>
      <c r="M142" s="64">
        <v>46</v>
      </c>
      <c r="N142" s="62">
        <f t="shared" si="87"/>
        <v>1</v>
      </c>
      <c r="O142" s="95">
        <v>2729</v>
      </c>
      <c r="P142" s="64">
        <v>38</v>
      </c>
      <c r="Q142" s="62">
        <f t="shared" si="88"/>
        <v>1.3924514474166361E-2</v>
      </c>
      <c r="R142" s="64">
        <v>2691</v>
      </c>
      <c r="S142" s="62">
        <f t="shared" si="89"/>
        <v>0.98607548552583368</v>
      </c>
      <c r="T142" s="95">
        <v>2049</v>
      </c>
      <c r="U142" s="64">
        <v>19</v>
      </c>
      <c r="V142" s="62">
        <f t="shared" si="90"/>
        <v>9.2728160078086874E-3</v>
      </c>
      <c r="W142" s="64">
        <v>2030</v>
      </c>
      <c r="X142" s="62">
        <f t="shared" si="91"/>
        <v>0.99072718399219128</v>
      </c>
      <c r="Y142" s="95">
        <v>1435</v>
      </c>
      <c r="Z142" s="64">
        <v>13</v>
      </c>
      <c r="AA142" s="62">
        <f t="shared" si="92"/>
        <v>9.0592334494773528E-3</v>
      </c>
      <c r="AB142" s="64">
        <v>1422</v>
      </c>
      <c r="AC142" s="62">
        <f t="shared" si="93"/>
        <v>0.99094076655052266</v>
      </c>
      <c r="AD142" s="95">
        <v>714</v>
      </c>
      <c r="AE142" s="64">
        <v>7</v>
      </c>
      <c r="AF142" s="62">
        <f t="shared" si="94"/>
        <v>9.8039215686274508E-3</v>
      </c>
      <c r="AG142" s="64">
        <v>707</v>
      </c>
      <c r="AH142" s="62">
        <f t="shared" si="95"/>
        <v>0.99019607843137258</v>
      </c>
      <c r="AI142" s="95">
        <v>297</v>
      </c>
      <c r="AJ142" s="64">
        <v>0</v>
      </c>
      <c r="AK142" s="62">
        <f t="shared" si="96"/>
        <v>0</v>
      </c>
      <c r="AL142" s="64">
        <v>297</v>
      </c>
      <c r="AM142" s="62">
        <f t="shared" si="97"/>
        <v>1</v>
      </c>
      <c r="AN142" s="95">
        <f t="shared" si="98"/>
        <v>7273</v>
      </c>
      <c r="AO142" s="64">
        <f t="shared" si="53"/>
        <v>77</v>
      </c>
      <c r="AP142" s="62">
        <f t="shared" si="99"/>
        <v>1.0587102983638113E-2</v>
      </c>
      <c r="AQ142" s="63">
        <f t="shared" si="54"/>
        <v>7196</v>
      </c>
      <c r="AR142" s="62">
        <f t="shared" si="100"/>
        <v>0.98941289701636193</v>
      </c>
      <c r="AS142" s="91"/>
      <c r="AT142" s="260"/>
      <c r="AU142" s="330"/>
      <c r="AV142" s="11" t="s">
        <v>137</v>
      </c>
      <c r="AW142" s="210">
        <v>7296</v>
      </c>
      <c r="AX142" s="38">
        <v>71</v>
      </c>
      <c r="AY142" s="85">
        <v>9.7313596491228078E-3</v>
      </c>
      <c r="AZ142" s="38">
        <v>7225</v>
      </c>
      <c r="BA142" s="85">
        <v>0.99026864035087714</v>
      </c>
    </row>
    <row r="143" spans="2:53" s="12" customFormat="1" ht="13.5" customHeight="1">
      <c r="B143" s="261"/>
      <c r="C143" s="331"/>
      <c r="D143" s="71" t="s">
        <v>67</v>
      </c>
      <c r="E143" s="96">
        <v>16</v>
      </c>
      <c r="F143" s="70">
        <v>0</v>
      </c>
      <c r="G143" s="13">
        <f t="shared" si="84"/>
        <v>0</v>
      </c>
      <c r="H143" s="70">
        <v>16</v>
      </c>
      <c r="I143" s="13">
        <f t="shared" si="85"/>
        <v>1</v>
      </c>
      <c r="J143" s="96">
        <v>112</v>
      </c>
      <c r="K143" s="70">
        <v>11</v>
      </c>
      <c r="L143" s="13">
        <f t="shared" si="86"/>
        <v>9.8214285714285712E-2</v>
      </c>
      <c r="M143" s="70">
        <v>101</v>
      </c>
      <c r="N143" s="13">
        <f t="shared" si="87"/>
        <v>0.9017857142857143</v>
      </c>
      <c r="O143" s="96">
        <v>6844</v>
      </c>
      <c r="P143" s="70">
        <v>1051</v>
      </c>
      <c r="Q143" s="13">
        <f t="shared" si="88"/>
        <v>0.15356516656925775</v>
      </c>
      <c r="R143" s="70">
        <v>5793</v>
      </c>
      <c r="S143" s="13">
        <f t="shared" si="89"/>
        <v>0.84643483343074222</v>
      </c>
      <c r="T143" s="96">
        <v>5403</v>
      </c>
      <c r="U143" s="70">
        <v>811</v>
      </c>
      <c r="V143" s="13">
        <f t="shared" si="90"/>
        <v>0.15010179529890802</v>
      </c>
      <c r="W143" s="70">
        <v>4592</v>
      </c>
      <c r="X143" s="13">
        <f t="shared" si="91"/>
        <v>0.84989820470109201</v>
      </c>
      <c r="Y143" s="96">
        <v>3400</v>
      </c>
      <c r="Z143" s="70">
        <v>404</v>
      </c>
      <c r="AA143" s="13">
        <f t="shared" si="92"/>
        <v>0.1188235294117647</v>
      </c>
      <c r="AB143" s="70">
        <v>2996</v>
      </c>
      <c r="AC143" s="13">
        <f t="shared" si="93"/>
        <v>0.88117647058823534</v>
      </c>
      <c r="AD143" s="96">
        <v>1491</v>
      </c>
      <c r="AE143" s="70">
        <v>115</v>
      </c>
      <c r="AF143" s="13">
        <f t="shared" si="94"/>
        <v>7.7129443326626426E-2</v>
      </c>
      <c r="AG143" s="70">
        <v>1376</v>
      </c>
      <c r="AH143" s="13">
        <f t="shared" si="95"/>
        <v>0.92287055667337359</v>
      </c>
      <c r="AI143" s="96">
        <v>544</v>
      </c>
      <c r="AJ143" s="70">
        <v>16</v>
      </c>
      <c r="AK143" s="13">
        <f t="shared" si="96"/>
        <v>2.9411764705882353E-2</v>
      </c>
      <c r="AL143" s="70">
        <v>528</v>
      </c>
      <c r="AM143" s="13">
        <f t="shared" si="97"/>
        <v>0.97058823529411764</v>
      </c>
      <c r="AN143" s="96">
        <f t="shared" si="98"/>
        <v>17810</v>
      </c>
      <c r="AO143" s="70">
        <f t="shared" si="53"/>
        <v>2408</v>
      </c>
      <c r="AP143" s="13">
        <f t="shared" si="99"/>
        <v>0.1352049410443571</v>
      </c>
      <c r="AQ143" s="33">
        <f t="shared" si="54"/>
        <v>15402</v>
      </c>
      <c r="AR143" s="13">
        <f t="shared" si="100"/>
        <v>0.8647950589556429</v>
      </c>
      <c r="AS143" s="91"/>
      <c r="AT143" s="261"/>
      <c r="AU143" s="331"/>
      <c r="AV143" s="151" t="s">
        <v>67</v>
      </c>
      <c r="AW143" s="210">
        <v>17006</v>
      </c>
      <c r="AX143" s="38">
        <v>2199</v>
      </c>
      <c r="AY143" s="85">
        <v>0.12930730330471599</v>
      </c>
      <c r="AZ143" s="38">
        <v>14807</v>
      </c>
      <c r="BA143" s="85">
        <v>0.87069269669528404</v>
      </c>
    </row>
    <row r="144" spans="2:53" s="12" customFormat="1" ht="13.5" customHeight="1">
      <c r="B144" s="259">
        <v>47</v>
      </c>
      <c r="C144" s="329" t="s">
        <v>13</v>
      </c>
      <c r="D144" s="75" t="s">
        <v>136</v>
      </c>
      <c r="E144" s="94">
        <v>6</v>
      </c>
      <c r="F144" s="74">
        <v>0</v>
      </c>
      <c r="G144" s="72">
        <f t="shared" si="84"/>
        <v>0</v>
      </c>
      <c r="H144" s="74">
        <v>6</v>
      </c>
      <c r="I144" s="72">
        <f t="shared" si="85"/>
        <v>1</v>
      </c>
      <c r="J144" s="94">
        <v>101</v>
      </c>
      <c r="K144" s="74">
        <v>26</v>
      </c>
      <c r="L144" s="72">
        <f t="shared" si="86"/>
        <v>0.25742574257425743</v>
      </c>
      <c r="M144" s="74">
        <v>75</v>
      </c>
      <c r="N144" s="72">
        <f t="shared" si="87"/>
        <v>0.74257425742574257</v>
      </c>
      <c r="O144" s="94">
        <v>8575</v>
      </c>
      <c r="P144" s="74">
        <v>2124</v>
      </c>
      <c r="Q144" s="72">
        <f t="shared" si="88"/>
        <v>0.24769679300291544</v>
      </c>
      <c r="R144" s="74">
        <v>6451</v>
      </c>
      <c r="S144" s="72">
        <f t="shared" si="89"/>
        <v>0.75230320699708453</v>
      </c>
      <c r="T144" s="94">
        <v>7227</v>
      </c>
      <c r="U144" s="74">
        <v>1640</v>
      </c>
      <c r="V144" s="72">
        <f t="shared" si="90"/>
        <v>0.22692680226926804</v>
      </c>
      <c r="W144" s="74">
        <v>5587</v>
      </c>
      <c r="X144" s="72">
        <f t="shared" si="91"/>
        <v>0.77307319773073202</v>
      </c>
      <c r="Y144" s="94">
        <v>3690</v>
      </c>
      <c r="Z144" s="74">
        <v>748</v>
      </c>
      <c r="AA144" s="72">
        <f t="shared" si="92"/>
        <v>0.202710027100271</v>
      </c>
      <c r="AB144" s="74">
        <v>2942</v>
      </c>
      <c r="AC144" s="72">
        <f t="shared" si="93"/>
        <v>0.79728997289972903</v>
      </c>
      <c r="AD144" s="94">
        <v>1228</v>
      </c>
      <c r="AE144" s="74">
        <v>205</v>
      </c>
      <c r="AF144" s="72">
        <f t="shared" si="94"/>
        <v>0.16693811074918566</v>
      </c>
      <c r="AG144" s="74">
        <v>1023</v>
      </c>
      <c r="AH144" s="72">
        <f t="shared" si="95"/>
        <v>0.83306188925081437</v>
      </c>
      <c r="AI144" s="94">
        <v>308</v>
      </c>
      <c r="AJ144" s="74">
        <v>22</v>
      </c>
      <c r="AK144" s="72">
        <f t="shared" si="96"/>
        <v>7.1428571428571425E-2</v>
      </c>
      <c r="AL144" s="74">
        <v>286</v>
      </c>
      <c r="AM144" s="72">
        <f t="shared" si="97"/>
        <v>0.9285714285714286</v>
      </c>
      <c r="AN144" s="94">
        <f t="shared" si="98"/>
        <v>21135</v>
      </c>
      <c r="AO144" s="74">
        <f t="shared" si="53"/>
        <v>4765</v>
      </c>
      <c r="AP144" s="72">
        <f t="shared" si="99"/>
        <v>0.22545540572510053</v>
      </c>
      <c r="AQ144" s="73">
        <f t="shared" si="54"/>
        <v>16370</v>
      </c>
      <c r="AR144" s="72">
        <f t="shared" si="100"/>
        <v>0.77454459427489941</v>
      </c>
      <c r="AS144" s="91"/>
      <c r="AT144" s="259">
        <v>47</v>
      </c>
      <c r="AU144" s="329" t="s">
        <v>13</v>
      </c>
      <c r="AV144" s="11" t="s">
        <v>136</v>
      </c>
      <c r="AW144" s="210">
        <v>19745</v>
      </c>
      <c r="AX144" s="38">
        <v>4286</v>
      </c>
      <c r="AY144" s="85">
        <v>0.21706761205368447</v>
      </c>
      <c r="AZ144" s="38">
        <v>15459</v>
      </c>
      <c r="BA144" s="85">
        <v>0.78293238794631548</v>
      </c>
    </row>
    <row r="145" spans="2:53" s="12" customFormat="1" ht="13.5" customHeight="1">
      <c r="B145" s="260"/>
      <c r="C145" s="330"/>
      <c r="D145" s="65" t="s">
        <v>137</v>
      </c>
      <c r="E145" s="95">
        <v>11</v>
      </c>
      <c r="F145" s="64">
        <v>0</v>
      </c>
      <c r="G145" s="62">
        <f t="shared" si="84"/>
        <v>0</v>
      </c>
      <c r="H145" s="64">
        <v>11</v>
      </c>
      <c r="I145" s="62">
        <f t="shared" si="85"/>
        <v>1</v>
      </c>
      <c r="J145" s="95">
        <v>50</v>
      </c>
      <c r="K145" s="64">
        <v>0</v>
      </c>
      <c r="L145" s="62">
        <f t="shared" si="86"/>
        <v>0</v>
      </c>
      <c r="M145" s="64">
        <v>50</v>
      </c>
      <c r="N145" s="62">
        <f t="shared" si="87"/>
        <v>1</v>
      </c>
      <c r="O145" s="95">
        <v>6027</v>
      </c>
      <c r="P145" s="64">
        <v>114</v>
      </c>
      <c r="Q145" s="62">
        <f t="shared" si="88"/>
        <v>1.8914883026381283E-2</v>
      </c>
      <c r="R145" s="64">
        <v>5913</v>
      </c>
      <c r="S145" s="62">
        <f t="shared" si="89"/>
        <v>0.98108511697361866</v>
      </c>
      <c r="T145" s="95">
        <v>4751</v>
      </c>
      <c r="U145" s="64">
        <v>86</v>
      </c>
      <c r="V145" s="62">
        <f t="shared" si="90"/>
        <v>1.8101452325826141E-2</v>
      </c>
      <c r="W145" s="64">
        <v>4665</v>
      </c>
      <c r="X145" s="62">
        <f t="shared" si="91"/>
        <v>0.98189854767417384</v>
      </c>
      <c r="Y145" s="95">
        <v>2958</v>
      </c>
      <c r="Z145" s="64">
        <v>41</v>
      </c>
      <c r="AA145" s="62">
        <f t="shared" si="92"/>
        <v>1.3860716700473293E-2</v>
      </c>
      <c r="AB145" s="64">
        <v>2917</v>
      </c>
      <c r="AC145" s="62">
        <f t="shared" si="93"/>
        <v>0.98613928329952671</v>
      </c>
      <c r="AD145" s="95">
        <v>1354</v>
      </c>
      <c r="AE145" s="64">
        <v>12</v>
      </c>
      <c r="AF145" s="62">
        <f t="shared" si="94"/>
        <v>8.8626292466765146E-3</v>
      </c>
      <c r="AG145" s="64">
        <v>1342</v>
      </c>
      <c r="AH145" s="62">
        <f t="shared" si="95"/>
        <v>0.99113737075332353</v>
      </c>
      <c r="AI145" s="95">
        <v>405</v>
      </c>
      <c r="AJ145" s="64">
        <v>3</v>
      </c>
      <c r="AK145" s="62">
        <f t="shared" si="96"/>
        <v>7.4074074074074077E-3</v>
      </c>
      <c r="AL145" s="64">
        <v>402</v>
      </c>
      <c r="AM145" s="62">
        <f t="shared" si="97"/>
        <v>0.99259259259259258</v>
      </c>
      <c r="AN145" s="95">
        <f t="shared" si="98"/>
        <v>15556</v>
      </c>
      <c r="AO145" s="64">
        <f t="shared" si="53"/>
        <v>256</v>
      </c>
      <c r="AP145" s="62">
        <f t="shared" si="99"/>
        <v>1.6456672666495243E-2</v>
      </c>
      <c r="AQ145" s="63">
        <f t="shared" si="54"/>
        <v>15300</v>
      </c>
      <c r="AR145" s="62">
        <f t="shared" si="100"/>
        <v>0.9835433273335048</v>
      </c>
      <c r="AS145" s="91"/>
      <c r="AT145" s="260"/>
      <c r="AU145" s="330"/>
      <c r="AV145" s="11" t="s">
        <v>137</v>
      </c>
      <c r="AW145" s="210">
        <v>15479</v>
      </c>
      <c r="AX145" s="38">
        <v>239</v>
      </c>
      <c r="AY145" s="85">
        <v>1.5440273919503844E-2</v>
      </c>
      <c r="AZ145" s="38">
        <v>15240</v>
      </c>
      <c r="BA145" s="85">
        <v>0.98455972608049613</v>
      </c>
    </row>
    <row r="146" spans="2:53" s="12" customFormat="1" ht="13.5" customHeight="1">
      <c r="B146" s="261"/>
      <c r="C146" s="331"/>
      <c r="D146" s="71" t="s">
        <v>67</v>
      </c>
      <c r="E146" s="96">
        <v>17</v>
      </c>
      <c r="F146" s="70">
        <v>0</v>
      </c>
      <c r="G146" s="13">
        <f t="shared" si="84"/>
        <v>0</v>
      </c>
      <c r="H146" s="70">
        <v>17</v>
      </c>
      <c r="I146" s="13">
        <f t="shared" si="85"/>
        <v>1</v>
      </c>
      <c r="J146" s="96">
        <v>151</v>
      </c>
      <c r="K146" s="70">
        <v>26</v>
      </c>
      <c r="L146" s="13">
        <f t="shared" si="86"/>
        <v>0.17218543046357615</v>
      </c>
      <c r="M146" s="70">
        <v>125</v>
      </c>
      <c r="N146" s="13">
        <f t="shared" si="87"/>
        <v>0.82781456953642385</v>
      </c>
      <c r="O146" s="96">
        <v>14602</v>
      </c>
      <c r="P146" s="70">
        <v>2238</v>
      </c>
      <c r="Q146" s="13">
        <f t="shared" si="88"/>
        <v>0.1532666757978359</v>
      </c>
      <c r="R146" s="70">
        <v>12364</v>
      </c>
      <c r="S146" s="13">
        <f t="shared" si="89"/>
        <v>0.84673332420216407</v>
      </c>
      <c r="T146" s="96">
        <v>11978</v>
      </c>
      <c r="U146" s="70">
        <v>1726</v>
      </c>
      <c r="V146" s="13">
        <f t="shared" si="90"/>
        <v>0.14409751210552679</v>
      </c>
      <c r="W146" s="70">
        <v>10252</v>
      </c>
      <c r="X146" s="13">
        <f t="shared" si="91"/>
        <v>0.85590248789447321</v>
      </c>
      <c r="Y146" s="96">
        <v>6648</v>
      </c>
      <c r="Z146" s="70">
        <v>789</v>
      </c>
      <c r="AA146" s="13">
        <f t="shared" si="92"/>
        <v>0.11868231046931407</v>
      </c>
      <c r="AB146" s="70">
        <v>5859</v>
      </c>
      <c r="AC146" s="13">
        <f t="shared" si="93"/>
        <v>0.8813176895306859</v>
      </c>
      <c r="AD146" s="96">
        <v>2582</v>
      </c>
      <c r="AE146" s="70">
        <v>217</v>
      </c>
      <c r="AF146" s="13">
        <f t="shared" si="94"/>
        <v>8.4043377226955845E-2</v>
      </c>
      <c r="AG146" s="70">
        <v>2365</v>
      </c>
      <c r="AH146" s="13">
        <f t="shared" si="95"/>
        <v>0.91595662277304413</v>
      </c>
      <c r="AI146" s="96">
        <v>713</v>
      </c>
      <c r="AJ146" s="70">
        <v>25</v>
      </c>
      <c r="AK146" s="13">
        <f t="shared" si="96"/>
        <v>3.5063113604488078E-2</v>
      </c>
      <c r="AL146" s="70">
        <v>688</v>
      </c>
      <c r="AM146" s="13">
        <f t="shared" si="97"/>
        <v>0.96493688639551189</v>
      </c>
      <c r="AN146" s="96">
        <f t="shared" si="98"/>
        <v>36691</v>
      </c>
      <c r="AO146" s="70">
        <f t="shared" si="53"/>
        <v>5021</v>
      </c>
      <c r="AP146" s="13">
        <f t="shared" si="99"/>
        <v>0.13684554795453927</v>
      </c>
      <c r="AQ146" s="33">
        <f t="shared" si="54"/>
        <v>31670</v>
      </c>
      <c r="AR146" s="13">
        <f t="shared" si="100"/>
        <v>0.86315445204546071</v>
      </c>
      <c r="AS146" s="91"/>
      <c r="AT146" s="261"/>
      <c r="AU146" s="331"/>
      <c r="AV146" s="151" t="s">
        <v>67</v>
      </c>
      <c r="AW146" s="210">
        <v>35224</v>
      </c>
      <c r="AX146" s="38">
        <v>4525</v>
      </c>
      <c r="AY146" s="85">
        <v>0.12846354758119463</v>
      </c>
      <c r="AZ146" s="38">
        <v>30699</v>
      </c>
      <c r="BA146" s="85">
        <v>0.8715364524188054</v>
      </c>
    </row>
    <row r="147" spans="2:53" s="12" customFormat="1" ht="13.5" customHeight="1">
      <c r="B147" s="259">
        <v>48</v>
      </c>
      <c r="C147" s="329" t="s">
        <v>22</v>
      </c>
      <c r="D147" s="75" t="s">
        <v>136</v>
      </c>
      <c r="E147" s="94">
        <v>6</v>
      </c>
      <c r="F147" s="74">
        <v>1</v>
      </c>
      <c r="G147" s="72">
        <f t="shared" si="84"/>
        <v>0.16666666666666666</v>
      </c>
      <c r="H147" s="74">
        <v>5</v>
      </c>
      <c r="I147" s="72">
        <f t="shared" si="85"/>
        <v>0.83333333333333337</v>
      </c>
      <c r="J147" s="94">
        <v>36</v>
      </c>
      <c r="K147" s="74">
        <v>9</v>
      </c>
      <c r="L147" s="72">
        <f t="shared" si="86"/>
        <v>0.25</v>
      </c>
      <c r="M147" s="74">
        <v>27</v>
      </c>
      <c r="N147" s="72">
        <f t="shared" si="87"/>
        <v>0.75</v>
      </c>
      <c r="O147" s="94">
        <v>4938</v>
      </c>
      <c r="P147" s="74">
        <v>1368</v>
      </c>
      <c r="Q147" s="72">
        <f t="shared" si="88"/>
        <v>0.27703523693803161</v>
      </c>
      <c r="R147" s="74">
        <v>3570</v>
      </c>
      <c r="S147" s="72">
        <f t="shared" si="89"/>
        <v>0.72296476306196844</v>
      </c>
      <c r="T147" s="94">
        <v>3930</v>
      </c>
      <c r="U147" s="74">
        <v>971</v>
      </c>
      <c r="V147" s="72">
        <f t="shared" si="90"/>
        <v>0.2470737913486005</v>
      </c>
      <c r="W147" s="74">
        <v>2959</v>
      </c>
      <c r="X147" s="72">
        <f t="shared" si="91"/>
        <v>0.75292620865139948</v>
      </c>
      <c r="Y147" s="94">
        <v>2184</v>
      </c>
      <c r="Z147" s="74">
        <v>462</v>
      </c>
      <c r="AA147" s="72">
        <f t="shared" si="92"/>
        <v>0.21153846153846154</v>
      </c>
      <c r="AB147" s="74">
        <v>1722</v>
      </c>
      <c r="AC147" s="72">
        <f t="shared" si="93"/>
        <v>0.78846153846153844</v>
      </c>
      <c r="AD147" s="94">
        <v>862</v>
      </c>
      <c r="AE147" s="74">
        <v>123</v>
      </c>
      <c r="AF147" s="72">
        <f t="shared" si="94"/>
        <v>0.14269141531322505</v>
      </c>
      <c r="AG147" s="74">
        <v>739</v>
      </c>
      <c r="AH147" s="72">
        <f t="shared" si="95"/>
        <v>0.85730858468677495</v>
      </c>
      <c r="AI147" s="94">
        <v>267</v>
      </c>
      <c r="AJ147" s="74">
        <v>18</v>
      </c>
      <c r="AK147" s="72">
        <f t="shared" si="96"/>
        <v>6.741573033707865E-2</v>
      </c>
      <c r="AL147" s="74">
        <v>249</v>
      </c>
      <c r="AM147" s="72">
        <f t="shared" si="97"/>
        <v>0.93258426966292129</v>
      </c>
      <c r="AN147" s="94">
        <f t="shared" si="98"/>
        <v>12223</v>
      </c>
      <c r="AO147" s="74">
        <f t="shared" si="53"/>
        <v>2952</v>
      </c>
      <c r="AP147" s="72">
        <f t="shared" si="99"/>
        <v>0.24151190378794077</v>
      </c>
      <c r="AQ147" s="73">
        <f t="shared" si="54"/>
        <v>9271</v>
      </c>
      <c r="AR147" s="72">
        <f t="shared" si="100"/>
        <v>0.75848809621205926</v>
      </c>
      <c r="AS147" s="91"/>
      <c r="AT147" s="259">
        <v>48</v>
      </c>
      <c r="AU147" s="329" t="s">
        <v>22</v>
      </c>
      <c r="AV147" s="11" t="s">
        <v>136</v>
      </c>
      <c r="AW147" s="210">
        <v>11174</v>
      </c>
      <c r="AX147" s="38">
        <v>2387</v>
      </c>
      <c r="AY147" s="85">
        <v>0.21362090567388581</v>
      </c>
      <c r="AZ147" s="38">
        <v>8787</v>
      </c>
      <c r="BA147" s="85">
        <v>0.78637909432611419</v>
      </c>
    </row>
    <row r="148" spans="2:53" s="12" customFormat="1" ht="13.5" customHeight="1">
      <c r="B148" s="260"/>
      <c r="C148" s="330"/>
      <c r="D148" s="65" t="s">
        <v>137</v>
      </c>
      <c r="E148" s="95">
        <v>4</v>
      </c>
      <c r="F148" s="64">
        <v>1</v>
      </c>
      <c r="G148" s="62">
        <f t="shared" si="84"/>
        <v>0.25</v>
      </c>
      <c r="H148" s="64">
        <v>3</v>
      </c>
      <c r="I148" s="62">
        <f t="shared" si="85"/>
        <v>0.75</v>
      </c>
      <c r="J148" s="95">
        <v>25</v>
      </c>
      <c r="K148" s="64">
        <v>2</v>
      </c>
      <c r="L148" s="62">
        <f t="shared" si="86"/>
        <v>0.08</v>
      </c>
      <c r="M148" s="64">
        <v>23</v>
      </c>
      <c r="N148" s="62">
        <f t="shared" si="87"/>
        <v>0.92</v>
      </c>
      <c r="O148" s="95">
        <v>2852</v>
      </c>
      <c r="P148" s="64">
        <v>215</v>
      </c>
      <c r="Q148" s="62">
        <f t="shared" si="88"/>
        <v>7.5385694249649374E-2</v>
      </c>
      <c r="R148" s="64">
        <v>2637</v>
      </c>
      <c r="S148" s="62">
        <f t="shared" si="89"/>
        <v>0.92461430575035064</v>
      </c>
      <c r="T148" s="95">
        <v>2129</v>
      </c>
      <c r="U148" s="64">
        <v>132</v>
      </c>
      <c r="V148" s="62">
        <f t="shared" si="90"/>
        <v>6.2000939408172848E-2</v>
      </c>
      <c r="W148" s="64">
        <v>1997</v>
      </c>
      <c r="X148" s="62">
        <f t="shared" si="91"/>
        <v>0.93799906059182714</v>
      </c>
      <c r="Y148" s="95">
        <v>1490</v>
      </c>
      <c r="Z148" s="64">
        <v>65</v>
      </c>
      <c r="AA148" s="62">
        <f t="shared" si="92"/>
        <v>4.3624161073825503E-2</v>
      </c>
      <c r="AB148" s="64">
        <v>1425</v>
      </c>
      <c r="AC148" s="62">
        <f t="shared" si="93"/>
        <v>0.9563758389261745</v>
      </c>
      <c r="AD148" s="95">
        <v>776</v>
      </c>
      <c r="AE148" s="64">
        <v>32</v>
      </c>
      <c r="AF148" s="62">
        <f t="shared" si="94"/>
        <v>4.1237113402061855E-2</v>
      </c>
      <c r="AG148" s="64">
        <v>744</v>
      </c>
      <c r="AH148" s="62">
        <f t="shared" si="95"/>
        <v>0.95876288659793818</v>
      </c>
      <c r="AI148" s="95">
        <v>311</v>
      </c>
      <c r="AJ148" s="64">
        <v>6</v>
      </c>
      <c r="AK148" s="62">
        <f t="shared" si="96"/>
        <v>1.9292604501607719E-2</v>
      </c>
      <c r="AL148" s="64">
        <v>305</v>
      </c>
      <c r="AM148" s="62">
        <f t="shared" si="97"/>
        <v>0.98070739549839225</v>
      </c>
      <c r="AN148" s="95">
        <f t="shared" si="98"/>
        <v>7587</v>
      </c>
      <c r="AO148" s="64">
        <f t="shared" si="53"/>
        <v>453</v>
      </c>
      <c r="AP148" s="62">
        <f t="shared" si="99"/>
        <v>5.9707394226967178E-2</v>
      </c>
      <c r="AQ148" s="63">
        <f t="shared" si="54"/>
        <v>7134</v>
      </c>
      <c r="AR148" s="62">
        <f t="shared" si="100"/>
        <v>0.94029260577303286</v>
      </c>
      <c r="AS148" s="91"/>
      <c r="AT148" s="260"/>
      <c r="AU148" s="330"/>
      <c r="AV148" s="11" t="s">
        <v>137</v>
      </c>
      <c r="AW148" s="210">
        <v>7675</v>
      </c>
      <c r="AX148" s="38">
        <v>395</v>
      </c>
      <c r="AY148" s="85">
        <v>5.1465798045602605E-2</v>
      </c>
      <c r="AZ148" s="38">
        <v>7280</v>
      </c>
      <c r="BA148" s="85">
        <v>0.94853420195439742</v>
      </c>
    </row>
    <row r="149" spans="2:53" s="12" customFormat="1" ht="13.5" customHeight="1">
      <c r="B149" s="261"/>
      <c r="C149" s="331"/>
      <c r="D149" s="71" t="s">
        <v>67</v>
      </c>
      <c r="E149" s="96">
        <v>10</v>
      </c>
      <c r="F149" s="70">
        <v>2</v>
      </c>
      <c r="G149" s="13">
        <f t="shared" si="84"/>
        <v>0.2</v>
      </c>
      <c r="H149" s="70">
        <v>8</v>
      </c>
      <c r="I149" s="13">
        <f t="shared" si="85"/>
        <v>0.8</v>
      </c>
      <c r="J149" s="96">
        <v>61</v>
      </c>
      <c r="K149" s="70">
        <v>11</v>
      </c>
      <c r="L149" s="13">
        <f t="shared" si="86"/>
        <v>0.18032786885245902</v>
      </c>
      <c r="M149" s="70">
        <v>50</v>
      </c>
      <c r="N149" s="13">
        <f t="shared" si="87"/>
        <v>0.81967213114754101</v>
      </c>
      <c r="O149" s="96">
        <v>7790</v>
      </c>
      <c r="P149" s="70">
        <v>1583</v>
      </c>
      <c r="Q149" s="13">
        <f t="shared" si="88"/>
        <v>0.20320924261874199</v>
      </c>
      <c r="R149" s="70">
        <v>6207</v>
      </c>
      <c r="S149" s="13">
        <f t="shared" si="89"/>
        <v>0.79679075738125804</v>
      </c>
      <c r="T149" s="96">
        <v>6059</v>
      </c>
      <c r="U149" s="70">
        <v>1103</v>
      </c>
      <c r="V149" s="13">
        <f t="shared" si="90"/>
        <v>0.18204324145898662</v>
      </c>
      <c r="W149" s="70">
        <v>4956</v>
      </c>
      <c r="X149" s="13">
        <f t="shared" si="91"/>
        <v>0.81795675854101335</v>
      </c>
      <c r="Y149" s="96">
        <v>3674</v>
      </c>
      <c r="Z149" s="70">
        <v>527</v>
      </c>
      <c r="AA149" s="13">
        <f t="shared" si="92"/>
        <v>0.14344039194338595</v>
      </c>
      <c r="AB149" s="70">
        <v>3147</v>
      </c>
      <c r="AC149" s="13">
        <f t="shared" si="93"/>
        <v>0.85655960805661402</v>
      </c>
      <c r="AD149" s="96">
        <v>1638</v>
      </c>
      <c r="AE149" s="70">
        <v>155</v>
      </c>
      <c r="AF149" s="13">
        <f t="shared" si="94"/>
        <v>9.4627594627594624E-2</v>
      </c>
      <c r="AG149" s="70">
        <v>1483</v>
      </c>
      <c r="AH149" s="13">
        <f t="shared" si="95"/>
        <v>0.90537240537240538</v>
      </c>
      <c r="AI149" s="96">
        <v>578</v>
      </c>
      <c r="AJ149" s="70">
        <v>24</v>
      </c>
      <c r="AK149" s="13">
        <f t="shared" si="96"/>
        <v>4.1522491349480967E-2</v>
      </c>
      <c r="AL149" s="70">
        <v>554</v>
      </c>
      <c r="AM149" s="13">
        <f t="shared" si="97"/>
        <v>0.95847750865051906</v>
      </c>
      <c r="AN149" s="96">
        <f t="shared" si="98"/>
        <v>19810</v>
      </c>
      <c r="AO149" s="70">
        <f t="shared" si="53"/>
        <v>3405</v>
      </c>
      <c r="AP149" s="13">
        <f t="shared" si="99"/>
        <v>0.1718828874305906</v>
      </c>
      <c r="AQ149" s="33">
        <f t="shared" si="54"/>
        <v>16405</v>
      </c>
      <c r="AR149" s="13">
        <f t="shared" si="100"/>
        <v>0.82811711256940934</v>
      </c>
      <c r="AS149" s="91"/>
      <c r="AT149" s="261"/>
      <c r="AU149" s="331"/>
      <c r="AV149" s="151" t="s">
        <v>67</v>
      </c>
      <c r="AW149" s="210">
        <v>18849</v>
      </c>
      <c r="AX149" s="38">
        <v>2782</v>
      </c>
      <c r="AY149" s="85">
        <v>0.14759403681892938</v>
      </c>
      <c r="AZ149" s="38">
        <v>16067</v>
      </c>
      <c r="BA149" s="85">
        <v>0.85240596318107065</v>
      </c>
    </row>
    <row r="150" spans="2:53" s="12" customFormat="1" ht="13.5" customHeight="1">
      <c r="B150" s="259">
        <v>49</v>
      </c>
      <c r="C150" s="329" t="s">
        <v>23</v>
      </c>
      <c r="D150" s="75" t="s">
        <v>136</v>
      </c>
      <c r="E150" s="94">
        <v>6</v>
      </c>
      <c r="F150" s="74">
        <v>0</v>
      </c>
      <c r="G150" s="72">
        <f t="shared" si="84"/>
        <v>0</v>
      </c>
      <c r="H150" s="74">
        <v>6</v>
      </c>
      <c r="I150" s="72">
        <f t="shared" si="85"/>
        <v>1</v>
      </c>
      <c r="J150" s="94">
        <v>20</v>
      </c>
      <c r="K150" s="74">
        <v>1</v>
      </c>
      <c r="L150" s="72">
        <f t="shared" si="86"/>
        <v>0.05</v>
      </c>
      <c r="M150" s="74">
        <v>19</v>
      </c>
      <c r="N150" s="72">
        <f t="shared" si="87"/>
        <v>0.95</v>
      </c>
      <c r="O150" s="94">
        <v>4421</v>
      </c>
      <c r="P150" s="74">
        <v>731</v>
      </c>
      <c r="Q150" s="72">
        <f t="shared" si="88"/>
        <v>0.16534720651436327</v>
      </c>
      <c r="R150" s="74">
        <v>3690</v>
      </c>
      <c r="S150" s="72">
        <f t="shared" si="89"/>
        <v>0.8346527934856367</v>
      </c>
      <c r="T150" s="94">
        <v>4056</v>
      </c>
      <c r="U150" s="74">
        <v>570</v>
      </c>
      <c r="V150" s="72">
        <f t="shared" si="90"/>
        <v>0.14053254437869822</v>
      </c>
      <c r="W150" s="74">
        <v>3486</v>
      </c>
      <c r="X150" s="72">
        <f t="shared" si="91"/>
        <v>0.85946745562130178</v>
      </c>
      <c r="Y150" s="94">
        <v>2113</v>
      </c>
      <c r="Z150" s="74">
        <v>246</v>
      </c>
      <c r="AA150" s="72">
        <f t="shared" si="92"/>
        <v>0.11642214860388074</v>
      </c>
      <c r="AB150" s="74">
        <v>1867</v>
      </c>
      <c r="AC150" s="72">
        <f t="shared" si="93"/>
        <v>0.88357785139611922</v>
      </c>
      <c r="AD150" s="94">
        <v>720</v>
      </c>
      <c r="AE150" s="74">
        <v>52</v>
      </c>
      <c r="AF150" s="72">
        <f t="shared" si="94"/>
        <v>7.2222222222222215E-2</v>
      </c>
      <c r="AG150" s="74">
        <v>668</v>
      </c>
      <c r="AH150" s="72">
        <f t="shared" si="95"/>
        <v>0.92777777777777781</v>
      </c>
      <c r="AI150" s="94">
        <v>200</v>
      </c>
      <c r="AJ150" s="74">
        <v>7</v>
      </c>
      <c r="AK150" s="72">
        <f t="shared" si="96"/>
        <v>3.5000000000000003E-2</v>
      </c>
      <c r="AL150" s="74">
        <v>193</v>
      </c>
      <c r="AM150" s="72">
        <f t="shared" si="97"/>
        <v>0.96499999999999997</v>
      </c>
      <c r="AN150" s="94">
        <f t="shared" si="98"/>
        <v>11536</v>
      </c>
      <c r="AO150" s="74">
        <f t="shared" ref="AO150:AO173" si="101">SUM(F150,K150,P150,U150,Z150,AE150,AJ150)</f>
        <v>1607</v>
      </c>
      <c r="AP150" s="72">
        <f t="shared" si="99"/>
        <v>0.13930305131761442</v>
      </c>
      <c r="AQ150" s="73">
        <f t="shared" ref="AQ150:AQ173" si="102">SUM(H150,M150,R150,W150,AB150,AG150,AL150)</f>
        <v>9929</v>
      </c>
      <c r="AR150" s="72">
        <f t="shared" si="100"/>
        <v>0.86069694868238555</v>
      </c>
      <c r="AS150" s="91"/>
      <c r="AT150" s="259">
        <v>49</v>
      </c>
      <c r="AU150" s="329" t="s">
        <v>23</v>
      </c>
      <c r="AV150" s="11" t="s">
        <v>136</v>
      </c>
      <c r="AW150" s="210">
        <v>10713</v>
      </c>
      <c r="AX150" s="38">
        <v>1477</v>
      </c>
      <c r="AY150" s="85">
        <v>0.13786987771865958</v>
      </c>
      <c r="AZ150" s="38">
        <v>9236</v>
      </c>
      <c r="BA150" s="85">
        <v>0.86213012228134045</v>
      </c>
    </row>
    <row r="151" spans="2:53" s="12" customFormat="1" ht="13.5" customHeight="1">
      <c r="B151" s="260"/>
      <c r="C151" s="330"/>
      <c r="D151" s="65" t="s">
        <v>137</v>
      </c>
      <c r="E151" s="95">
        <v>2</v>
      </c>
      <c r="F151" s="64">
        <v>0</v>
      </c>
      <c r="G151" s="62">
        <f t="shared" si="84"/>
        <v>0</v>
      </c>
      <c r="H151" s="64">
        <v>2</v>
      </c>
      <c r="I151" s="62">
        <f t="shared" si="85"/>
        <v>1</v>
      </c>
      <c r="J151" s="95">
        <v>10</v>
      </c>
      <c r="K151" s="64">
        <v>0</v>
      </c>
      <c r="L151" s="62">
        <f t="shared" si="86"/>
        <v>0</v>
      </c>
      <c r="M151" s="64">
        <v>10</v>
      </c>
      <c r="N151" s="62">
        <f t="shared" si="87"/>
        <v>1</v>
      </c>
      <c r="O151" s="95">
        <v>3098</v>
      </c>
      <c r="P151" s="64">
        <v>34</v>
      </c>
      <c r="Q151" s="62">
        <f t="shared" si="88"/>
        <v>1.0974822466107165E-2</v>
      </c>
      <c r="R151" s="64">
        <v>3064</v>
      </c>
      <c r="S151" s="62">
        <f t="shared" si="89"/>
        <v>0.98902517753389285</v>
      </c>
      <c r="T151" s="95">
        <v>2523</v>
      </c>
      <c r="U151" s="64">
        <v>21</v>
      </c>
      <c r="V151" s="62">
        <f t="shared" si="90"/>
        <v>8.3234244946492272E-3</v>
      </c>
      <c r="W151" s="64">
        <v>2502</v>
      </c>
      <c r="X151" s="62">
        <f t="shared" si="91"/>
        <v>0.99167657550535082</v>
      </c>
      <c r="Y151" s="95">
        <v>1653</v>
      </c>
      <c r="Z151" s="64">
        <v>14</v>
      </c>
      <c r="AA151" s="62">
        <f t="shared" si="92"/>
        <v>8.4694494857834243E-3</v>
      </c>
      <c r="AB151" s="64">
        <v>1639</v>
      </c>
      <c r="AC151" s="62">
        <f t="shared" si="93"/>
        <v>0.99153055051421657</v>
      </c>
      <c r="AD151" s="95">
        <v>748</v>
      </c>
      <c r="AE151" s="64">
        <v>2</v>
      </c>
      <c r="AF151" s="62">
        <f t="shared" si="94"/>
        <v>2.6737967914438501E-3</v>
      </c>
      <c r="AG151" s="64">
        <v>746</v>
      </c>
      <c r="AH151" s="62">
        <f t="shared" si="95"/>
        <v>0.99732620320855614</v>
      </c>
      <c r="AI151" s="95">
        <v>238</v>
      </c>
      <c r="AJ151" s="64">
        <v>0</v>
      </c>
      <c r="AK151" s="62">
        <f t="shared" si="96"/>
        <v>0</v>
      </c>
      <c r="AL151" s="64">
        <v>238</v>
      </c>
      <c r="AM151" s="62">
        <f t="shared" si="97"/>
        <v>1</v>
      </c>
      <c r="AN151" s="95">
        <f t="shared" si="98"/>
        <v>8272</v>
      </c>
      <c r="AO151" s="64">
        <f t="shared" si="101"/>
        <v>71</v>
      </c>
      <c r="AP151" s="62">
        <f t="shared" si="99"/>
        <v>8.583172147001935E-3</v>
      </c>
      <c r="AQ151" s="63">
        <f t="shared" si="102"/>
        <v>8201</v>
      </c>
      <c r="AR151" s="62">
        <f t="shared" si="100"/>
        <v>0.99141682785299812</v>
      </c>
      <c r="AS151" s="91"/>
      <c r="AT151" s="260"/>
      <c r="AU151" s="330"/>
      <c r="AV151" s="11" t="s">
        <v>137</v>
      </c>
      <c r="AW151" s="210">
        <v>8368</v>
      </c>
      <c r="AX151" s="38">
        <v>71</v>
      </c>
      <c r="AY151" s="85">
        <v>8.4847036328871885E-3</v>
      </c>
      <c r="AZ151" s="38">
        <v>8297</v>
      </c>
      <c r="BA151" s="85">
        <v>0.99151529636711278</v>
      </c>
    </row>
    <row r="152" spans="2:53" s="12" customFormat="1" ht="13.5" customHeight="1">
      <c r="B152" s="261"/>
      <c r="C152" s="331"/>
      <c r="D152" s="71" t="s">
        <v>67</v>
      </c>
      <c r="E152" s="96">
        <v>8</v>
      </c>
      <c r="F152" s="70">
        <v>0</v>
      </c>
      <c r="G152" s="13">
        <f t="shared" si="84"/>
        <v>0</v>
      </c>
      <c r="H152" s="70">
        <v>8</v>
      </c>
      <c r="I152" s="13">
        <f t="shared" si="85"/>
        <v>1</v>
      </c>
      <c r="J152" s="96">
        <v>30</v>
      </c>
      <c r="K152" s="70">
        <v>1</v>
      </c>
      <c r="L152" s="13">
        <f t="shared" si="86"/>
        <v>3.3333333333333333E-2</v>
      </c>
      <c r="M152" s="70">
        <v>29</v>
      </c>
      <c r="N152" s="13">
        <f t="shared" si="87"/>
        <v>0.96666666666666667</v>
      </c>
      <c r="O152" s="96">
        <v>7519</v>
      </c>
      <c r="P152" s="70">
        <v>765</v>
      </c>
      <c r="Q152" s="13">
        <f t="shared" si="88"/>
        <v>0.1017422529591701</v>
      </c>
      <c r="R152" s="70">
        <v>6754</v>
      </c>
      <c r="S152" s="13">
        <f t="shared" si="89"/>
        <v>0.89825774704082995</v>
      </c>
      <c r="T152" s="96">
        <v>6579</v>
      </c>
      <c r="U152" s="70">
        <v>591</v>
      </c>
      <c r="V152" s="13">
        <f t="shared" si="90"/>
        <v>8.9831281349749201E-2</v>
      </c>
      <c r="W152" s="70">
        <v>5988</v>
      </c>
      <c r="X152" s="13">
        <f t="shared" si="91"/>
        <v>0.91016871865025084</v>
      </c>
      <c r="Y152" s="96">
        <v>3766</v>
      </c>
      <c r="Z152" s="70">
        <v>260</v>
      </c>
      <c r="AA152" s="13">
        <f t="shared" si="92"/>
        <v>6.9038767923526284E-2</v>
      </c>
      <c r="AB152" s="70">
        <v>3506</v>
      </c>
      <c r="AC152" s="13">
        <f t="shared" si="93"/>
        <v>0.93096123207647374</v>
      </c>
      <c r="AD152" s="96">
        <v>1468</v>
      </c>
      <c r="AE152" s="70">
        <v>54</v>
      </c>
      <c r="AF152" s="13">
        <f t="shared" si="94"/>
        <v>3.6784741144414171E-2</v>
      </c>
      <c r="AG152" s="70">
        <v>1414</v>
      </c>
      <c r="AH152" s="13">
        <f t="shared" si="95"/>
        <v>0.96321525885558579</v>
      </c>
      <c r="AI152" s="96">
        <v>438</v>
      </c>
      <c r="AJ152" s="70">
        <v>7</v>
      </c>
      <c r="AK152" s="13">
        <f t="shared" si="96"/>
        <v>1.5981735159817351E-2</v>
      </c>
      <c r="AL152" s="70">
        <v>431</v>
      </c>
      <c r="AM152" s="13">
        <f t="shared" si="97"/>
        <v>0.98401826484018262</v>
      </c>
      <c r="AN152" s="96">
        <f t="shared" si="98"/>
        <v>19808</v>
      </c>
      <c r="AO152" s="70">
        <f t="shared" si="101"/>
        <v>1678</v>
      </c>
      <c r="AP152" s="13">
        <f t="shared" si="99"/>
        <v>8.4713247172859454E-2</v>
      </c>
      <c r="AQ152" s="33">
        <f t="shared" si="102"/>
        <v>18130</v>
      </c>
      <c r="AR152" s="13">
        <f t="shared" si="100"/>
        <v>0.91528675282714056</v>
      </c>
      <c r="AS152" s="91"/>
      <c r="AT152" s="261"/>
      <c r="AU152" s="331"/>
      <c r="AV152" s="151" t="s">
        <v>67</v>
      </c>
      <c r="AW152" s="210">
        <v>19081</v>
      </c>
      <c r="AX152" s="38">
        <v>1548</v>
      </c>
      <c r="AY152" s="85">
        <v>8.1127823489334935E-2</v>
      </c>
      <c r="AZ152" s="38">
        <v>17533</v>
      </c>
      <c r="BA152" s="85">
        <v>0.91887217651066511</v>
      </c>
    </row>
    <row r="153" spans="2:53" s="12" customFormat="1" ht="13.5" customHeight="1">
      <c r="B153" s="259">
        <v>50</v>
      </c>
      <c r="C153" s="329" t="s">
        <v>14</v>
      </c>
      <c r="D153" s="75" t="s">
        <v>136</v>
      </c>
      <c r="E153" s="94">
        <v>6</v>
      </c>
      <c r="F153" s="74">
        <v>1</v>
      </c>
      <c r="G153" s="72">
        <f t="shared" si="84"/>
        <v>0.16666666666666666</v>
      </c>
      <c r="H153" s="74">
        <v>5</v>
      </c>
      <c r="I153" s="72">
        <f t="shared" si="85"/>
        <v>0.83333333333333337</v>
      </c>
      <c r="J153" s="94">
        <v>60</v>
      </c>
      <c r="K153" s="74">
        <v>10</v>
      </c>
      <c r="L153" s="72">
        <f t="shared" si="86"/>
        <v>0.16666666666666666</v>
      </c>
      <c r="M153" s="74">
        <v>50</v>
      </c>
      <c r="N153" s="72">
        <f t="shared" si="87"/>
        <v>0.83333333333333337</v>
      </c>
      <c r="O153" s="94">
        <v>4132</v>
      </c>
      <c r="P153" s="74">
        <v>948</v>
      </c>
      <c r="Q153" s="72">
        <f t="shared" si="88"/>
        <v>0.22942884801548888</v>
      </c>
      <c r="R153" s="74">
        <v>3184</v>
      </c>
      <c r="S153" s="72">
        <f t="shared" si="89"/>
        <v>0.77057115198451109</v>
      </c>
      <c r="T153" s="94">
        <v>3531</v>
      </c>
      <c r="U153" s="74">
        <v>760</v>
      </c>
      <c r="V153" s="72">
        <f t="shared" si="90"/>
        <v>0.21523647691871992</v>
      </c>
      <c r="W153" s="74">
        <v>2771</v>
      </c>
      <c r="X153" s="72">
        <f t="shared" si="91"/>
        <v>0.78476352308128006</v>
      </c>
      <c r="Y153" s="94">
        <v>1784</v>
      </c>
      <c r="Z153" s="74">
        <v>362</v>
      </c>
      <c r="AA153" s="72">
        <f t="shared" si="92"/>
        <v>0.20291479820627803</v>
      </c>
      <c r="AB153" s="74">
        <v>1422</v>
      </c>
      <c r="AC153" s="72">
        <f t="shared" si="93"/>
        <v>0.797085201793722</v>
      </c>
      <c r="AD153" s="94">
        <v>579</v>
      </c>
      <c r="AE153" s="74">
        <v>64</v>
      </c>
      <c r="AF153" s="72">
        <f t="shared" si="94"/>
        <v>0.11053540587219343</v>
      </c>
      <c r="AG153" s="74">
        <v>515</v>
      </c>
      <c r="AH153" s="72">
        <f t="shared" si="95"/>
        <v>0.88946459412780654</v>
      </c>
      <c r="AI153" s="94">
        <v>167</v>
      </c>
      <c r="AJ153" s="74">
        <v>15</v>
      </c>
      <c r="AK153" s="72">
        <f t="shared" si="96"/>
        <v>8.9820359281437126E-2</v>
      </c>
      <c r="AL153" s="74">
        <v>152</v>
      </c>
      <c r="AM153" s="72">
        <f t="shared" si="97"/>
        <v>0.91017964071856283</v>
      </c>
      <c r="AN153" s="94">
        <f t="shared" si="98"/>
        <v>10259</v>
      </c>
      <c r="AO153" s="74">
        <f t="shared" si="101"/>
        <v>2160</v>
      </c>
      <c r="AP153" s="72">
        <f t="shared" si="99"/>
        <v>0.21054683692367676</v>
      </c>
      <c r="AQ153" s="73">
        <f t="shared" si="102"/>
        <v>8099</v>
      </c>
      <c r="AR153" s="72">
        <f t="shared" si="100"/>
        <v>0.78945316307632318</v>
      </c>
      <c r="AS153" s="91"/>
      <c r="AT153" s="259">
        <v>50</v>
      </c>
      <c r="AU153" s="329" t="s">
        <v>14</v>
      </c>
      <c r="AV153" s="11" t="s">
        <v>136</v>
      </c>
      <c r="AW153" s="210">
        <v>9498</v>
      </c>
      <c r="AX153" s="38">
        <v>1839</v>
      </c>
      <c r="AY153" s="85">
        <v>0.19361970941250789</v>
      </c>
      <c r="AZ153" s="38">
        <v>7659</v>
      </c>
      <c r="BA153" s="85">
        <v>0.80638029058749205</v>
      </c>
    </row>
    <row r="154" spans="2:53" s="12" customFormat="1" ht="13.5" customHeight="1">
      <c r="B154" s="260"/>
      <c r="C154" s="330"/>
      <c r="D154" s="65" t="s">
        <v>137</v>
      </c>
      <c r="E154" s="95">
        <v>5</v>
      </c>
      <c r="F154" s="64">
        <v>0</v>
      </c>
      <c r="G154" s="62">
        <f t="shared" si="84"/>
        <v>0</v>
      </c>
      <c r="H154" s="64">
        <v>5</v>
      </c>
      <c r="I154" s="62">
        <f t="shared" si="85"/>
        <v>1</v>
      </c>
      <c r="J154" s="95">
        <v>42</v>
      </c>
      <c r="K154" s="64">
        <v>0</v>
      </c>
      <c r="L154" s="62">
        <f t="shared" si="86"/>
        <v>0</v>
      </c>
      <c r="M154" s="64">
        <v>42</v>
      </c>
      <c r="N154" s="62">
        <f t="shared" si="87"/>
        <v>1</v>
      </c>
      <c r="O154" s="95">
        <v>2968</v>
      </c>
      <c r="P154" s="64">
        <v>47</v>
      </c>
      <c r="Q154" s="62">
        <f t="shared" si="88"/>
        <v>1.5835579514824796E-2</v>
      </c>
      <c r="R154" s="64">
        <v>2921</v>
      </c>
      <c r="S154" s="62">
        <f t="shared" si="89"/>
        <v>0.98416442048517516</v>
      </c>
      <c r="T154" s="95">
        <v>2317</v>
      </c>
      <c r="U154" s="64">
        <v>41</v>
      </c>
      <c r="V154" s="62">
        <f t="shared" si="90"/>
        <v>1.7695295640914977E-2</v>
      </c>
      <c r="W154" s="64">
        <v>2276</v>
      </c>
      <c r="X154" s="62">
        <f t="shared" si="91"/>
        <v>0.98230470435908501</v>
      </c>
      <c r="Y154" s="95">
        <v>1433</v>
      </c>
      <c r="Z154" s="64">
        <v>14</v>
      </c>
      <c r="AA154" s="62">
        <f t="shared" si="92"/>
        <v>9.7697138869504534E-3</v>
      </c>
      <c r="AB154" s="64">
        <v>1419</v>
      </c>
      <c r="AC154" s="62">
        <f t="shared" si="93"/>
        <v>0.99023028611304953</v>
      </c>
      <c r="AD154" s="95">
        <v>593</v>
      </c>
      <c r="AE154" s="64">
        <v>3</v>
      </c>
      <c r="AF154" s="62">
        <f t="shared" si="94"/>
        <v>5.0590219224283303E-3</v>
      </c>
      <c r="AG154" s="64">
        <v>590</v>
      </c>
      <c r="AH154" s="62">
        <f t="shared" si="95"/>
        <v>0.99494097807757165</v>
      </c>
      <c r="AI154" s="95">
        <v>190</v>
      </c>
      <c r="AJ154" s="64">
        <v>0</v>
      </c>
      <c r="AK154" s="62">
        <f t="shared" si="96"/>
        <v>0</v>
      </c>
      <c r="AL154" s="64">
        <v>190</v>
      </c>
      <c r="AM154" s="62">
        <f t="shared" si="97"/>
        <v>1</v>
      </c>
      <c r="AN154" s="95">
        <f t="shared" si="98"/>
        <v>7548</v>
      </c>
      <c r="AO154" s="64">
        <f t="shared" si="101"/>
        <v>105</v>
      </c>
      <c r="AP154" s="62">
        <f t="shared" si="99"/>
        <v>1.3910969793322734E-2</v>
      </c>
      <c r="AQ154" s="63">
        <f t="shared" si="102"/>
        <v>7443</v>
      </c>
      <c r="AR154" s="62">
        <f t="shared" si="100"/>
        <v>0.98608903020667726</v>
      </c>
      <c r="AS154" s="91"/>
      <c r="AT154" s="260"/>
      <c r="AU154" s="330"/>
      <c r="AV154" s="11" t="s">
        <v>137</v>
      </c>
      <c r="AW154" s="210">
        <v>7534</v>
      </c>
      <c r="AX154" s="38">
        <v>76</v>
      </c>
      <c r="AY154" s="85">
        <v>1.008760286700292E-2</v>
      </c>
      <c r="AZ154" s="38">
        <v>7458</v>
      </c>
      <c r="BA154" s="85">
        <v>0.98991239713299706</v>
      </c>
    </row>
    <row r="155" spans="2:53" s="12" customFormat="1" ht="13.5" customHeight="1">
      <c r="B155" s="261"/>
      <c r="C155" s="331"/>
      <c r="D155" s="71" t="s">
        <v>67</v>
      </c>
      <c r="E155" s="96">
        <v>11</v>
      </c>
      <c r="F155" s="70">
        <v>1</v>
      </c>
      <c r="G155" s="13">
        <f t="shared" si="84"/>
        <v>9.0909090909090912E-2</v>
      </c>
      <c r="H155" s="70">
        <v>10</v>
      </c>
      <c r="I155" s="13">
        <f t="shared" si="85"/>
        <v>0.90909090909090906</v>
      </c>
      <c r="J155" s="96">
        <v>102</v>
      </c>
      <c r="K155" s="70">
        <v>10</v>
      </c>
      <c r="L155" s="13">
        <f t="shared" si="86"/>
        <v>9.8039215686274508E-2</v>
      </c>
      <c r="M155" s="70">
        <v>92</v>
      </c>
      <c r="N155" s="13">
        <f t="shared" si="87"/>
        <v>0.90196078431372551</v>
      </c>
      <c r="O155" s="96">
        <v>7100</v>
      </c>
      <c r="P155" s="70">
        <v>995</v>
      </c>
      <c r="Q155" s="13">
        <f t="shared" si="88"/>
        <v>0.14014084507042254</v>
      </c>
      <c r="R155" s="70">
        <v>6105</v>
      </c>
      <c r="S155" s="13">
        <f t="shared" si="89"/>
        <v>0.85985915492957743</v>
      </c>
      <c r="T155" s="96">
        <v>5848</v>
      </c>
      <c r="U155" s="70">
        <v>801</v>
      </c>
      <c r="V155" s="13">
        <f t="shared" si="90"/>
        <v>0.13696990424076608</v>
      </c>
      <c r="W155" s="70">
        <v>5047</v>
      </c>
      <c r="X155" s="13">
        <f t="shared" si="91"/>
        <v>0.86303009575923395</v>
      </c>
      <c r="Y155" s="96">
        <v>3217</v>
      </c>
      <c r="Z155" s="70">
        <v>376</v>
      </c>
      <c r="AA155" s="13">
        <f t="shared" si="92"/>
        <v>0.1168790798880945</v>
      </c>
      <c r="AB155" s="70">
        <v>2841</v>
      </c>
      <c r="AC155" s="13">
        <f t="shared" si="93"/>
        <v>0.88312092011190546</v>
      </c>
      <c r="AD155" s="96">
        <v>1172</v>
      </c>
      <c r="AE155" s="70">
        <v>67</v>
      </c>
      <c r="AF155" s="13">
        <f t="shared" si="94"/>
        <v>5.7167235494880543E-2</v>
      </c>
      <c r="AG155" s="70">
        <v>1105</v>
      </c>
      <c r="AH155" s="13">
        <f t="shared" si="95"/>
        <v>0.94283276450511944</v>
      </c>
      <c r="AI155" s="96">
        <v>357</v>
      </c>
      <c r="AJ155" s="70">
        <v>15</v>
      </c>
      <c r="AK155" s="13">
        <f t="shared" si="96"/>
        <v>4.2016806722689079E-2</v>
      </c>
      <c r="AL155" s="70">
        <v>342</v>
      </c>
      <c r="AM155" s="13">
        <f t="shared" si="97"/>
        <v>0.95798319327731096</v>
      </c>
      <c r="AN155" s="96">
        <f t="shared" si="98"/>
        <v>17807</v>
      </c>
      <c r="AO155" s="70">
        <f t="shared" si="101"/>
        <v>2265</v>
      </c>
      <c r="AP155" s="13">
        <f t="shared" si="99"/>
        <v>0.1271971696523839</v>
      </c>
      <c r="AQ155" s="33">
        <f t="shared" si="102"/>
        <v>15542</v>
      </c>
      <c r="AR155" s="13">
        <f t="shared" si="100"/>
        <v>0.87280283034761608</v>
      </c>
      <c r="AS155" s="91"/>
      <c r="AT155" s="261"/>
      <c r="AU155" s="331"/>
      <c r="AV155" s="151" t="s">
        <v>67</v>
      </c>
      <c r="AW155" s="210">
        <v>17032</v>
      </c>
      <c r="AX155" s="38">
        <v>1915</v>
      </c>
      <c r="AY155" s="85">
        <v>0.11243541568811649</v>
      </c>
      <c r="AZ155" s="38">
        <v>15117</v>
      </c>
      <c r="BA155" s="85">
        <v>0.88756458431188356</v>
      </c>
    </row>
    <row r="156" spans="2:53" s="12" customFormat="1" ht="13.5" customHeight="1">
      <c r="B156" s="259">
        <v>51</v>
      </c>
      <c r="C156" s="329" t="s">
        <v>42</v>
      </c>
      <c r="D156" s="75" t="s">
        <v>136</v>
      </c>
      <c r="E156" s="94">
        <v>25</v>
      </c>
      <c r="F156" s="74">
        <v>8</v>
      </c>
      <c r="G156" s="72">
        <f t="shared" si="84"/>
        <v>0.32</v>
      </c>
      <c r="H156" s="74">
        <v>17</v>
      </c>
      <c r="I156" s="72">
        <f t="shared" si="85"/>
        <v>0.68</v>
      </c>
      <c r="J156" s="94">
        <v>84</v>
      </c>
      <c r="K156" s="74">
        <v>21</v>
      </c>
      <c r="L156" s="72">
        <f t="shared" si="86"/>
        <v>0.25</v>
      </c>
      <c r="M156" s="74">
        <v>63</v>
      </c>
      <c r="N156" s="72">
        <f t="shared" si="87"/>
        <v>0.75</v>
      </c>
      <c r="O156" s="94">
        <v>5940</v>
      </c>
      <c r="P156" s="74">
        <v>2043</v>
      </c>
      <c r="Q156" s="72">
        <f t="shared" si="88"/>
        <v>0.34393939393939393</v>
      </c>
      <c r="R156" s="74">
        <v>3897</v>
      </c>
      <c r="S156" s="72">
        <f t="shared" si="89"/>
        <v>0.65606060606060601</v>
      </c>
      <c r="T156" s="94">
        <v>4491</v>
      </c>
      <c r="U156" s="74">
        <v>1523</v>
      </c>
      <c r="V156" s="72">
        <f t="shared" si="90"/>
        <v>0.3391226898240926</v>
      </c>
      <c r="W156" s="74">
        <v>2968</v>
      </c>
      <c r="X156" s="72">
        <f t="shared" si="91"/>
        <v>0.66087731017590734</v>
      </c>
      <c r="Y156" s="94">
        <v>2404</v>
      </c>
      <c r="Z156" s="74">
        <v>674</v>
      </c>
      <c r="AA156" s="72">
        <f t="shared" si="92"/>
        <v>0.28036605657237934</v>
      </c>
      <c r="AB156" s="74">
        <v>1730</v>
      </c>
      <c r="AC156" s="72">
        <f t="shared" si="93"/>
        <v>0.71963394342762066</v>
      </c>
      <c r="AD156" s="94">
        <v>924</v>
      </c>
      <c r="AE156" s="74">
        <v>160</v>
      </c>
      <c r="AF156" s="72">
        <f t="shared" si="94"/>
        <v>0.17316017316017315</v>
      </c>
      <c r="AG156" s="74">
        <v>764</v>
      </c>
      <c r="AH156" s="72">
        <f t="shared" si="95"/>
        <v>0.82683982683982682</v>
      </c>
      <c r="AI156" s="94">
        <v>254</v>
      </c>
      <c r="AJ156" s="74">
        <v>21</v>
      </c>
      <c r="AK156" s="72">
        <f t="shared" si="96"/>
        <v>8.2677165354330714E-2</v>
      </c>
      <c r="AL156" s="74">
        <v>233</v>
      </c>
      <c r="AM156" s="72">
        <f t="shared" si="97"/>
        <v>0.91732283464566933</v>
      </c>
      <c r="AN156" s="94">
        <f t="shared" si="98"/>
        <v>14122</v>
      </c>
      <c r="AO156" s="74">
        <f t="shared" si="101"/>
        <v>4450</v>
      </c>
      <c r="AP156" s="72">
        <f t="shared" si="99"/>
        <v>0.31511117405466649</v>
      </c>
      <c r="AQ156" s="73">
        <f t="shared" si="102"/>
        <v>9672</v>
      </c>
      <c r="AR156" s="72">
        <f t="shared" si="100"/>
        <v>0.68488882594533351</v>
      </c>
      <c r="AS156" s="91"/>
      <c r="AT156" s="259">
        <v>51</v>
      </c>
      <c r="AU156" s="329" t="s">
        <v>42</v>
      </c>
      <c r="AV156" s="11" t="s">
        <v>136</v>
      </c>
      <c r="AW156" s="210">
        <v>12950</v>
      </c>
      <c r="AX156" s="38">
        <v>4057</v>
      </c>
      <c r="AY156" s="85">
        <v>0.31328185328185326</v>
      </c>
      <c r="AZ156" s="38">
        <v>8893</v>
      </c>
      <c r="BA156" s="85">
        <v>0.68671814671814668</v>
      </c>
    </row>
    <row r="157" spans="2:53" s="12" customFormat="1" ht="13.5" customHeight="1">
      <c r="B157" s="260"/>
      <c r="C157" s="330"/>
      <c r="D157" s="65" t="s">
        <v>137</v>
      </c>
      <c r="E157" s="95">
        <v>17</v>
      </c>
      <c r="F157" s="64">
        <v>0</v>
      </c>
      <c r="G157" s="62">
        <f t="shared" si="84"/>
        <v>0</v>
      </c>
      <c r="H157" s="64">
        <v>17</v>
      </c>
      <c r="I157" s="62">
        <f t="shared" si="85"/>
        <v>1</v>
      </c>
      <c r="J157" s="95">
        <v>40</v>
      </c>
      <c r="K157" s="64">
        <v>0</v>
      </c>
      <c r="L157" s="62">
        <f t="shared" si="86"/>
        <v>0</v>
      </c>
      <c r="M157" s="64">
        <v>40</v>
      </c>
      <c r="N157" s="62">
        <f t="shared" si="87"/>
        <v>1</v>
      </c>
      <c r="O157" s="95">
        <v>3934</v>
      </c>
      <c r="P157" s="64">
        <v>71</v>
      </c>
      <c r="Q157" s="62">
        <f t="shared" si="88"/>
        <v>1.8047788510421964E-2</v>
      </c>
      <c r="R157" s="64">
        <v>3863</v>
      </c>
      <c r="S157" s="62">
        <f t="shared" si="89"/>
        <v>0.98195221148957801</v>
      </c>
      <c r="T157" s="95">
        <v>2736</v>
      </c>
      <c r="U157" s="64">
        <v>48</v>
      </c>
      <c r="V157" s="62">
        <f t="shared" si="90"/>
        <v>1.7543859649122806E-2</v>
      </c>
      <c r="W157" s="64">
        <v>2688</v>
      </c>
      <c r="X157" s="62">
        <f t="shared" si="91"/>
        <v>0.98245614035087714</v>
      </c>
      <c r="Y157" s="95">
        <v>1901</v>
      </c>
      <c r="Z157" s="64">
        <v>19</v>
      </c>
      <c r="AA157" s="62">
        <f t="shared" si="92"/>
        <v>9.9947396107311938E-3</v>
      </c>
      <c r="AB157" s="64">
        <v>1882</v>
      </c>
      <c r="AC157" s="62">
        <f t="shared" si="93"/>
        <v>0.99000526038926884</v>
      </c>
      <c r="AD157" s="95">
        <v>959</v>
      </c>
      <c r="AE157" s="64">
        <v>8</v>
      </c>
      <c r="AF157" s="62">
        <f t="shared" si="94"/>
        <v>8.3420229405630868E-3</v>
      </c>
      <c r="AG157" s="64">
        <v>951</v>
      </c>
      <c r="AH157" s="62">
        <f t="shared" si="95"/>
        <v>0.99165797705943692</v>
      </c>
      <c r="AI157" s="95">
        <v>363</v>
      </c>
      <c r="AJ157" s="64">
        <v>2</v>
      </c>
      <c r="AK157" s="62">
        <f t="shared" si="96"/>
        <v>5.5096418732782371E-3</v>
      </c>
      <c r="AL157" s="64">
        <v>361</v>
      </c>
      <c r="AM157" s="62">
        <f t="shared" si="97"/>
        <v>0.99449035812672182</v>
      </c>
      <c r="AN157" s="95">
        <f t="shared" si="98"/>
        <v>9950</v>
      </c>
      <c r="AO157" s="64">
        <f t="shared" si="101"/>
        <v>148</v>
      </c>
      <c r="AP157" s="62">
        <f t="shared" si="99"/>
        <v>1.4874371859296482E-2</v>
      </c>
      <c r="AQ157" s="63">
        <f t="shared" si="102"/>
        <v>9802</v>
      </c>
      <c r="AR157" s="62">
        <f t="shared" si="100"/>
        <v>0.98512562814070348</v>
      </c>
      <c r="AS157" s="91"/>
      <c r="AT157" s="260"/>
      <c r="AU157" s="330"/>
      <c r="AV157" s="11" t="s">
        <v>137</v>
      </c>
      <c r="AW157" s="210">
        <v>9695</v>
      </c>
      <c r="AX157" s="38">
        <v>135</v>
      </c>
      <c r="AY157" s="85">
        <v>1.3924703455389376E-2</v>
      </c>
      <c r="AZ157" s="38">
        <v>9560</v>
      </c>
      <c r="BA157" s="85">
        <v>0.98607529654461057</v>
      </c>
    </row>
    <row r="158" spans="2:53" s="12" customFormat="1" ht="13.5" customHeight="1">
      <c r="B158" s="261"/>
      <c r="C158" s="331"/>
      <c r="D158" s="71" t="s">
        <v>67</v>
      </c>
      <c r="E158" s="96">
        <v>42</v>
      </c>
      <c r="F158" s="70">
        <v>8</v>
      </c>
      <c r="G158" s="13">
        <f t="shared" si="84"/>
        <v>0.19047619047619047</v>
      </c>
      <c r="H158" s="70">
        <v>34</v>
      </c>
      <c r="I158" s="13">
        <f t="shared" si="85"/>
        <v>0.80952380952380953</v>
      </c>
      <c r="J158" s="96">
        <v>124</v>
      </c>
      <c r="K158" s="70">
        <v>21</v>
      </c>
      <c r="L158" s="13">
        <f t="shared" si="86"/>
        <v>0.16935483870967741</v>
      </c>
      <c r="M158" s="70">
        <v>103</v>
      </c>
      <c r="N158" s="13">
        <f t="shared" si="87"/>
        <v>0.83064516129032262</v>
      </c>
      <c r="O158" s="96">
        <v>9874</v>
      </c>
      <c r="P158" s="70">
        <v>2114</v>
      </c>
      <c r="Q158" s="13">
        <f t="shared" si="88"/>
        <v>0.21409763013976099</v>
      </c>
      <c r="R158" s="70">
        <v>7760</v>
      </c>
      <c r="S158" s="13">
        <f t="shared" si="89"/>
        <v>0.78590236986023898</v>
      </c>
      <c r="T158" s="96">
        <v>7227</v>
      </c>
      <c r="U158" s="70">
        <v>1571</v>
      </c>
      <c r="V158" s="13">
        <f t="shared" si="90"/>
        <v>0.21737927217379271</v>
      </c>
      <c r="W158" s="70">
        <v>5656</v>
      </c>
      <c r="X158" s="13">
        <f t="shared" si="91"/>
        <v>0.78262072782620729</v>
      </c>
      <c r="Y158" s="96">
        <v>4305</v>
      </c>
      <c r="Z158" s="70">
        <v>693</v>
      </c>
      <c r="AA158" s="13">
        <f t="shared" si="92"/>
        <v>0.16097560975609757</v>
      </c>
      <c r="AB158" s="70">
        <v>3612</v>
      </c>
      <c r="AC158" s="13">
        <f t="shared" si="93"/>
        <v>0.83902439024390241</v>
      </c>
      <c r="AD158" s="96">
        <v>1883</v>
      </c>
      <c r="AE158" s="70">
        <v>168</v>
      </c>
      <c r="AF158" s="13">
        <f t="shared" si="94"/>
        <v>8.9219330855018583E-2</v>
      </c>
      <c r="AG158" s="70">
        <v>1715</v>
      </c>
      <c r="AH158" s="13">
        <f t="shared" si="95"/>
        <v>0.91078066914498146</v>
      </c>
      <c r="AI158" s="96">
        <v>617</v>
      </c>
      <c r="AJ158" s="70">
        <v>23</v>
      </c>
      <c r="AK158" s="13">
        <f t="shared" si="96"/>
        <v>3.7277147487844407E-2</v>
      </c>
      <c r="AL158" s="70">
        <v>594</v>
      </c>
      <c r="AM158" s="13">
        <f t="shared" si="97"/>
        <v>0.96272285251215561</v>
      </c>
      <c r="AN158" s="96">
        <f t="shared" si="98"/>
        <v>24072</v>
      </c>
      <c r="AO158" s="70">
        <f t="shared" si="101"/>
        <v>4598</v>
      </c>
      <c r="AP158" s="13">
        <f t="shared" si="99"/>
        <v>0.19101030242605516</v>
      </c>
      <c r="AQ158" s="33">
        <f t="shared" si="102"/>
        <v>19474</v>
      </c>
      <c r="AR158" s="13">
        <f t="shared" si="100"/>
        <v>0.80898969757394479</v>
      </c>
      <c r="AS158" s="91"/>
      <c r="AT158" s="261"/>
      <c r="AU158" s="331"/>
      <c r="AV158" s="151" t="s">
        <v>67</v>
      </c>
      <c r="AW158" s="210">
        <v>22645</v>
      </c>
      <c r="AX158" s="38">
        <v>4192</v>
      </c>
      <c r="AY158" s="85">
        <v>0.18511812762199162</v>
      </c>
      <c r="AZ158" s="38">
        <v>18453</v>
      </c>
      <c r="BA158" s="85">
        <v>0.81488187237800835</v>
      </c>
    </row>
    <row r="159" spans="2:53" s="12" customFormat="1" ht="13.5" customHeight="1">
      <c r="B159" s="259">
        <v>52</v>
      </c>
      <c r="C159" s="329" t="s">
        <v>4</v>
      </c>
      <c r="D159" s="75" t="s">
        <v>136</v>
      </c>
      <c r="E159" s="94">
        <v>4</v>
      </c>
      <c r="F159" s="74">
        <v>0</v>
      </c>
      <c r="G159" s="72">
        <f t="shared" si="84"/>
        <v>0</v>
      </c>
      <c r="H159" s="74">
        <v>4</v>
      </c>
      <c r="I159" s="72">
        <f t="shared" si="85"/>
        <v>1</v>
      </c>
      <c r="J159" s="94">
        <v>7</v>
      </c>
      <c r="K159" s="74">
        <v>0</v>
      </c>
      <c r="L159" s="72">
        <f t="shared" si="86"/>
        <v>0</v>
      </c>
      <c r="M159" s="74">
        <v>7</v>
      </c>
      <c r="N159" s="72">
        <f t="shared" si="87"/>
        <v>1</v>
      </c>
      <c r="O159" s="94">
        <v>5184</v>
      </c>
      <c r="P159" s="74">
        <v>1669</v>
      </c>
      <c r="Q159" s="72">
        <f t="shared" si="88"/>
        <v>0.32195216049382713</v>
      </c>
      <c r="R159" s="74">
        <v>3515</v>
      </c>
      <c r="S159" s="72">
        <f t="shared" si="89"/>
        <v>0.67804783950617287</v>
      </c>
      <c r="T159" s="94">
        <v>4177</v>
      </c>
      <c r="U159" s="74">
        <v>1431</v>
      </c>
      <c r="V159" s="72">
        <f t="shared" si="90"/>
        <v>0.34259037586784774</v>
      </c>
      <c r="W159" s="74">
        <v>2746</v>
      </c>
      <c r="X159" s="72">
        <f t="shared" si="91"/>
        <v>0.65740962413215231</v>
      </c>
      <c r="Y159" s="94">
        <v>2289</v>
      </c>
      <c r="Z159" s="74">
        <v>624</v>
      </c>
      <c r="AA159" s="72">
        <f t="shared" si="92"/>
        <v>0.27260812581913502</v>
      </c>
      <c r="AB159" s="74">
        <v>1665</v>
      </c>
      <c r="AC159" s="72">
        <f t="shared" si="93"/>
        <v>0.72739187418086504</v>
      </c>
      <c r="AD159" s="94">
        <v>973</v>
      </c>
      <c r="AE159" s="74">
        <v>195</v>
      </c>
      <c r="AF159" s="72">
        <f t="shared" si="94"/>
        <v>0.20041109969167523</v>
      </c>
      <c r="AG159" s="74">
        <v>778</v>
      </c>
      <c r="AH159" s="72">
        <f t="shared" si="95"/>
        <v>0.79958890030832475</v>
      </c>
      <c r="AI159" s="94">
        <v>300</v>
      </c>
      <c r="AJ159" s="74">
        <v>42</v>
      </c>
      <c r="AK159" s="72">
        <f t="shared" si="96"/>
        <v>0.14000000000000001</v>
      </c>
      <c r="AL159" s="74">
        <v>258</v>
      </c>
      <c r="AM159" s="72">
        <f t="shared" si="97"/>
        <v>0.86</v>
      </c>
      <c r="AN159" s="94">
        <f t="shared" si="98"/>
        <v>12934</v>
      </c>
      <c r="AO159" s="74">
        <f t="shared" si="101"/>
        <v>3961</v>
      </c>
      <c r="AP159" s="72">
        <f t="shared" si="99"/>
        <v>0.30624710066491417</v>
      </c>
      <c r="AQ159" s="73">
        <f t="shared" si="102"/>
        <v>8973</v>
      </c>
      <c r="AR159" s="72">
        <f t="shared" si="100"/>
        <v>0.69375289933508577</v>
      </c>
      <c r="AS159" s="91"/>
      <c r="AT159" s="259">
        <v>52</v>
      </c>
      <c r="AU159" s="329" t="s">
        <v>4</v>
      </c>
      <c r="AV159" s="11" t="s">
        <v>136</v>
      </c>
      <c r="AW159" s="210">
        <v>11921</v>
      </c>
      <c r="AX159" s="38">
        <v>3248</v>
      </c>
      <c r="AY159" s="85">
        <v>0.2724603640634175</v>
      </c>
      <c r="AZ159" s="38">
        <v>8673</v>
      </c>
      <c r="BA159" s="85">
        <v>0.72753963593658255</v>
      </c>
    </row>
    <row r="160" spans="2:53" s="12" customFormat="1" ht="13.5" customHeight="1">
      <c r="B160" s="260"/>
      <c r="C160" s="330"/>
      <c r="D160" s="65" t="s">
        <v>137</v>
      </c>
      <c r="E160" s="95">
        <v>3</v>
      </c>
      <c r="F160" s="64">
        <v>0</v>
      </c>
      <c r="G160" s="62">
        <f t="shared" si="84"/>
        <v>0</v>
      </c>
      <c r="H160" s="64">
        <v>3</v>
      </c>
      <c r="I160" s="62">
        <f t="shared" si="85"/>
        <v>1</v>
      </c>
      <c r="J160" s="95">
        <v>7</v>
      </c>
      <c r="K160" s="64">
        <v>0</v>
      </c>
      <c r="L160" s="62">
        <f t="shared" si="86"/>
        <v>0</v>
      </c>
      <c r="M160" s="64">
        <v>7</v>
      </c>
      <c r="N160" s="62">
        <f t="shared" si="87"/>
        <v>1</v>
      </c>
      <c r="O160" s="95">
        <v>2432</v>
      </c>
      <c r="P160" s="64">
        <v>42</v>
      </c>
      <c r="Q160" s="62">
        <f t="shared" si="88"/>
        <v>1.7269736842105265E-2</v>
      </c>
      <c r="R160" s="64">
        <v>2390</v>
      </c>
      <c r="S160" s="62">
        <f t="shared" si="89"/>
        <v>0.98273026315789469</v>
      </c>
      <c r="T160" s="95">
        <v>1778</v>
      </c>
      <c r="U160" s="64">
        <v>40</v>
      </c>
      <c r="V160" s="62">
        <f t="shared" si="90"/>
        <v>2.2497187851518559E-2</v>
      </c>
      <c r="W160" s="64">
        <v>1738</v>
      </c>
      <c r="X160" s="62">
        <f t="shared" si="91"/>
        <v>0.97750281214848145</v>
      </c>
      <c r="Y160" s="95">
        <v>1261</v>
      </c>
      <c r="Z160" s="64">
        <v>16</v>
      </c>
      <c r="AA160" s="62">
        <f t="shared" si="92"/>
        <v>1.2688342585249802E-2</v>
      </c>
      <c r="AB160" s="64">
        <v>1245</v>
      </c>
      <c r="AC160" s="62">
        <f t="shared" si="93"/>
        <v>0.98731165741475024</v>
      </c>
      <c r="AD160" s="95">
        <v>722</v>
      </c>
      <c r="AE160" s="64">
        <v>4</v>
      </c>
      <c r="AF160" s="62">
        <f t="shared" si="94"/>
        <v>5.5401662049861496E-3</v>
      </c>
      <c r="AG160" s="64">
        <v>718</v>
      </c>
      <c r="AH160" s="62">
        <f t="shared" si="95"/>
        <v>0.9944598337950139</v>
      </c>
      <c r="AI160" s="95">
        <v>313</v>
      </c>
      <c r="AJ160" s="64">
        <v>1</v>
      </c>
      <c r="AK160" s="62">
        <f t="shared" si="96"/>
        <v>3.1948881789137379E-3</v>
      </c>
      <c r="AL160" s="64">
        <v>312</v>
      </c>
      <c r="AM160" s="62">
        <f t="shared" si="97"/>
        <v>0.99680511182108622</v>
      </c>
      <c r="AN160" s="95">
        <f t="shared" si="98"/>
        <v>6516</v>
      </c>
      <c r="AO160" s="64">
        <f t="shared" si="101"/>
        <v>103</v>
      </c>
      <c r="AP160" s="62">
        <f t="shared" si="99"/>
        <v>1.5807243707796195E-2</v>
      </c>
      <c r="AQ160" s="63">
        <f t="shared" si="102"/>
        <v>6413</v>
      </c>
      <c r="AR160" s="62">
        <f t="shared" si="100"/>
        <v>0.98419275629220382</v>
      </c>
      <c r="AS160" s="91"/>
      <c r="AT160" s="260"/>
      <c r="AU160" s="330"/>
      <c r="AV160" s="11" t="s">
        <v>137</v>
      </c>
      <c r="AW160" s="210">
        <v>6666</v>
      </c>
      <c r="AX160" s="38">
        <v>95</v>
      </c>
      <c r="AY160" s="85">
        <v>1.4251425142514252E-2</v>
      </c>
      <c r="AZ160" s="38">
        <v>6571</v>
      </c>
      <c r="BA160" s="85">
        <v>0.98574857485748579</v>
      </c>
    </row>
    <row r="161" spans="2:53" s="12" customFormat="1" ht="13.5" customHeight="1">
      <c r="B161" s="261"/>
      <c r="C161" s="331"/>
      <c r="D161" s="71" t="s">
        <v>67</v>
      </c>
      <c r="E161" s="96">
        <v>7</v>
      </c>
      <c r="F161" s="70">
        <v>0</v>
      </c>
      <c r="G161" s="13">
        <f t="shared" si="84"/>
        <v>0</v>
      </c>
      <c r="H161" s="70">
        <v>7</v>
      </c>
      <c r="I161" s="13">
        <f t="shared" si="85"/>
        <v>1</v>
      </c>
      <c r="J161" s="96">
        <v>14</v>
      </c>
      <c r="K161" s="70">
        <v>0</v>
      </c>
      <c r="L161" s="13">
        <f t="shared" si="86"/>
        <v>0</v>
      </c>
      <c r="M161" s="70">
        <v>14</v>
      </c>
      <c r="N161" s="13">
        <f t="shared" si="87"/>
        <v>1</v>
      </c>
      <c r="O161" s="96">
        <v>7616</v>
      </c>
      <c r="P161" s="70">
        <v>1711</v>
      </c>
      <c r="Q161" s="13">
        <f t="shared" si="88"/>
        <v>0.22465861344537816</v>
      </c>
      <c r="R161" s="70">
        <v>5905</v>
      </c>
      <c r="S161" s="13">
        <f t="shared" si="89"/>
        <v>0.77534138655462181</v>
      </c>
      <c r="T161" s="96">
        <v>5955</v>
      </c>
      <c r="U161" s="70">
        <v>1471</v>
      </c>
      <c r="V161" s="13">
        <f t="shared" si="90"/>
        <v>0.24701931150293871</v>
      </c>
      <c r="W161" s="70">
        <v>4484</v>
      </c>
      <c r="X161" s="13">
        <f t="shared" si="91"/>
        <v>0.75298068849706135</v>
      </c>
      <c r="Y161" s="96">
        <v>3550</v>
      </c>
      <c r="Z161" s="70">
        <v>640</v>
      </c>
      <c r="AA161" s="13">
        <f t="shared" si="92"/>
        <v>0.18028169014084508</v>
      </c>
      <c r="AB161" s="70">
        <v>2910</v>
      </c>
      <c r="AC161" s="13">
        <f t="shared" si="93"/>
        <v>0.81971830985915495</v>
      </c>
      <c r="AD161" s="96">
        <v>1695</v>
      </c>
      <c r="AE161" s="70">
        <v>199</v>
      </c>
      <c r="AF161" s="13">
        <f t="shared" si="94"/>
        <v>0.11740412979351032</v>
      </c>
      <c r="AG161" s="70">
        <v>1496</v>
      </c>
      <c r="AH161" s="13">
        <f t="shared" si="95"/>
        <v>0.88259587020648966</v>
      </c>
      <c r="AI161" s="96">
        <v>613</v>
      </c>
      <c r="AJ161" s="70">
        <v>43</v>
      </c>
      <c r="AK161" s="13">
        <f t="shared" si="96"/>
        <v>7.01468189233279E-2</v>
      </c>
      <c r="AL161" s="70">
        <v>570</v>
      </c>
      <c r="AM161" s="13">
        <f t="shared" si="97"/>
        <v>0.92985318107667214</v>
      </c>
      <c r="AN161" s="96">
        <f t="shared" si="98"/>
        <v>19450</v>
      </c>
      <c r="AO161" s="70">
        <f t="shared" si="101"/>
        <v>4064</v>
      </c>
      <c r="AP161" s="13">
        <f t="shared" si="99"/>
        <v>0.20894601542416452</v>
      </c>
      <c r="AQ161" s="33">
        <f t="shared" si="102"/>
        <v>15386</v>
      </c>
      <c r="AR161" s="13">
        <f t="shared" si="100"/>
        <v>0.79105398457583542</v>
      </c>
      <c r="AS161" s="91"/>
      <c r="AT161" s="261"/>
      <c r="AU161" s="331"/>
      <c r="AV161" s="151" t="s">
        <v>67</v>
      </c>
      <c r="AW161" s="210">
        <v>18587</v>
      </c>
      <c r="AX161" s="38">
        <v>3343</v>
      </c>
      <c r="AY161" s="85">
        <v>0.17985688922365095</v>
      </c>
      <c r="AZ161" s="38">
        <v>15244</v>
      </c>
      <c r="BA161" s="85">
        <v>0.82014311077634905</v>
      </c>
    </row>
    <row r="162" spans="2:53" s="12" customFormat="1" ht="13.5" customHeight="1">
      <c r="B162" s="259">
        <v>53</v>
      </c>
      <c r="C162" s="329" t="s">
        <v>19</v>
      </c>
      <c r="D162" s="75" t="s">
        <v>136</v>
      </c>
      <c r="E162" s="94">
        <v>12</v>
      </c>
      <c r="F162" s="74">
        <v>2</v>
      </c>
      <c r="G162" s="72">
        <f t="shared" si="84"/>
        <v>0.16666666666666666</v>
      </c>
      <c r="H162" s="74">
        <v>10</v>
      </c>
      <c r="I162" s="72">
        <f t="shared" si="85"/>
        <v>0.83333333333333337</v>
      </c>
      <c r="J162" s="94">
        <v>36</v>
      </c>
      <c r="K162" s="74">
        <v>5</v>
      </c>
      <c r="L162" s="72">
        <f t="shared" si="86"/>
        <v>0.1388888888888889</v>
      </c>
      <c r="M162" s="74">
        <v>31</v>
      </c>
      <c r="N162" s="72">
        <f t="shared" si="87"/>
        <v>0.86111111111111116</v>
      </c>
      <c r="O162" s="94">
        <v>2340</v>
      </c>
      <c r="P162" s="74">
        <v>580</v>
      </c>
      <c r="Q162" s="72">
        <f t="shared" si="88"/>
        <v>0.24786324786324787</v>
      </c>
      <c r="R162" s="74">
        <v>1760</v>
      </c>
      <c r="S162" s="72">
        <f t="shared" si="89"/>
        <v>0.75213675213675213</v>
      </c>
      <c r="T162" s="94">
        <v>1933</v>
      </c>
      <c r="U162" s="74">
        <v>454</v>
      </c>
      <c r="V162" s="72">
        <f t="shared" si="90"/>
        <v>0.23486808070356957</v>
      </c>
      <c r="W162" s="74">
        <v>1479</v>
      </c>
      <c r="X162" s="72">
        <f t="shared" si="91"/>
        <v>0.76513191929643043</v>
      </c>
      <c r="Y162" s="94">
        <v>1029</v>
      </c>
      <c r="Z162" s="74">
        <v>202</v>
      </c>
      <c r="AA162" s="72">
        <f t="shared" si="92"/>
        <v>0.19630709426627793</v>
      </c>
      <c r="AB162" s="74">
        <v>827</v>
      </c>
      <c r="AC162" s="72">
        <f t="shared" si="93"/>
        <v>0.8036929057337221</v>
      </c>
      <c r="AD162" s="94">
        <v>399</v>
      </c>
      <c r="AE162" s="74">
        <v>49</v>
      </c>
      <c r="AF162" s="72">
        <f t="shared" si="94"/>
        <v>0.12280701754385964</v>
      </c>
      <c r="AG162" s="74">
        <v>350</v>
      </c>
      <c r="AH162" s="72">
        <f t="shared" si="95"/>
        <v>0.8771929824561403</v>
      </c>
      <c r="AI162" s="94">
        <v>114</v>
      </c>
      <c r="AJ162" s="74">
        <v>11</v>
      </c>
      <c r="AK162" s="72">
        <f t="shared" si="96"/>
        <v>9.6491228070175433E-2</v>
      </c>
      <c r="AL162" s="74">
        <v>103</v>
      </c>
      <c r="AM162" s="72">
        <f t="shared" si="97"/>
        <v>0.90350877192982459</v>
      </c>
      <c r="AN162" s="94">
        <f t="shared" si="98"/>
        <v>5863</v>
      </c>
      <c r="AO162" s="74">
        <f t="shared" si="101"/>
        <v>1303</v>
      </c>
      <c r="AP162" s="72">
        <f t="shared" si="99"/>
        <v>0.22224117346068564</v>
      </c>
      <c r="AQ162" s="73">
        <f t="shared" si="102"/>
        <v>4560</v>
      </c>
      <c r="AR162" s="72">
        <f t="shared" si="100"/>
        <v>0.77775882653931439</v>
      </c>
      <c r="AS162" s="91"/>
      <c r="AT162" s="259">
        <v>53</v>
      </c>
      <c r="AU162" s="329" t="s">
        <v>19</v>
      </c>
      <c r="AV162" s="11" t="s">
        <v>136</v>
      </c>
      <c r="AW162" s="210">
        <v>5305</v>
      </c>
      <c r="AX162" s="38">
        <v>1150</v>
      </c>
      <c r="AY162" s="85">
        <v>0.21677662582469368</v>
      </c>
      <c r="AZ162" s="38">
        <v>4155</v>
      </c>
      <c r="BA162" s="85">
        <v>0.7832233741753063</v>
      </c>
    </row>
    <row r="163" spans="2:53" s="12" customFormat="1" ht="13.5" customHeight="1">
      <c r="B163" s="260"/>
      <c r="C163" s="330"/>
      <c r="D163" s="65" t="s">
        <v>137</v>
      </c>
      <c r="E163" s="95">
        <v>9</v>
      </c>
      <c r="F163" s="64">
        <v>0</v>
      </c>
      <c r="G163" s="62">
        <f t="shared" si="84"/>
        <v>0</v>
      </c>
      <c r="H163" s="64">
        <v>9</v>
      </c>
      <c r="I163" s="62">
        <f t="shared" si="85"/>
        <v>1</v>
      </c>
      <c r="J163" s="95">
        <v>34</v>
      </c>
      <c r="K163" s="64">
        <v>0</v>
      </c>
      <c r="L163" s="62">
        <f t="shared" si="86"/>
        <v>0</v>
      </c>
      <c r="M163" s="64">
        <v>34</v>
      </c>
      <c r="N163" s="62">
        <f t="shared" si="87"/>
        <v>1</v>
      </c>
      <c r="O163" s="95">
        <v>1875</v>
      </c>
      <c r="P163" s="64">
        <v>79</v>
      </c>
      <c r="Q163" s="62">
        <f t="shared" si="88"/>
        <v>4.2133333333333335E-2</v>
      </c>
      <c r="R163" s="64">
        <v>1796</v>
      </c>
      <c r="S163" s="62">
        <f t="shared" si="89"/>
        <v>0.95786666666666664</v>
      </c>
      <c r="T163" s="95">
        <v>1496</v>
      </c>
      <c r="U163" s="64">
        <v>73</v>
      </c>
      <c r="V163" s="62">
        <f t="shared" si="90"/>
        <v>4.8796791443850268E-2</v>
      </c>
      <c r="W163" s="64">
        <v>1423</v>
      </c>
      <c r="X163" s="62">
        <f t="shared" si="91"/>
        <v>0.9512032085561497</v>
      </c>
      <c r="Y163" s="95">
        <v>1009</v>
      </c>
      <c r="Z163" s="64">
        <v>28</v>
      </c>
      <c r="AA163" s="62">
        <f t="shared" si="92"/>
        <v>2.7750247770069375E-2</v>
      </c>
      <c r="AB163" s="64">
        <v>981</v>
      </c>
      <c r="AC163" s="62">
        <f t="shared" si="93"/>
        <v>0.9722497522299306</v>
      </c>
      <c r="AD163" s="95">
        <v>426</v>
      </c>
      <c r="AE163" s="64">
        <v>11</v>
      </c>
      <c r="AF163" s="62">
        <f t="shared" si="94"/>
        <v>2.5821596244131457E-2</v>
      </c>
      <c r="AG163" s="64">
        <v>415</v>
      </c>
      <c r="AH163" s="62">
        <f t="shared" si="95"/>
        <v>0.9741784037558685</v>
      </c>
      <c r="AI163" s="95">
        <v>150</v>
      </c>
      <c r="AJ163" s="64">
        <v>1</v>
      </c>
      <c r="AK163" s="62">
        <f t="shared" si="96"/>
        <v>6.6666666666666671E-3</v>
      </c>
      <c r="AL163" s="64">
        <v>149</v>
      </c>
      <c r="AM163" s="62">
        <f t="shared" si="97"/>
        <v>0.99333333333333329</v>
      </c>
      <c r="AN163" s="95">
        <f t="shared" si="98"/>
        <v>4999</v>
      </c>
      <c r="AO163" s="64">
        <f t="shared" si="101"/>
        <v>192</v>
      </c>
      <c r="AP163" s="62">
        <f t="shared" si="99"/>
        <v>3.8407681536307262E-2</v>
      </c>
      <c r="AQ163" s="63">
        <f t="shared" si="102"/>
        <v>4807</v>
      </c>
      <c r="AR163" s="62">
        <f t="shared" si="100"/>
        <v>0.96159231846369275</v>
      </c>
      <c r="AS163" s="91"/>
      <c r="AT163" s="260"/>
      <c r="AU163" s="330"/>
      <c r="AV163" s="11" t="s">
        <v>137</v>
      </c>
      <c r="AW163" s="210">
        <v>5031</v>
      </c>
      <c r="AX163" s="38">
        <v>170</v>
      </c>
      <c r="AY163" s="85">
        <v>3.3790498906777974E-2</v>
      </c>
      <c r="AZ163" s="38">
        <v>4861</v>
      </c>
      <c r="BA163" s="85">
        <v>0.96620950109322201</v>
      </c>
    </row>
    <row r="164" spans="2:53" s="12" customFormat="1" ht="13.5" customHeight="1">
      <c r="B164" s="261"/>
      <c r="C164" s="331"/>
      <c r="D164" s="71" t="s">
        <v>67</v>
      </c>
      <c r="E164" s="96">
        <v>21</v>
      </c>
      <c r="F164" s="70">
        <v>2</v>
      </c>
      <c r="G164" s="13">
        <f t="shared" si="84"/>
        <v>9.5238095238095233E-2</v>
      </c>
      <c r="H164" s="70">
        <v>19</v>
      </c>
      <c r="I164" s="13">
        <f t="shared" si="85"/>
        <v>0.90476190476190477</v>
      </c>
      <c r="J164" s="96">
        <v>70</v>
      </c>
      <c r="K164" s="70">
        <v>5</v>
      </c>
      <c r="L164" s="13">
        <f t="shared" si="86"/>
        <v>7.1428571428571425E-2</v>
      </c>
      <c r="M164" s="70">
        <v>65</v>
      </c>
      <c r="N164" s="13">
        <f t="shared" si="87"/>
        <v>0.9285714285714286</v>
      </c>
      <c r="O164" s="96">
        <v>4215</v>
      </c>
      <c r="P164" s="70">
        <v>659</v>
      </c>
      <c r="Q164" s="13">
        <f t="shared" si="88"/>
        <v>0.15634638196915776</v>
      </c>
      <c r="R164" s="70">
        <v>3556</v>
      </c>
      <c r="S164" s="13">
        <f t="shared" si="89"/>
        <v>0.84365361803084227</v>
      </c>
      <c r="T164" s="96">
        <v>3429</v>
      </c>
      <c r="U164" s="70">
        <v>527</v>
      </c>
      <c r="V164" s="13">
        <f t="shared" si="90"/>
        <v>0.15368912219305919</v>
      </c>
      <c r="W164" s="70">
        <v>2902</v>
      </c>
      <c r="X164" s="13">
        <f t="shared" si="91"/>
        <v>0.84631087780694081</v>
      </c>
      <c r="Y164" s="96">
        <v>2038</v>
      </c>
      <c r="Z164" s="70">
        <v>230</v>
      </c>
      <c r="AA164" s="13">
        <f t="shared" si="92"/>
        <v>0.11285574092247301</v>
      </c>
      <c r="AB164" s="70">
        <v>1808</v>
      </c>
      <c r="AC164" s="13">
        <f t="shared" si="93"/>
        <v>0.88714425907752703</v>
      </c>
      <c r="AD164" s="96">
        <v>825</v>
      </c>
      <c r="AE164" s="70">
        <v>60</v>
      </c>
      <c r="AF164" s="13">
        <f t="shared" si="94"/>
        <v>7.2727272727272724E-2</v>
      </c>
      <c r="AG164" s="70">
        <v>765</v>
      </c>
      <c r="AH164" s="13">
        <f t="shared" si="95"/>
        <v>0.92727272727272725</v>
      </c>
      <c r="AI164" s="96">
        <v>264</v>
      </c>
      <c r="AJ164" s="70">
        <v>12</v>
      </c>
      <c r="AK164" s="13">
        <f t="shared" si="96"/>
        <v>4.5454545454545456E-2</v>
      </c>
      <c r="AL164" s="70">
        <v>252</v>
      </c>
      <c r="AM164" s="13">
        <f t="shared" si="97"/>
        <v>0.95454545454545459</v>
      </c>
      <c r="AN164" s="96">
        <f t="shared" si="98"/>
        <v>10862</v>
      </c>
      <c r="AO164" s="70">
        <f t="shared" si="101"/>
        <v>1495</v>
      </c>
      <c r="AP164" s="13">
        <f t="shared" si="99"/>
        <v>0.13763579451298102</v>
      </c>
      <c r="AQ164" s="33">
        <f t="shared" si="102"/>
        <v>9367</v>
      </c>
      <c r="AR164" s="13">
        <f t="shared" si="100"/>
        <v>0.86236420548701898</v>
      </c>
      <c r="AS164" s="91"/>
      <c r="AT164" s="261"/>
      <c r="AU164" s="331"/>
      <c r="AV164" s="151" t="s">
        <v>67</v>
      </c>
      <c r="AW164" s="210">
        <v>10336</v>
      </c>
      <c r="AX164" s="38">
        <v>1320</v>
      </c>
      <c r="AY164" s="85">
        <v>0.12770897832817338</v>
      </c>
      <c r="AZ164" s="38">
        <v>9016</v>
      </c>
      <c r="BA164" s="85">
        <v>0.87229102167182659</v>
      </c>
    </row>
    <row r="165" spans="2:53" s="12" customFormat="1" ht="13.5" customHeight="1">
      <c r="B165" s="259">
        <v>54</v>
      </c>
      <c r="C165" s="329" t="s">
        <v>24</v>
      </c>
      <c r="D165" s="75" t="s">
        <v>136</v>
      </c>
      <c r="E165" s="94">
        <v>23</v>
      </c>
      <c r="F165" s="74">
        <v>3</v>
      </c>
      <c r="G165" s="72">
        <f t="shared" si="84"/>
        <v>0.13043478260869565</v>
      </c>
      <c r="H165" s="74">
        <v>20</v>
      </c>
      <c r="I165" s="72">
        <f t="shared" si="85"/>
        <v>0.86956521739130432</v>
      </c>
      <c r="J165" s="94">
        <v>56</v>
      </c>
      <c r="K165" s="74">
        <v>5</v>
      </c>
      <c r="L165" s="72">
        <f t="shared" si="86"/>
        <v>8.9285714285714288E-2</v>
      </c>
      <c r="M165" s="74">
        <v>51</v>
      </c>
      <c r="N165" s="72">
        <f t="shared" si="87"/>
        <v>0.9107142857142857</v>
      </c>
      <c r="O165" s="94">
        <v>4138</v>
      </c>
      <c r="P165" s="74">
        <v>1008</v>
      </c>
      <c r="Q165" s="72">
        <f t="shared" si="88"/>
        <v>0.24359594006766555</v>
      </c>
      <c r="R165" s="74">
        <v>3130</v>
      </c>
      <c r="S165" s="72">
        <f t="shared" si="89"/>
        <v>0.7564040599323345</v>
      </c>
      <c r="T165" s="94">
        <v>3559</v>
      </c>
      <c r="U165" s="74">
        <v>804</v>
      </c>
      <c r="V165" s="72">
        <f t="shared" si="90"/>
        <v>0.22590615341388032</v>
      </c>
      <c r="W165" s="74">
        <v>2755</v>
      </c>
      <c r="X165" s="72">
        <f t="shared" si="91"/>
        <v>0.77409384658611968</v>
      </c>
      <c r="Y165" s="94">
        <v>1901</v>
      </c>
      <c r="Z165" s="74">
        <v>368</v>
      </c>
      <c r="AA165" s="72">
        <f t="shared" si="92"/>
        <v>0.19358232509205681</v>
      </c>
      <c r="AB165" s="74">
        <v>1533</v>
      </c>
      <c r="AC165" s="72">
        <f t="shared" si="93"/>
        <v>0.80641767490794314</v>
      </c>
      <c r="AD165" s="94">
        <v>769</v>
      </c>
      <c r="AE165" s="74">
        <v>114</v>
      </c>
      <c r="AF165" s="72">
        <f t="shared" si="94"/>
        <v>0.14824447334200261</v>
      </c>
      <c r="AG165" s="74">
        <v>655</v>
      </c>
      <c r="AH165" s="72">
        <f t="shared" si="95"/>
        <v>0.85175552665799736</v>
      </c>
      <c r="AI165" s="94">
        <v>208</v>
      </c>
      <c r="AJ165" s="74">
        <v>15</v>
      </c>
      <c r="AK165" s="72">
        <f t="shared" si="96"/>
        <v>7.2115384615384609E-2</v>
      </c>
      <c r="AL165" s="74">
        <v>193</v>
      </c>
      <c r="AM165" s="72">
        <f t="shared" si="97"/>
        <v>0.92788461538461542</v>
      </c>
      <c r="AN165" s="94">
        <f t="shared" si="98"/>
        <v>10654</v>
      </c>
      <c r="AO165" s="74">
        <f t="shared" si="101"/>
        <v>2317</v>
      </c>
      <c r="AP165" s="72">
        <f t="shared" si="99"/>
        <v>0.21747700394218134</v>
      </c>
      <c r="AQ165" s="73">
        <f t="shared" si="102"/>
        <v>8337</v>
      </c>
      <c r="AR165" s="72">
        <f t="shared" si="100"/>
        <v>0.78252299605781861</v>
      </c>
      <c r="AS165" s="91"/>
      <c r="AT165" s="259">
        <v>54</v>
      </c>
      <c r="AU165" s="329" t="s">
        <v>24</v>
      </c>
      <c r="AV165" s="11" t="s">
        <v>136</v>
      </c>
      <c r="AW165" s="210">
        <v>10015</v>
      </c>
      <c r="AX165" s="38">
        <v>2065</v>
      </c>
      <c r="AY165" s="85">
        <v>0.20619071392910635</v>
      </c>
      <c r="AZ165" s="38">
        <v>7950</v>
      </c>
      <c r="BA165" s="85">
        <v>0.79380928607089363</v>
      </c>
    </row>
    <row r="166" spans="2:53" s="12" customFormat="1" ht="13.5" customHeight="1">
      <c r="B166" s="260"/>
      <c r="C166" s="330"/>
      <c r="D166" s="65" t="s">
        <v>137</v>
      </c>
      <c r="E166" s="95">
        <v>12</v>
      </c>
      <c r="F166" s="64">
        <v>0</v>
      </c>
      <c r="G166" s="62">
        <f t="shared" si="84"/>
        <v>0</v>
      </c>
      <c r="H166" s="64">
        <v>12</v>
      </c>
      <c r="I166" s="62">
        <f t="shared" si="85"/>
        <v>1</v>
      </c>
      <c r="J166" s="95">
        <v>40</v>
      </c>
      <c r="K166" s="64">
        <v>0</v>
      </c>
      <c r="L166" s="62">
        <f t="shared" si="86"/>
        <v>0</v>
      </c>
      <c r="M166" s="64">
        <v>40</v>
      </c>
      <c r="N166" s="62">
        <f t="shared" si="87"/>
        <v>1</v>
      </c>
      <c r="O166" s="95">
        <v>2767</v>
      </c>
      <c r="P166" s="64">
        <v>47</v>
      </c>
      <c r="Q166" s="62">
        <f t="shared" si="88"/>
        <v>1.6985905312612938E-2</v>
      </c>
      <c r="R166" s="64">
        <v>2720</v>
      </c>
      <c r="S166" s="62">
        <f t="shared" si="89"/>
        <v>0.9830140946873871</v>
      </c>
      <c r="T166" s="95">
        <v>2079</v>
      </c>
      <c r="U166" s="64">
        <v>26</v>
      </c>
      <c r="V166" s="62">
        <f t="shared" si="90"/>
        <v>1.2506012506012507E-2</v>
      </c>
      <c r="W166" s="64">
        <v>2053</v>
      </c>
      <c r="X166" s="62">
        <f t="shared" si="91"/>
        <v>0.98749398749398754</v>
      </c>
      <c r="Y166" s="95">
        <v>1402</v>
      </c>
      <c r="Z166" s="64">
        <v>12</v>
      </c>
      <c r="AA166" s="62">
        <f t="shared" si="92"/>
        <v>8.5592011412268191E-3</v>
      </c>
      <c r="AB166" s="64">
        <v>1390</v>
      </c>
      <c r="AC166" s="62">
        <f t="shared" si="93"/>
        <v>0.99144079885877323</v>
      </c>
      <c r="AD166" s="95">
        <v>672</v>
      </c>
      <c r="AE166" s="64">
        <v>7</v>
      </c>
      <c r="AF166" s="62">
        <f t="shared" si="94"/>
        <v>1.0416666666666666E-2</v>
      </c>
      <c r="AG166" s="64">
        <v>665</v>
      </c>
      <c r="AH166" s="62">
        <f t="shared" si="95"/>
        <v>0.98958333333333337</v>
      </c>
      <c r="AI166" s="95">
        <v>232</v>
      </c>
      <c r="AJ166" s="64">
        <v>2</v>
      </c>
      <c r="AK166" s="62">
        <f t="shared" si="96"/>
        <v>8.6206896551724137E-3</v>
      </c>
      <c r="AL166" s="64">
        <v>230</v>
      </c>
      <c r="AM166" s="62">
        <f t="shared" si="97"/>
        <v>0.99137931034482762</v>
      </c>
      <c r="AN166" s="95">
        <f t="shared" si="98"/>
        <v>7204</v>
      </c>
      <c r="AO166" s="64">
        <f t="shared" si="101"/>
        <v>94</v>
      </c>
      <c r="AP166" s="62">
        <f t="shared" si="99"/>
        <v>1.3048306496390895E-2</v>
      </c>
      <c r="AQ166" s="63">
        <f t="shared" si="102"/>
        <v>7110</v>
      </c>
      <c r="AR166" s="62">
        <f t="shared" si="100"/>
        <v>0.98695169350360912</v>
      </c>
      <c r="AS166" s="91"/>
      <c r="AT166" s="260"/>
      <c r="AU166" s="330"/>
      <c r="AV166" s="11" t="s">
        <v>137</v>
      </c>
      <c r="AW166" s="210">
        <v>7163</v>
      </c>
      <c r="AX166" s="38">
        <v>93</v>
      </c>
      <c r="AY166" s="85">
        <v>1.2983386849085579E-2</v>
      </c>
      <c r="AZ166" s="38">
        <v>7070</v>
      </c>
      <c r="BA166" s="85">
        <v>0.98701661315091438</v>
      </c>
    </row>
    <row r="167" spans="2:53" s="12" customFormat="1" ht="13.5" customHeight="1">
      <c r="B167" s="261"/>
      <c r="C167" s="331"/>
      <c r="D167" s="71" t="s">
        <v>67</v>
      </c>
      <c r="E167" s="96">
        <v>35</v>
      </c>
      <c r="F167" s="70">
        <v>3</v>
      </c>
      <c r="G167" s="13">
        <f t="shared" si="84"/>
        <v>8.5714285714285715E-2</v>
      </c>
      <c r="H167" s="70">
        <v>32</v>
      </c>
      <c r="I167" s="13">
        <f t="shared" si="85"/>
        <v>0.91428571428571426</v>
      </c>
      <c r="J167" s="96">
        <v>96</v>
      </c>
      <c r="K167" s="70">
        <v>5</v>
      </c>
      <c r="L167" s="13">
        <f t="shared" si="86"/>
        <v>5.2083333333333336E-2</v>
      </c>
      <c r="M167" s="70">
        <v>91</v>
      </c>
      <c r="N167" s="13">
        <f t="shared" si="87"/>
        <v>0.94791666666666663</v>
      </c>
      <c r="O167" s="96">
        <v>6905</v>
      </c>
      <c r="P167" s="70">
        <v>1055</v>
      </c>
      <c r="Q167" s="13">
        <f t="shared" si="88"/>
        <v>0.15278783490224476</v>
      </c>
      <c r="R167" s="70">
        <v>5850</v>
      </c>
      <c r="S167" s="13">
        <f t="shared" si="89"/>
        <v>0.84721216509775521</v>
      </c>
      <c r="T167" s="96">
        <v>5638</v>
      </c>
      <c r="U167" s="70">
        <v>830</v>
      </c>
      <c r="V167" s="13">
        <f t="shared" si="90"/>
        <v>0.14721532458318554</v>
      </c>
      <c r="W167" s="70">
        <v>4808</v>
      </c>
      <c r="X167" s="13">
        <f t="shared" si="91"/>
        <v>0.85278467541681446</v>
      </c>
      <c r="Y167" s="96">
        <v>3303</v>
      </c>
      <c r="Z167" s="70">
        <v>380</v>
      </c>
      <c r="AA167" s="13">
        <f t="shared" si="92"/>
        <v>0.11504692703602785</v>
      </c>
      <c r="AB167" s="70">
        <v>2923</v>
      </c>
      <c r="AC167" s="13">
        <f t="shared" si="93"/>
        <v>0.88495307296397219</v>
      </c>
      <c r="AD167" s="96">
        <v>1441</v>
      </c>
      <c r="AE167" s="70">
        <v>121</v>
      </c>
      <c r="AF167" s="13">
        <f t="shared" si="94"/>
        <v>8.3969465648854963E-2</v>
      </c>
      <c r="AG167" s="70">
        <v>1320</v>
      </c>
      <c r="AH167" s="13">
        <f t="shared" si="95"/>
        <v>0.91603053435114501</v>
      </c>
      <c r="AI167" s="96">
        <v>440</v>
      </c>
      <c r="AJ167" s="70">
        <v>17</v>
      </c>
      <c r="AK167" s="13">
        <f t="shared" si="96"/>
        <v>3.8636363636363635E-2</v>
      </c>
      <c r="AL167" s="70">
        <v>423</v>
      </c>
      <c r="AM167" s="13">
        <f t="shared" si="97"/>
        <v>0.96136363636363631</v>
      </c>
      <c r="AN167" s="96">
        <f t="shared" si="98"/>
        <v>17858</v>
      </c>
      <c r="AO167" s="70">
        <f t="shared" si="101"/>
        <v>2411</v>
      </c>
      <c r="AP167" s="13">
        <f t="shared" si="99"/>
        <v>0.13500951954306192</v>
      </c>
      <c r="AQ167" s="33">
        <f t="shared" si="102"/>
        <v>15447</v>
      </c>
      <c r="AR167" s="13">
        <f t="shared" si="100"/>
        <v>0.86499048045693805</v>
      </c>
      <c r="AS167" s="91"/>
      <c r="AT167" s="261"/>
      <c r="AU167" s="331"/>
      <c r="AV167" s="151" t="s">
        <v>67</v>
      </c>
      <c r="AW167" s="210">
        <v>17178</v>
      </c>
      <c r="AX167" s="38">
        <v>2158</v>
      </c>
      <c r="AY167" s="85">
        <v>0.12562580044242636</v>
      </c>
      <c r="AZ167" s="38">
        <v>15020</v>
      </c>
      <c r="BA167" s="85">
        <v>0.87437419955757367</v>
      </c>
    </row>
    <row r="168" spans="2:53" s="12" customFormat="1" ht="13.5" customHeight="1">
      <c r="B168" s="259">
        <v>55</v>
      </c>
      <c r="C168" s="329" t="s">
        <v>15</v>
      </c>
      <c r="D168" s="75" t="s">
        <v>136</v>
      </c>
      <c r="E168" s="94">
        <v>11</v>
      </c>
      <c r="F168" s="74">
        <v>3</v>
      </c>
      <c r="G168" s="72">
        <f t="shared" si="84"/>
        <v>0.27272727272727271</v>
      </c>
      <c r="H168" s="74">
        <v>8</v>
      </c>
      <c r="I168" s="72">
        <f t="shared" si="85"/>
        <v>0.72727272727272729</v>
      </c>
      <c r="J168" s="94">
        <v>40</v>
      </c>
      <c r="K168" s="74">
        <v>6</v>
      </c>
      <c r="L168" s="72">
        <f t="shared" si="86"/>
        <v>0.15</v>
      </c>
      <c r="M168" s="74">
        <v>34</v>
      </c>
      <c r="N168" s="72">
        <f t="shared" si="87"/>
        <v>0.85</v>
      </c>
      <c r="O168" s="94">
        <v>3830</v>
      </c>
      <c r="P168" s="74">
        <v>731</v>
      </c>
      <c r="Q168" s="72">
        <f t="shared" si="88"/>
        <v>0.19086161879895561</v>
      </c>
      <c r="R168" s="74">
        <v>3099</v>
      </c>
      <c r="S168" s="72">
        <f t="shared" si="89"/>
        <v>0.80913838120104442</v>
      </c>
      <c r="T168" s="94">
        <v>3665</v>
      </c>
      <c r="U168" s="74">
        <v>673</v>
      </c>
      <c r="V168" s="72">
        <f t="shared" si="90"/>
        <v>0.18362892223738062</v>
      </c>
      <c r="W168" s="74">
        <v>2992</v>
      </c>
      <c r="X168" s="72">
        <f t="shared" si="91"/>
        <v>0.81637107776261941</v>
      </c>
      <c r="Y168" s="94">
        <v>1935</v>
      </c>
      <c r="Z168" s="74">
        <v>284</v>
      </c>
      <c r="AA168" s="72">
        <f t="shared" si="92"/>
        <v>0.14677002583979329</v>
      </c>
      <c r="AB168" s="74">
        <v>1651</v>
      </c>
      <c r="AC168" s="72">
        <f t="shared" si="93"/>
        <v>0.85322997416020674</v>
      </c>
      <c r="AD168" s="94">
        <v>590</v>
      </c>
      <c r="AE168" s="74">
        <v>65</v>
      </c>
      <c r="AF168" s="72">
        <f t="shared" si="94"/>
        <v>0.11016949152542373</v>
      </c>
      <c r="AG168" s="74">
        <v>525</v>
      </c>
      <c r="AH168" s="72">
        <f t="shared" si="95"/>
        <v>0.88983050847457623</v>
      </c>
      <c r="AI168" s="94">
        <v>133</v>
      </c>
      <c r="AJ168" s="74">
        <v>9</v>
      </c>
      <c r="AK168" s="72">
        <f t="shared" si="96"/>
        <v>6.7669172932330823E-2</v>
      </c>
      <c r="AL168" s="74">
        <v>124</v>
      </c>
      <c r="AM168" s="72">
        <f t="shared" si="97"/>
        <v>0.93233082706766912</v>
      </c>
      <c r="AN168" s="94">
        <f t="shared" si="98"/>
        <v>10204</v>
      </c>
      <c r="AO168" s="74">
        <f t="shared" si="101"/>
        <v>1771</v>
      </c>
      <c r="AP168" s="72">
        <f t="shared" si="99"/>
        <v>0.1735593884751078</v>
      </c>
      <c r="AQ168" s="73">
        <f t="shared" si="102"/>
        <v>8433</v>
      </c>
      <c r="AR168" s="72">
        <f t="shared" si="100"/>
        <v>0.82644061152489223</v>
      </c>
      <c r="AS168" s="91"/>
      <c r="AT168" s="259">
        <v>55</v>
      </c>
      <c r="AU168" s="329" t="s">
        <v>15</v>
      </c>
      <c r="AV168" s="11" t="s">
        <v>136</v>
      </c>
      <c r="AW168" s="210">
        <v>9482</v>
      </c>
      <c r="AX168" s="38">
        <v>1669</v>
      </c>
      <c r="AY168" s="85">
        <v>0.17601771778105885</v>
      </c>
      <c r="AZ168" s="38">
        <v>7813</v>
      </c>
      <c r="BA168" s="85">
        <v>0.8239822822189411</v>
      </c>
    </row>
    <row r="169" spans="2:53" s="12" customFormat="1" ht="13.5" customHeight="1">
      <c r="B169" s="260"/>
      <c r="C169" s="330"/>
      <c r="D169" s="65" t="s">
        <v>137</v>
      </c>
      <c r="E169" s="95">
        <v>11</v>
      </c>
      <c r="F169" s="64">
        <v>0</v>
      </c>
      <c r="G169" s="62">
        <f t="shared" si="84"/>
        <v>0</v>
      </c>
      <c r="H169" s="64">
        <v>11</v>
      </c>
      <c r="I169" s="62">
        <f t="shared" si="85"/>
        <v>1</v>
      </c>
      <c r="J169" s="95">
        <v>32</v>
      </c>
      <c r="K169" s="64">
        <v>1</v>
      </c>
      <c r="L169" s="62">
        <f t="shared" si="86"/>
        <v>3.125E-2</v>
      </c>
      <c r="M169" s="64">
        <v>31</v>
      </c>
      <c r="N169" s="62">
        <f t="shared" si="87"/>
        <v>0.96875</v>
      </c>
      <c r="O169" s="95">
        <v>3246</v>
      </c>
      <c r="P169" s="64">
        <v>22</v>
      </c>
      <c r="Q169" s="62">
        <f t="shared" si="88"/>
        <v>6.7775723967960569E-3</v>
      </c>
      <c r="R169" s="64">
        <v>3224</v>
      </c>
      <c r="S169" s="62">
        <f t="shared" si="89"/>
        <v>0.99322242760320389</v>
      </c>
      <c r="T169" s="95">
        <v>2587</v>
      </c>
      <c r="U169" s="64">
        <v>16</v>
      </c>
      <c r="V169" s="62">
        <f t="shared" si="90"/>
        <v>6.1847700038654809E-3</v>
      </c>
      <c r="W169" s="64">
        <v>2571</v>
      </c>
      <c r="X169" s="62">
        <f t="shared" si="91"/>
        <v>0.99381522999613447</v>
      </c>
      <c r="Y169" s="95">
        <v>1658</v>
      </c>
      <c r="Z169" s="64">
        <v>8</v>
      </c>
      <c r="AA169" s="62">
        <f t="shared" si="92"/>
        <v>4.8250904704463205E-3</v>
      </c>
      <c r="AB169" s="64">
        <v>1650</v>
      </c>
      <c r="AC169" s="62">
        <f t="shared" si="93"/>
        <v>0.99517490952955368</v>
      </c>
      <c r="AD169" s="95">
        <v>653</v>
      </c>
      <c r="AE169" s="64">
        <v>3</v>
      </c>
      <c r="AF169" s="62">
        <f t="shared" si="94"/>
        <v>4.5941807044410417E-3</v>
      </c>
      <c r="AG169" s="64">
        <v>650</v>
      </c>
      <c r="AH169" s="62">
        <f t="shared" si="95"/>
        <v>0.99540581929555894</v>
      </c>
      <c r="AI169" s="95">
        <v>177</v>
      </c>
      <c r="AJ169" s="64">
        <v>0</v>
      </c>
      <c r="AK169" s="62">
        <f t="shared" si="96"/>
        <v>0</v>
      </c>
      <c r="AL169" s="64">
        <v>177</v>
      </c>
      <c r="AM169" s="62">
        <f t="shared" si="97"/>
        <v>1</v>
      </c>
      <c r="AN169" s="95">
        <f t="shared" si="98"/>
        <v>8364</v>
      </c>
      <c r="AO169" s="64">
        <f t="shared" si="101"/>
        <v>50</v>
      </c>
      <c r="AP169" s="62">
        <f t="shared" si="99"/>
        <v>5.9780009564801527E-3</v>
      </c>
      <c r="AQ169" s="63">
        <f t="shared" si="102"/>
        <v>8314</v>
      </c>
      <c r="AR169" s="62">
        <f t="shared" si="100"/>
        <v>0.99402199904351984</v>
      </c>
      <c r="AS169" s="91"/>
      <c r="AT169" s="260"/>
      <c r="AU169" s="330"/>
      <c r="AV169" s="11" t="s">
        <v>137</v>
      </c>
      <c r="AW169" s="210">
        <v>8498</v>
      </c>
      <c r="AX169" s="38">
        <v>81</v>
      </c>
      <c r="AY169" s="85">
        <v>9.5316545069428094E-3</v>
      </c>
      <c r="AZ169" s="38">
        <v>8417</v>
      </c>
      <c r="BA169" s="85">
        <v>0.99046834549305718</v>
      </c>
    </row>
    <row r="170" spans="2:53" s="12" customFormat="1" ht="13.5" customHeight="1">
      <c r="B170" s="261"/>
      <c r="C170" s="331"/>
      <c r="D170" s="71" t="s">
        <v>67</v>
      </c>
      <c r="E170" s="96">
        <v>22</v>
      </c>
      <c r="F170" s="70">
        <v>3</v>
      </c>
      <c r="G170" s="13">
        <f t="shared" si="84"/>
        <v>0.13636363636363635</v>
      </c>
      <c r="H170" s="70">
        <v>19</v>
      </c>
      <c r="I170" s="13">
        <f t="shared" si="85"/>
        <v>0.86363636363636365</v>
      </c>
      <c r="J170" s="96">
        <v>72</v>
      </c>
      <c r="K170" s="70">
        <v>7</v>
      </c>
      <c r="L170" s="13">
        <f t="shared" si="86"/>
        <v>9.7222222222222224E-2</v>
      </c>
      <c r="M170" s="70">
        <v>65</v>
      </c>
      <c r="N170" s="13">
        <f t="shared" si="87"/>
        <v>0.90277777777777779</v>
      </c>
      <c r="O170" s="96">
        <v>7076</v>
      </c>
      <c r="P170" s="70">
        <v>753</v>
      </c>
      <c r="Q170" s="13">
        <f t="shared" si="88"/>
        <v>0.10641605426794799</v>
      </c>
      <c r="R170" s="70">
        <v>6323</v>
      </c>
      <c r="S170" s="13">
        <f t="shared" si="89"/>
        <v>0.89358394573205202</v>
      </c>
      <c r="T170" s="96">
        <v>6252</v>
      </c>
      <c r="U170" s="70">
        <v>689</v>
      </c>
      <c r="V170" s="13">
        <f t="shared" si="90"/>
        <v>0.11020473448496482</v>
      </c>
      <c r="W170" s="70">
        <v>5563</v>
      </c>
      <c r="X170" s="13">
        <f t="shared" si="91"/>
        <v>0.88979526551503518</v>
      </c>
      <c r="Y170" s="96">
        <v>3593</v>
      </c>
      <c r="Z170" s="70">
        <v>292</v>
      </c>
      <c r="AA170" s="13">
        <f t="shared" si="92"/>
        <v>8.1269134428054557E-2</v>
      </c>
      <c r="AB170" s="70">
        <v>3301</v>
      </c>
      <c r="AC170" s="13">
        <f t="shared" si="93"/>
        <v>0.9187308655719455</v>
      </c>
      <c r="AD170" s="96">
        <v>1243</v>
      </c>
      <c r="AE170" s="70">
        <v>68</v>
      </c>
      <c r="AF170" s="13">
        <f t="shared" si="94"/>
        <v>5.4706355591311345E-2</v>
      </c>
      <c r="AG170" s="70">
        <v>1175</v>
      </c>
      <c r="AH170" s="13">
        <f t="shared" si="95"/>
        <v>0.94529364440868868</v>
      </c>
      <c r="AI170" s="96">
        <v>310</v>
      </c>
      <c r="AJ170" s="70">
        <v>9</v>
      </c>
      <c r="AK170" s="13">
        <f t="shared" si="96"/>
        <v>2.903225806451613E-2</v>
      </c>
      <c r="AL170" s="70">
        <v>301</v>
      </c>
      <c r="AM170" s="13">
        <f t="shared" si="97"/>
        <v>0.97096774193548385</v>
      </c>
      <c r="AN170" s="96">
        <f t="shared" si="98"/>
        <v>18568</v>
      </c>
      <c r="AO170" s="70">
        <f t="shared" si="101"/>
        <v>1821</v>
      </c>
      <c r="AP170" s="13">
        <f t="shared" si="99"/>
        <v>9.8071951744937533E-2</v>
      </c>
      <c r="AQ170" s="33">
        <f t="shared" si="102"/>
        <v>16747</v>
      </c>
      <c r="AR170" s="13">
        <f t="shared" si="100"/>
        <v>0.90192804825506245</v>
      </c>
      <c r="AS170" s="91"/>
      <c r="AT170" s="261"/>
      <c r="AU170" s="331"/>
      <c r="AV170" s="151" t="s">
        <v>67</v>
      </c>
      <c r="AW170" s="210">
        <v>17980</v>
      </c>
      <c r="AX170" s="38">
        <v>1750</v>
      </c>
      <c r="AY170" s="85">
        <v>9.7330367074527246E-2</v>
      </c>
      <c r="AZ170" s="38">
        <v>16230</v>
      </c>
      <c r="BA170" s="85">
        <v>0.90266963292547275</v>
      </c>
    </row>
    <row r="171" spans="2:53" s="12" customFormat="1" ht="13.5" customHeight="1">
      <c r="B171" s="259">
        <v>56</v>
      </c>
      <c r="C171" s="329" t="s">
        <v>9</v>
      </c>
      <c r="D171" s="75" t="s">
        <v>136</v>
      </c>
      <c r="E171" s="94">
        <v>1</v>
      </c>
      <c r="F171" s="74">
        <v>0</v>
      </c>
      <c r="G171" s="72">
        <f t="shared" si="84"/>
        <v>0</v>
      </c>
      <c r="H171" s="74">
        <v>1</v>
      </c>
      <c r="I171" s="72">
        <f t="shared" si="85"/>
        <v>1</v>
      </c>
      <c r="J171" s="94">
        <v>26</v>
      </c>
      <c r="K171" s="74">
        <v>5</v>
      </c>
      <c r="L171" s="72">
        <f t="shared" si="86"/>
        <v>0.19230769230769232</v>
      </c>
      <c r="M171" s="74">
        <v>21</v>
      </c>
      <c r="N171" s="72">
        <f t="shared" si="87"/>
        <v>0.80769230769230771</v>
      </c>
      <c r="O171" s="94">
        <v>2716</v>
      </c>
      <c r="P171" s="74">
        <v>577</v>
      </c>
      <c r="Q171" s="72">
        <f t="shared" si="88"/>
        <v>0.21244477172312223</v>
      </c>
      <c r="R171" s="74">
        <v>2139</v>
      </c>
      <c r="S171" s="72">
        <f t="shared" si="89"/>
        <v>0.78755522827687774</v>
      </c>
      <c r="T171" s="94">
        <v>2384</v>
      </c>
      <c r="U171" s="74">
        <v>523</v>
      </c>
      <c r="V171" s="72">
        <f t="shared" si="90"/>
        <v>0.21937919463087249</v>
      </c>
      <c r="W171" s="74">
        <v>1861</v>
      </c>
      <c r="X171" s="72">
        <f t="shared" si="91"/>
        <v>0.78062080536912748</v>
      </c>
      <c r="Y171" s="94">
        <v>1086</v>
      </c>
      <c r="Z171" s="74">
        <v>184</v>
      </c>
      <c r="AA171" s="72">
        <f t="shared" si="92"/>
        <v>0.1694290976058932</v>
      </c>
      <c r="AB171" s="74">
        <v>902</v>
      </c>
      <c r="AC171" s="72">
        <f t="shared" si="93"/>
        <v>0.8305709023941068</v>
      </c>
      <c r="AD171" s="94">
        <v>387</v>
      </c>
      <c r="AE171" s="74">
        <v>46</v>
      </c>
      <c r="AF171" s="72">
        <f t="shared" si="94"/>
        <v>0.11886304909560723</v>
      </c>
      <c r="AG171" s="74">
        <v>341</v>
      </c>
      <c r="AH171" s="72">
        <f t="shared" si="95"/>
        <v>0.88113695090439281</v>
      </c>
      <c r="AI171" s="94">
        <v>103</v>
      </c>
      <c r="AJ171" s="74">
        <v>9</v>
      </c>
      <c r="AK171" s="72">
        <f t="shared" si="96"/>
        <v>8.7378640776699032E-2</v>
      </c>
      <c r="AL171" s="74">
        <v>94</v>
      </c>
      <c r="AM171" s="72">
        <f t="shared" si="97"/>
        <v>0.91262135922330101</v>
      </c>
      <c r="AN171" s="94">
        <f t="shared" si="98"/>
        <v>6703</v>
      </c>
      <c r="AO171" s="74">
        <f t="shared" si="101"/>
        <v>1344</v>
      </c>
      <c r="AP171" s="72">
        <f t="shared" si="99"/>
        <v>0.2005072355661644</v>
      </c>
      <c r="AQ171" s="73">
        <f t="shared" si="102"/>
        <v>5359</v>
      </c>
      <c r="AR171" s="72">
        <f t="shared" si="100"/>
        <v>0.79949276443383555</v>
      </c>
      <c r="AS171" s="91"/>
      <c r="AT171" s="259">
        <v>56</v>
      </c>
      <c r="AU171" s="329" t="s">
        <v>9</v>
      </c>
      <c r="AV171" s="11" t="s">
        <v>136</v>
      </c>
      <c r="AW171" s="210">
        <v>6143</v>
      </c>
      <c r="AX171" s="38">
        <v>1156</v>
      </c>
      <c r="AY171" s="85">
        <v>0.18818167019371643</v>
      </c>
      <c r="AZ171" s="38">
        <v>4987</v>
      </c>
      <c r="BA171" s="85">
        <v>0.81181832980628355</v>
      </c>
    </row>
    <row r="172" spans="2:53" s="12" customFormat="1" ht="13.5" customHeight="1">
      <c r="B172" s="260"/>
      <c r="C172" s="330"/>
      <c r="D172" s="65" t="s">
        <v>137</v>
      </c>
      <c r="E172" s="95">
        <v>2</v>
      </c>
      <c r="F172" s="64">
        <v>0</v>
      </c>
      <c r="G172" s="62">
        <f t="shared" si="84"/>
        <v>0</v>
      </c>
      <c r="H172" s="64">
        <v>2</v>
      </c>
      <c r="I172" s="62">
        <f t="shared" si="85"/>
        <v>1</v>
      </c>
      <c r="J172" s="95">
        <v>21</v>
      </c>
      <c r="K172" s="64">
        <v>0</v>
      </c>
      <c r="L172" s="62">
        <f t="shared" si="86"/>
        <v>0</v>
      </c>
      <c r="M172" s="64">
        <v>21</v>
      </c>
      <c r="N172" s="62">
        <f t="shared" si="87"/>
        <v>1</v>
      </c>
      <c r="O172" s="95">
        <v>2201</v>
      </c>
      <c r="P172" s="64">
        <v>85</v>
      </c>
      <c r="Q172" s="62">
        <f t="shared" si="88"/>
        <v>3.8618809631985461E-2</v>
      </c>
      <c r="R172" s="64">
        <v>2116</v>
      </c>
      <c r="S172" s="62">
        <f t="shared" si="89"/>
        <v>0.9613811903680145</v>
      </c>
      <c r="T172" s="95">
        <v>1589</v>
      </c>
      <c r="U172" s="64">
        <v>66</v>
      </c>
      <c r="V172" s="62">
        <f t="shared" si="90"/>
        <v>4.1535556954059159E-2</v>
      </c>
      <c r="W172" s="64">
        <v>1523</v>
      </c>
      <c r="X172" s="62">
        <f t="shared" si="91"/>
        <v>0.95846444304594081</v>
      </c>
      <c r="Y172" s="95">
        <v>971</v>
      </c>
      <c r="Z172" s="64">
        <v>25</v>
      </c>
      <c r="AA172" s="62">
        <f t="shared" si="92"/>
        <v>2.5746652935118436E-2</v>
      </c>
      <c r="AB172" s="64">
        <v>946</v>
      </c>
      <c r="AC172" s="62">
        <f t="shared" si="93"/>
        <v>0.97425334706488154</v>
      </c>
      <c r="AD172" s="95">
        <v>384</v>
      </c>
      <c r="AE172" s="64">
        <v>3</v>
      </c>
      <c r="AF172" s="62">
        <f t="shared" si="94"/>
        <v>7.8125E-3</v>
      </c>
      <c r="AG172" s="64">
        <v>381</v>
      </c>
      <c r="AH172" s="62">
        <f t="shared" si="95"/>
        <v>0.9921875</v>
      </c>
      <c r="AI172" s="95">
        <v>144</v>
      </c>
      <c r="AJ172" s="64">
        <v>0</v>
      </c>
      <c r="AK172" s="62">
        <f t="shared" si="96"/>
        <v>0</v>
      </c>
      <c r="AL172" s="64">
        <v>144</v>
      </c>
      <c r="AM172" s="62">
        <f t="shared" si="97"/>
        <v>1</v>
      </c>
      <c r="AN172" s="95">
        <f t="shared" si="98"/>
        <v>5312</v>
      </c>
      <c r="AO172" s="64">
        <f t="shared" si="101"/>
        <v>179</v>
      </c>
      <c r="AP172" s="62">
        <f t="shared" si="99"/>
        <v>3.3697289156626509E-2</v>
      </c>
      <c r="AQ172" s="63">
        <f t="shared" si="102"/>
        <v>5133</v>
      </c>
      <c r="AR172" s="62">
        <f t="shared" si="100"/>
        <v>0.96630271084337349</v>
      </c>
      <c r="AS172" s="91"/>
      <c r="AT172" s="260"/>
      <c r="AU172" s="330"/>
      <c r="AV172" s="11" t="s">
        <v>137</v>
      </c>
      <c r="AW172" s="210">
        <v>5271</v>
      </c>
      <c r="AX172" s="38">
        <v>167</v>
      </c>
      <c r="AY172" s="85">
        <v>3.1682792638967935E-2</v>
      </c>
      <c r="AZ172" s="38">
        <v>5104</v>
      </c>
      <c r="BA172" s="85">
        <v>0.96831720736103211</v>
      </c>
    </row>
    <row r="173" spans="2:53" s="12" customFormat="1" ht="13.5" customHeight="1">
      <c r="B173" s="261"/>
      <c r="C173" s="331"/>
      <c r="D173" s="71" t="s">
        <v>67</v>
      </c>
      <c r="E173" s="96">
        <v>3</v>
      </c>
      <c r="F173" s="70">
        <v>0</v>
      </c>
      <c r="G173" s="13">
        <f t="shared" si="84"/>
        <v>0</v>
      </c>
      <c r="H173" s="70">
        <v>3</v>
      </c>
      <c r="I173" s="13">
        <f t="shared" si="85"/>
        <v>1</v>
      </c>
      <c r="J173" s="96">
        <v>47</v>
      </c>
      <c r="K173" s="70">
        <v>5</v>
      </c>
      <c r="L173" s="13">
        <f t="shared" si="86"/>
        <v>0.10638297872340426</v>
      </c>
      <c r="M173" s="70">
        <v>42</v>
      </c>
      <c r="N173" s="13">
        <f t="shared" si="87"/>
        <v>0.8936170212765957</v>
      </c>
      <c r="O173" s="96">
        <v>4917</v>
      </c>
      <c r="P173" s="70">
        <v>662</v>
      </c>
      <c r="Q173" s="13">
        <f t="shared" si="88"/>
        <v>0.13463494000406753</v>
      </c>
      <c r="R173" s="70">
        <v>4255</v>
      </c>
      <c r="S173" s="13">
        <f t="shared" si="89"/>
        <v>0.8653650599959325</v>
      </c>
      <c r="T173" s="96">
        <v>3973</v>
      </c>
      <c r="U173" s="70">
        <v>589</v>
      </c>
      <c r="V173" s="13">
        <f t="shared" si="90"/>
        <v>0.14825069217216211</v>
      </c>
      <c r="W173" s="70">
        <v>3384</v>
      </c>
      <c r="X173" s="13">
        <f t="shared" si="91"/>
        <v>0.85174930782783786</v>
      </c>
      <c r="Y173" s="96">
        <v>2057</v>
      </c>
      <c r="Z173" s="70">
        <v>209</v>
      </c>
      <c r="AA173" s="13">
        <f t="shared" si="92"/>
        <v>0.10160427807486631</v>
      </c>
      <c r="AB173" s="70">
        <v>1848</v>
      </c>
      <c r="AC173" s="13">
        <f t="shared" si="93"/>
        <v>0.89839572192513373</v>
      </c>
      <c r="AD173" s="96">
        <v>771</v>
      </c>
      <c r="AE173" s="70">
        <v>49</v>
      </c>
      <c r="AF173" s="13">
        <f t="shared" si="94"/>
        <v>6.3553826199740593E-2</v>
      </c>
      <c r="AG173" s="70">
        <v>722</v>
      </c>
      <c r="AH173" s="13">
        <f t="shared" si="95"/>
        <v>0.93644617380025941</v>
      </c>
      <c r="AI173" s="96">
        <v>247</v>
      </c>
      <c r="AJ173" s="70">
        <v>9</v>
      </c>
      <c r="AK173" s="13">
        <f t="shared" si="96"/>
        <v>3.643724696356275E-2</v>
      </c>
      <c r="AL173" s="70">
        <v>238</v>
      </c>
      <c r="AM173" s="13">
        <f t="shared" si="97"/>
        <v>0.96356275303643724</v>
      </c>
      <c r="AN173" s="96">
        <f t="shared" si="98"/>
        <v>12015</v>
      </c>
      <c r="AO173" s="70">
        <f t="shared" si="101"/>
        <v>1523</v>
      </c>
      <c r="AP173" s="13">
        <f t="shared" si="99"/>
        <v>0.12675821889305036</v>
      </c>
      <c r="AQ173" s="33">
        <f t="shared" si="102"/>
        <v>10492</v>
      </c>
      <c r="AR173" s="13">
        <f t="shared" si="100"/>
        <v>0.87324178110694961</v>
      </c>
      <c r="AS173" s="91"/>
      <c r="AT173" s="261"/>
      <c r="AU173" s="331"/>
      <c r="AV173" s="151" t="s">
        <v>67</v>
      </c>
      <c r="AW173" s="210">
        <v>11414</v>
      </c>
      <c r="AX173" s="38">
        <v>1323</v>
      </c>
      <c r="AY173" s="85">
        <v>0.11591028561415805</v>
      </c>
      <c r="AZ173" s="38">
        <v>10091</v>
      </c>
      <c r="BA173" s="85">
        <v>0.88408971438584194</v>
      </c>
    </row>
    <row r="174" spans="2:53" s="12" customFormat="1" ht="13.5" customHeight="1">
      <c r="B174" s="259">
        <v>57</v>
      </c>
      <c r="C174" s="329" t="s">
        <v>43</v>
      </c>
      <c r="D174" s="75" t="s">
        <v>136</v>
      </c>
      <c r="E174" s="94">
        <v>3</v>
      </c>
      <c r="F174" s="74">
        <v>0</v>
      </c>
      <c r="G174" s="72">
        <f t="shared" si="84"/>
        <v>0</v>
      </c>
      <c r="H174" s="74">
        <v>3</v>
      </c>
      <c r="I174" s="72">
        <f t="shared" si="85"/>
        <v>1</v>
      </c>
      <c r="J174" s="94">
        <v>24</v>
      </c>
      <c r="K174" s="74">
        <v>5</v>
      </c>
      <c r="L174" s="72">
        <f t="shared" si="86"/>
        <v>0.20833333333333334</v>
      </c>
      <c r="M174" s="74">
        <v>19</v>
      </c>
      <c r="N174" s="72">
        <f t="shared" si="87"/>
        <v>0.79166666666666663</v>
      </c>
      <c r="O174" s="94">
        <v>1936</v>
      </c>
      <c r="P174" s="74">
        <v>404</v>
      </c>
      <c r="Q174" s="72">
        <f t="shared" si="88"/>
        <v>0.20867768595041322</v>
      </c>
      <c r="R174" s="74">
        <v>1532</v>
      </c>
      <c r="S174" s="72">
        <f t="shared" si="89"/>
        <v>0.79132231404958675</v>
      </c>
      <c r="T174" s="94">
        <v>1665</v>
      </c>
      <c r="U174" s="74">
        <v>350</v>
      </c>
      <c r="V174" s="72">
        <f t="shared" si="90"/>
        <v>0.21021021021021022</v>
      </c>
      <c r="W174" s="74">
        <v>1315</v>
      </c>
      <c r="X174" s="72">
        <f t="shared" si="91"/>
        <v>0.78978978978978975</v>
      </c>
      <c r="Y174" s="94">
        <v>977</v>
      </c>
      <c r="Z174" s="74">
        <v>149</v>
      </c>
      <c r="AA174" s="72">
        <f t="shared" si="92"/>
        <v>0.15250767656090072</v>
      </c>
      <c r="AB174" s="74">
        <v>828</v>
      </c>
      <c r="AC174" s="72">
        <f t="shared" si="93"/>
        <v>0.8474923234390993</v>
      </c>
      <c r="AD174" s="94">
        <v>400</v>
      </c>
      <c r="AE174" s="74">
        <v>44</v>
      </c>
      <c r="AF174" s="72">
        <f t="shared" si="94"/>
        <v>0.11</v>
      </c>
      <c r="AG174" s="74">
        <v>356</v>
      </c>
      <c r="AH174" s="72">
        <f t="shared" si="95"/>
        <v>0.89</v>
      </c>
      <c r="AI174" s="94">
        <v>101</v>
      </c>
      <c r="AJ174" s="74">
        <v>10</v>
      </c>
      <c r="AK174" s="72">
        <f t="shared" si="96"/>
        <v>9.9009900990099015E-2</v>
      </c>
      <c r="AL174" s="74">
        <v>91</v>
      </c>
      <c r="AM174" s="72">
        <f t="shared" si="97"/>
        <v>0.90099009900990101</v>
      </c>
      <c r="AN174" s="94">
        <f t="shared" si="98"/>
        <v>5106</v>
      </c>
      <c r="AO174" s="74">
        <f t="shared" si="53"/>
        <v>962</v>
      </c>
      <c r="AP174" s="72">
        <f t="shared" si="99"/>
        <v>0.18840579710144928</v>
      </c>
      <c r="AQ174" s="73">
        <f t="shared" si="54"/>
        <v>4144</v>
      </c>
      <c r="AR174" s="72">
        <f t="shared" si="100"/>
        <v>0.81159420289855078</v>
      </c>
      <c r="AS174" s="91"/>
      <c r="AT174" s="259">
        <v>57</v>
      </c>
      <c r="AU174" s="329" t="s">
        <v>43</v>
      </c>
      <c r="AV174" s="11" t="s">
        <v>136</v>
      </c>
      <c r="AW174" s="210">
        <v>4844</v>
      </c>
      <c r="AX174" s="38">
        <v>977</v>
      </c>
      <c r="AY174" s="85">
        <v>0.20169281585466556</v>
      </c>
      <c r="AZ174" s="38">
        <v>3867</v>
      </c>
      <c r="BA174" s="85">
        <v>0.79830718414533441</v>
      </c>
    </row>
    <row r="175" spans="2:53" s="12" customFormat="1" ht="13.5" customHeight="1">
      <c r="B175" s="260"/>
      <c r="C175" s="330"/>
      <c r="D175" s="65" t="s">
        <v>137</v>
      </c>
      <c r="E175" s="95">
        <v>2</v>
      </c>
      <c r="F175" s="64">
        <v>0</v>
      </c>
      <c r="G175" s="62">
        <f t="shared" si="84"/>
        <v>0</v>
      </c>
      <c r="H175" s="64">
        <v>2</v>
      </c>
      <c r="I175" s="62">
        <f t="shared" si="85"/>
        <v>1</v>
      </c>
      <c r="J175" s="95">
        <v>18</v>
      </c>
      <c r="K175" s="64">
        <v>0</v>
      </c>
      <c r="L175" s="62">
        <f t="shared" si="86"/>
        <v>0</v>
      </c>
      <c r="M175" s="64">
        <v>18</v>
      </c>
      <c r="N175" s="62">
        <f t="shared" si="87"/>
        <v>1</v>
      </c>
      <c r="O175" s="95">
        <v>1276</v>
      </c>
      <c r="P175" s="64">
        <v>57</v>
      </c>
      <c r="Q175" s="62">
        <f t="shared" si="88"/>
        <v>4.4670846394984323E-2</v>
      </c>
      <c r="R175" s="64">
        <v>1219</v>
      </c>
      <c r="S175" s="62">
        <f t="shared" si="89"/>
        <v>0.95532915360501569</v>
      </c>
      <c r="T175" s="95">
        <v>957</v>
      </c>
      <c r="U175" s="64">
        <v>52</v>
      </c>
      <c r="V175" s="62">
        <f t="shared" si="90"/>
        <v>5.4336468129571575E-2</v>
      </c>
      <c r="W175" s="64">
        <v>905</v>
      </c>
      <c r="X175" s="62">
        <f t="shared" si="91"/>
        <v>0.9456635318704284</v>
      </c>
      <c r="Y175" s="95">
        <v>677</v>
      </c>
      <c r="Z175" s="64">
        <v>20</v>
      </c>
      <c r="AA175" s="62">
        <f t="shared" si="92"/>
        <v>2.9542097488921712E-2</v>
      </c>
      <c r="AB175" s="64">
        <v>657</v>
      </c>
      <c r="AC175" s="62">
        <f t="shared" si="93"/>
        <v>0.97045790251107833</v>
      </c>
      <c r="AD175" s="95">
        <v>358</v>
      </c>
      <c r="AE175" s="64">
        <v>9</v>
      </c>
      <c r="AF175" s="62">
        <f t="shared" si="94"/>
        <v>2.5139664804469275E-2</v>
      </c>
      <c r="AG175" s="64">
        <v>349</v>
      </c>
      <c r="AH175" s="62">
        <f t="shared" si="95"/>
        <v>0.97486033519553073</v>
      </c>
      <c r="AI175" s="95">
        <v>124</v>
      </c>
      <c r="AJ175" s="64">
        <v>1</v>
      </c>
      <c r="AK175" s="62">
        <f t="shared" si="96"/>
        <v>8.0645161290322578E-3</v>
      </c>
      <c r="AL175" s="64">
        <v>123</v>
      </c>
      <c r="AM175" s="62">
        <f t="shared" si="97"/>
        <v>0.99193548387096775</v>
      </c>
      <c r="AN175" s="95">
        <f t="shared" si="98"/>
        <v>3412</v>
      </c>
      <c r="AO175" s="64">
        <f t="shared" si="53"/>
        <v>139</v>
      </c>
      <c r="AP175" s="62">
        <f t="shared" si="99"/>
        <v>4.0738569753810079E-2</v>
      </c>
      <c r="AQ175" s="63">
        <f t="shared" si="54"/>
        <v>3273</v>
      </c>
      <c r="AR175" s="62">
        <f t="shared" si="100"/>
        <v>0.95926143024618993</v>
      </c>
      <c r="AS175" s="91"/>
      <c r="AT175" s="260"/>
      <c r="AU175" s="330"/>
      <c r="AV175" s="11" t="s">
        <v>137</v>
      </c>
      <c r="AW175" s="210">
        <v>3404</v>
      </c>
      <c r="AX175" s="38">
        <v>138</v>
      </c>
      <c r="AY175" s="85">
        <v>4.0540540540540543E-2</v>
      </c>
      <c r="AZ175" s="38">
        <v>3266</v>
      </c>
      <c r="BA175" s="85">
        <v>0.95945945945945943</v>
      </c>
    </row>
    <row r="176" spans="2:53" s="12" customFormat="1" ht="13.5" customHeight="1">
      <c r="B176" s="261"/>
      <c r="C176" s="331"/>
      <c r="D176" s="71" t="s">
        <v>67</v>
      </c>
      <c r="E176" s="96">
        <v>5</v>
      </c>
      <c r="F176" s="70">
        <v>0</v>
      </c>
      <c r="G176" s="13">
        <f t="shared" si="84"/>
        <v>0</v>
      </c>
      <c r="H176" s="70">
        <v>5</v>
      </c>
      <c r="I176" s="13">
        <f t="shared" si="85"/>
        <v>1</v>
      </c>
      <c r="J176" s="96">
        <v>42</v>
      </c>
      <c r="K176" s="70">
        <v>5</v>
      </c>
      <c r="L176" s="13">
        <f t="shared" si="86"/>
        <v>0.11904761904761904</v>
      </c>
      <c r="M176" s="70">
        <v>37</v>
      </c>
      <c r="N176" s="13">
        <f t="shared" si="87"/>
        <v>0.88095238095238093</v>
      </c>
      <c r="O176" s="96">
        <v>3212</v>
      </c>
      <c r="P176" s="70">
        <v>461</v>
      </c>
      <c r="Q176" s="13">
        <f t="shared" si="88"/>
        <v>0.14352428393524283</v>
      </c>
      <c r="R176" s="70">
        <v>2751</v>
      </c>
      <c r="S176" s="13">
        <f t="shared" si="89"/>
        <v>0.85647571606475714</v>
      </c>
      <c r="T176" s="96">
        <v>2622</v>
      </c>
      <c r="U176" s="70">
        <v>402</v>
      </c>
      <c r="V176" s="13">
        <f t="shared" si="90"/>
        <v>0.15331807780320367</v>
      </c>
      <c r="W176" s="70">
        <v>2220</v>
      </c>
      <c r="X176" s="13">
        <f t="shared" si="91"/>
        <v>0.84668192219679639</v>
      </c>
      <c r="Y176" s="96">
        <v>1654</v>
      </c>
      <c r="Z176" s="70">
        <v>169</v>
      </c>
      <c r="AA176" s="13">
        <f t="shared" si="92"/>
        <v>0.10217654171704958</v>
      </c>
      <c r="AB176" s="70">
        <v>1485</v>
      </c>
      <c r="AC176" s="13">
        <f t="shared" si="93"/>
        <v>0.8978234582829504</v>
      </c>
      <c r="AD176" s="96">
        <v>758</v>
      </c>
      <c r="AE176" s="70">
        <v>53</v>
      </c>
      <c r="AF176" s="13">
        <f t="shared" si="94"/>
        <v>6.9920844327176782E-2</v>
      </c>
      <c r="AG176" s="70">
        <v>705</v>
      </c>
      <c r="AH176" s="13">
        <f t="shared" si="95"/>
        <v>0.93007915567282318</v>
      </c>
      <c r="AI176" s="96">
        <v>225</v>
      </c>
      <c r="AJ176" s="70">
        <v>11</v>
      </c>
      <c r="AK176" s="13">
        <f t="shared" si="96"/>
        <v>4.8888888888888891E-2</v>
      </c>
      <c r="AL176" s="70">
        <v>214</v>
      </c>
      <c r="AM176" s="13">
        <f t="shared" si="97"/>
        <v>0.95111111111111113</v>
      </c>
      <c r="AN176" s="96">
        <f t="shared" si="98"/>
        <v>8518</v>
      </c>
      <c r="AO176" s="70">
        <f t="shared" si="53"/>
        <v>1101</v>
      </c>
      <c r="AP176" s="13">
        <f t="shared" si="99"/>
        <v>0.12925569382484151</v>
      </c>
      <c r="AQ176" s="33">
        <f t="shared" si="54"/>
        <v>7417</v>
      </c>
      <c r="AR176" s="13">
        <f t="shared" si="100"/>
        <v>0.87074430617515852</v>
      </c>
      <c r="AS176" s="91"/>
      <c r="AT176" s="261"/>
      <c r="AU176" s="331"/>
      <c r="AV176" s="151" t="s">
        <v>67</v>
      </c>
      <c r="AW176" s="210">
        <v>8248</v>
      </c>
      <c r="AX176" s="38">
        <v>1115</v>
      </c>
      <c r="AY176" s="85">
        <v>0.13518428709990302</v>
      </c>
      <c r="AZ176" s="38">
        <v>7133</v>
      </c>
      <c r="BA176" s="85">
        <v>0.86481571290009696</v>
      </c>
    </row>
    <row r="177" spans="2:53" s="12" customFormat="1" ht="13.5" customHeight="1">
      <c r="B177" s="259">
        <v>58</v>
      </c>
      <c r="C177" s="329" t="s">
        <v>25</v>
      </c>
      <c r="D177" s="75" t="s">
        <v>136</v>
      </c>
      <c r="E177" s="94">
        <v>3</v>
      </c>
      <c r="F177" s="74">
        <v>1</v>
      </c>
      <c r="G177" s="72">
        <f t="shared" si="84"/>
        <v>0.33333333333333331</v>
      </c>
      <c r="H177" s="74">
        <v>2</v>
      </c>
      <c r="I177" s="72">
        <f t="shared" si="85"/>
        <v>0.66666666666666663</v>
      </c>
      <c r="J177" s="94">
        <v>30</v>
      </c>
      <c r="K177" s="74">
        <v>6</v>
      </c>
      <c r="L177" s="72">
        <f t="shared" si="86"/>
        <v>0.2</v>
      </c>
      <c r="M177" s="74">
        <v>24</v>
      </c>
      <c r="N177" s="72">
        <f t="shared" si="87"/>
        <v>0.8</v>
      </c>
      <c r="O177" s="94">
        <v>2130</v>
      </c>
      <c r="P177" s="74">
        <v>697</v>
      </c>
      <c r="Q177" s="72">
        <f t="shared" si="88"/>
        <v>0.32723004694835683</v>
      </c>
      <c r="R177" s="74">
        <v>1433</v>
      </c>
      <c r="S177" s="72">
        <f t="shared" si="89"/>
        <v>0.67276995305164322</v>
      </c>
      <c r="T177" s="94">
        <v>1876</v>
      </c>
      <c r="U177" s="74">
        <v>532</v>
      </c>
      <c r="V177" s="72">
        <f t="shared" si="90"/>
        <v>0.28358208955223879</v>
      </c>
      <c r="W177" s="74">
        <v>1344</v>
      </c>
      <c r="X177" s="72">
        <f t="shared" si="91"/>
        <v>0.71641791044776115</v>
      </c>
      <c r="Y177" s="94">
        <v>1078</v>
      </c>
      <c r="Z177" s="74">
        <v>241</v>
      </c>
      <c r="AA177" s="72">
        <f t="shared" si="92"/>
        <v>0.22356215213358072</v>
      </c>
      <c r="AB177" s="74">
        <v>837</v>
      </c>
      <c r="AC177" s="72">
        <f t="shared" si="93"/>
        <v>0.77643784786641934</v>
      </c>
      <c r="AD177" s="94">
        <v>458</v>
      </c>
      <c r="AE177" s="74">
        <v>62</v>
      </c>
      <c r="AF177" s="72">
        <f t="shared" si="94"/>
        <v>0.13537117903930132</v>
      </c>
      <c r="AG177" s="74">
        <v>396</v>
      </c>
      <c r="AH177" s="72">
        <f t="shared" si="95"/>
        <v>0.86462882096069871</v>
      </c>
      <c r="AI177" s="94">
        <v>119</v>
      </c>
      <c r="AJ177" s="74">
        <v>9</v>
      </c>
      <c r="AK177" s="72">
        <f t="shared" si="96"/>
        <v>7.5630252100840331E-2</v>
      </c>
      <c r="AL177" s="74">
        <v>110</v>
      </c>
      <c r="AM177" s="72">
        <f t="shared" si="97"/>
        <v>0.92436974789915971</v>
      </c>
      <c r="AN177" s="94">
        <f t="shared" si="98"/>
        <v>5694</v>
      </c>
      <c r="AO177" s="74">
        <f t="shared" si="53"/>
        <v>1548</v>
      </c>
      <c r="AP177" s="72">
        <f t="shared" si="99"/>
        <v>0.27186512118018968</v>
      </c>
      <c r="AQ177" s="73">
        <f t="shared" si="54"/>
        <v>4146</v>
      </c>
      <c r="AR177" s="72">
        <f t="shared" si="100"/>
        <v>0.72813487881981032</v>
      </c>
      <c r="AS177" s="91"/>
      <c r="AT177" s="259">
        <v>58</v>
      </c>
      <c r="AU177" s="329" t="s">
        <v>25</v>
      </c>
      <c r="AV177" s="11" t="s">
        <v>136</v>
      </c>
      <c r="AW177" s="210">
        <v>5163</v>
      </c>
      <c r="AX177" s="38">
        <v>1248</v>
      </c>
      <c r="AY177" s="85">
        <v>0.24171993027309704</v>
      </c>
      <c r="AZ177" s="38">
        <v>3915</v>
      </c>
      <c r="BA177" s="85">
        <v>0.75828006972690298</v>
      </c>
    </row>
    <row r="178" spans="2:53" s="12" customFormat="1" ht="13.5" customHeight="1">
      <c r="B178" s="260"/>
      <c r="C178" s="330"/>
      <c r="D178" s="65" t="s">
        <v>137</v>
      </c>
      <c r="E178" s="95">
        <v>2</v>
      </c>
      <c r="F178" s="64">
        <v>0</v>
      </c>
      <c r="G178" s="62">
        <f t="shared" si="84"/>
        <v>0</v>
      </c>
      <c r="H178" s="64">
        <v>2</v>
      </c>
      <c r="I178" s="62">
        <f t="shared" si="85"/>
        <v>1</v>
      </c>
      <c r="J178" s="95">
        <v>14</v>
      </c>
      <c r="K178" s="64">
        <v>0</v>
      </c>
      <c r="L178" s="62">
        <f t="shared" si="86"/>
        <v>0</v>
      </c>
      <c r="M178" s="64">
        <v>14</v>
      </c>
      <c r="N178" s="62">
        <f t="shared" si="87"/>
        <v>1</v>
      </c>
      <c r="O178" s="95">
        <v>1595</v>
      </c>
      <c r="P178" s="64">
        <v>50</v>
      </c>
      <c r="Q178" s="62">
        <f t="shared" si="88"/>
        <v>3.1347962382445138E-2</v>
      </c>
      <c r="R178" s="64">
        <v>1545</v>
      </c>
      <c r="S178" s="62">
        <f t="shared" si="89"/>
        <v>0.96865203761755481</v>
      </c>
      <c r="T178" s="95">
        <v>1229</v>
      </c>
      <c r="U178" s="64">
        <v>36</v>
      </c>
      <c r="V178" s="62">
        <f t="shared" si="90"/>
        <v>2.9292107404393815E-2</v>
      </c>
      <c r="W178" s="64">
        <v>1193</v>
      </c>
      <c r="X178" s="62">
        <f t="shared" si="91"/>
        <v>0.97070789259560619</v>
      </c>
      <c r="Y178" s="95">
        <v>821</v>
      </c>
      <c r="Z178" s="64">
        <v>17</v>
      </c>
      <c r="AA178" s="62">
        <f t="shared" si="92"/>
        <v>2.0706455542021926E-2</v>
      </c>
      <c r="AB178" s="64">
        <v>804</v>
      </c>
      <c r="AC178" s="62">
        <f t="shared" si="93"/>
        <v>0.97929354445797812</v>
      </c>
      <c r="AD178" s="95">
        <v>402</v>
      </c>
      <c r="AE178" s="64">
        <v>4</v>
      </c>
      <c r="AF178" s="62">
        <f t="shared" si="94"/>
        <v>9.9502487562189053E-3</v>
      </c>
      <c r="AG178" s="64">
        <v>398</v>
      </c>
      <c r="AH178" s="62">
        <f t="shared" si="95"/>
        <v>0.99004975124378114</v>
      </c>
      <c r="AI178" s="95">
        <v>166</v>
      </c>
      <c r="AJ178" s="64">
        <v>2</v>
      </c>
      <c r="AK178" s="62">
        <f t="shared" si="96"/>
        <v>1.2048192771084338E-2</v>
      </c>
      <c r="AL178" s="64">
        <v>164</v>
      </c>
      <c r="AM178" s="62">
        <f t="shared" si="97"/>
        <v>0.98795180722891562</v>
      </c>
      <c r="AN178" s="95">
        <f t="shared" si="98"/>
        <v>4229</v>
      </c>
      <c r="AO178" s="64">
        <f t="shared" si="53"/>
        <v>109</v>
      </c>
      <c r="AP178" s="62">
        <f t="shared" si="99"/>
        <v>2.577441475526129E-2</v>
      </c>
      <c r="AQ178" s="63">
        <f t="shared" si="54"/>
        <v>4120</v>
      </c>
      <c r="AR178" s="62">
        <f t="shared" si="100"/>
        <v>0.97422558524473868</v>
      </c>
      <c r="AS178" s="91"/>
      <c r="AT178" s="260"/>
      <c r="AU178" s="330"/>
      <c r="AV178" s="11" t="s">
        <v>137</v>
      </c>
      <c r="AW178" s="210">
        <v>4399</v>
      </c>
      <c r="AX178" s="38">
        <v>125</v>
      </c>
      <c r="AY178" s="85">
        <v>2.8415548988406456E-2</v>
      </c>
      <c r="AZ178" s="38">
        <v>4274</v>
      </c>
      <c r="BA178" s="85">
        <v>0.97158445101159352</v>
      </c>
    </row>
    <row r="179" spans="2:53" s="12" customFormat="1" ht="13.5" customHeight="1">
      <c r="B179" s="261"/>
      <c r="C179" s="331"/>
      <c r="D179" s="71" t="s">
        <v>67</v>
      </c>
      <c r="E179" s="96">
        <v>5</v>
      </c>
      <c r="F179" s="70">
        <v>1</v>
      </c>
      <c r="G179" s="13">
        <f t="shared" si="84"/>
        <v>0.2</v>
      </c>
      <c r="H179" s="70">
        <v>4</v>
      </c>
      <c r="I179" s="13">
        <f t="shared" si="85"/>
        <v>0.8</v>
      </c>
      <c r="J179" s="96">
        <v>44</v>
      </c>
      <c r="K179" s="70">
        <v>6</v>
      </c>
      <c r="L179" s="13">
        <f t="shared" si="86"/>
        <v>0.13636363636363635</v>
      </c>
      <c r="M179" s="70">
        <v>38</v>
      </c>
      <c r="N179" s="13">
        <f t="shared" si="87"/>
        <v>0.86363636363636365</v>
      </c>
      <c r="O179" s="96">
        <v>3725</v>
      </c>
      <c r="P179" s="70">
        <v>747</v>
      </c>
      <c r="Q179" s="13">
        <f t="shared" si="88"/>
        <v>0.20053691275167784</v>
      </c>
      <c r="R179" s="70">
        <v>2978</v>
      </c>
      <c r="S179" s="13">
        <f t="shared" si="89"/>
        <v>0.79946308724832216</v>
      </c>
      <c r="T179" s="96">
        <v>3105</v>
      </c>
      <c r="U179" s="70">
        <v>568</v>
      </c>
      <c r="V179" s="13">
        <f t="shared" si="90"/>
        <v>0.18293075684380034</v>
      </c>
      <c r="W179" s="70">
        <v>2537</v>
      </c>
      <c r="X179" s="13">
        <f t="shared" si="91"/>
        <v>0.81706924315619966</v>
      </c>
      <c r="Y179" s="96">
        <v>1899</v>
      </c>
      <c r="Z179" s="70">
        <v>258</v>
      </c>
      <c r="AA179" s="13">
        <f t="shared" si="92"/>
        <v>0.1358609794628752</v>
      </c>
      <c r="AB179" s="70">
        <v>1641</v>
      </c>
      <c r="AC179" s="13">
        <f t="shared" si="93"/>
        <v>0.86413902053712477</v>
      </c>
      <c r="AD179" s="96">
        <v>860</v>
      </c>
      <c r="AE179" s="70">
        <v>66</v>
      </c>
      <c r="AF179" s="13">
        <f t="shared" si="94"/>
        <v>7.6744186046511634E-2</v>
      </c>
      <c r="AG179" s="70">
        <v>794</v>
      </c>
      <c r="AH179" s="13">
        <f t="shared" si="95"/>
        <v>0.92325581395348832</v>
      </c>
      <c r="AI179" s="96">
        <v>285</v>
      </c>
      <c r="AJ179" s="70">
        <v>11</v>
      </c>
      <c r="AK179" s="13">
        <f t="shared" si="96"/>
        <v>3.8596491228070177E-2</v>
      </c>
      <c r="AL179" s="70">
        <v>274</v>
      </c>
      <c r="AM179" s="13">
        <f t="shared" si="97"/>
        <v>0.96140350877192982</v>
      </c>
      <c r="AN179" s="96">
        <f t="shared" si="98"/>
        <v>9923</v>
      </c>
      <c r="AO179" s="70">
        <f t="shared" si="53"/>
        <v>1657</v>
      </c>
      <c r="AP179" s="13">
        <f t="shared" si="99"/>
        <v>0.16698579058752394</v>
      </c>
      <c r="AQ179" s="33">
        <f t="shared" si="54"/>
        <v>8266</v>
      </c>
      <c r="AR179" s="13">
        <f t="shared" si="100"/>
        <v>0.83301420941247606</v>
      </c>
      <c r="AS179" s="91"/>
      <c r="AT179" s="261"/>
      <c r="AU179" s="331"/>
      <c r="AV179" s="151" t="s">
        <v>67</v>
      </c>
      <c r="AW179" s="210">
        <v>9562</v>
      </c>
      <c r="AX179" s="38">
        <v>1373</v>
      </c>
      <c r="AY179" s="85">
        <v>0.14358920727881197</v>
      </c>
      <c r="AZ179" s="38">
        <v>8189</v>
      </c>
      <c r="BA179" s="85">
        <v>0.85641079272118803</v>
      </c>
    </row>
    <row r="180" spans="2:53" s="12" customFormat="1" ht="13.5" customHeight="1">
      <c r="B180" s="259">
        <v>59</v>
      </c>
      <c r="C180" s="329" t="s">
        <v>20</v>
      </c>
      <c r="D180" s="75" t="s">
        <v>136</v>
      </c>
      <c r="E180" s="94">
        <v>20</v>
      </c>
      <c r="F180" s="74">
        <v>6</v>
      </c>
      <c r="G180" s="72">
        <f t="shared" si="84"/>
        <v>0.3</v>
      </c>
      <c r="H180" s="74">
        <v>14</v>
      </c>
      <c r="I180" s="72">
        <f t="shared" si="85"/>
        <v>0.7</v>
      </c>
      <c r="J180" s="94">
        <v>71</v>
      </c>
      <c r="K180" s="74">
        <v>14</v>
      </c>
      <c r="L180" s="72">
        <f t="shared" si="86"/>
        <v>0.19718309859154928</v>
      </c>
      <c r="M180" s="74">
        <v>57</v>
      </c>
      <c r="N180" s="72">
        <f t="shared" si="87"/>
        <v>0.80281690140845074</v>
      </c>
      <c r="O180" s="94">
        <v>16325</v>
      </c>
      <c r="P180" s="74">
        <v>3997</v>
      </c>
      <c r="Q180" s="72">
        <f t="shared" si="88"/>
        <v>0.24483920367534456</v>
      </c>
      <c r="R180" s="74">
        <v>12328</v>
      </c>
      <c r="S180" s="72">
        <f t="shared" si="89"/>
        <v>0.75516079632465538</v>
      </c>
      <c r="T180" s="94">
        <v>14209</v>
      </c>
      <c r="U180" s="74">
        <v>3406</v>
      </c>
      <c r="V180" s="72">
        <f t="shared" si="90"/>
        <v>0.23970722781335774</v>
      </c>
      <c r="W180" s="74">
        <v>10803</v>
      </c>
      <c r="X180" s="72">
        <f t="shared" si="91"/>
        <v>0.76029277218664226</v>
      </c>
      <c r="Y180" s="94">
        <v>8092</v>
      </c>
      <c r="Z180" s="74">
        <v>1531</v>
      </c>
      <c r="AA180" s="72">
        <f t="shared" si="92"/>
        <v>0.18919920909540286</v>
      </c>
      <c r="AB180" s="74">
        <v>6561</v>
      </c>
      <c r="AC180" s="72">
        <f t="shared" si="93"/>
        <v>0.81080079090459711</v>
      </c>
      <c r="AD180" s="94">
        <v>2811</v>
      </c>
      <c r="AE180" s="74">
        <v>377</v>
      </c>
      <c r="AF180" s="72">
        <f t="shared" si="94"/>
        <v>0.13411597296335823</v>
      </c>
      <c r="AG180" s="74">
        <v>2434</v>
      </c>
      <c r="AH180" s="72">
        <f t="shared" si="95"/>
        <v>0.8658840270366418</v>
      </c>
      <c r="AI180" s="94">
        <v>697</v>
      </c>
      <c r="AJ180" s="74">
        <v>38</v>
      </c>
      <c r="AK180" s="72">
        <f t="shared" si="96"/>
        <v>5.4519368723098996E-2</v>
      </c>
      <c r="AL180" s="74">
        <v>659</v>
      </c>
      <c r="AM180" s="72">
        <f t="shared" si="97"/>
        <v>0.94548063127690096</v>
      </c>
      <c r="AN180" s="94">
        <f t="shared" si="98"/>
        <v>42225</v>
      </c>
      <c r="AO180" s="74">
        <f t="shared" si="53"/>
        <v>9369</v>
      </c>
      <c r="AP180" s="72">
        <f t="shared" si="99"/>
        <v>0.22188277087033748</v>
      </c>
      <c r="AQ180" s="73">
        <f t="shared" si="54"/>
        <v>32856</v>
      </c>
      <c r="AR180" s="72">
        <f t="shared" si="100"/>
        <v>0.77811722912966252</v>
      </c>
      <c r="AS180" s="91"/>
      <c r="AT180" s="259">
        <v>59</v>
      </c>
      <c r="AU180" s="329" t="s">
        <v>20</v>
      </c>
      <c r="AV180" s="11" t="s">
        <v>136</v>
      </c>
      <c r="AW180" s="210">
        <v>39210</v>
      </c>
      <c r="AX180" s="38">
        <v>8249</v>
      </c>
      <c r="AY180" s="85">
        <v>0.21038000510073962</v>
      </c>
      <c r="AZ180" s="38">
        <v>30961</v>
      </c>
      <c r="BA180" s="85">
        <v>0.78961999489926038</v>
      </c>
    </row>
    <row r="181" spans="2:53" s="12" customFormat="1" ht="13.5" customHeight="1">
      <c r="B181" s="260"/>
      <c r="C181" s="330"/>
      <c r="D181" s="65" t="s">
        <v>137</v>
      </c>
      <c r="E181" s="95">
        <v>18</v>
      </c>
      <c r="F181" s="64">
        <v>1</v>
      </c>
      <c r="G181" s="62">
        <f t="shared" si="84"/>
        <v>5.5555555555555552E-2</v>
      </c>
      <c r="H181" s="64">
        <v>17</v>
      </c>
      <c r="I181" s="62">
        <f t="shared" si="85"/>
        <v>0.94444444444444442</v>
      </c>
      <c r="J181" s="95">
        <v>46</v>
      </c>
      <c r="K181" s="64">
        <v>1</v>
      </c>
      <c r="L181" s="62">
        <f t="shared" si="86"/>
        <v>2.1739130434782608E-2</v>
      </c>
      <c r="M181" s="64">
        <v>45</v>
      </c>
      <c r="N181" s="62">
        <f t="shared" si="87"/>
        <v>0.97826086956521741</v>
      </c>
      <c r="O181" s="95">
        <v>11551</v>
      </c>
      <c r="P181" s="64">
        <v>162</v>
      </c>
      <c r="Q181" s="62">
        <f t="shared" si="88"/>
        <v>1.4024759761059649E-2</v>
      </c>
      <c r="R181" s="64">
        <v>11389</v>
      </c>
      <c r="S181" s="62">
        <f t="shared" si="89"/>
        <v>0.98597524023894034</v>
      </c>
      <c r="T181" s="95">
        <v>8746</v>
      </c>
      <c r="U181" s="64">
        <v>106</v>
      </c>
      <c r="V181" s="62">
        <f t="shared" si="90"/>
        <v>1.2119826206265722E-2</v>
      </c>
      <c r="W181" s="64">
        <v>8640</v>
      </c>
      <c r="X181" s="62">
        <f t="shared" si="91"/>
        <v>0.98788017379373427</v>
      </c>
      <c r="Y181" s="95">
        <v>6042</v>
      </c>
      <c r="Z181" s="64">
        <v>65</v>
      </c>
      <c r="AA181" s="62">
        <f t="shared" si="92"/>
        <v>1.0758027143330023E-2</v>
      </c>
      <c r="AB181" s="64">
        <v>5977</v>
      </c>
      <c r="AC181" s="62">
        <f t="shared" si="93"/>
        <v>0.98924197285666993</v>
      </c>
      <c r="AD181" s="95">
        <v>2624</v>
      </c>
      <c r="AE181" s="64">
        <v>18</v>
      </c>
      <c r="AF181" s="62">
        <f t="shared" si="94"/>
        <v>6.8597560975609756E-3</v>
      </c>
      <c r="AG181" s="64">
        <v>2606</v>
      </c>
      <c r="AH181" s="62">
        <f t="shared" si="95"/>
        <v>0.99314024390243905</v>
      </c>
      <c r="AI181" s="95">
        <v>897</v>
      </c>
      <c r="AJ181" s="64">
        <v>5</v>
      </c>
      <c r="AK181" s="62">
        <f t="shared" si="96"/>
        <v>5.5741360089186179E-3</v>
      </c>
      <c r="AL181" s="64">
        <v>892</v>
      </c>
      <c r="AM181" s="62">
        <f t="shared" si="97"/>
        <v>0.99442586399108135</v>
      </c>
      <c r="AN181" s="95">
        <f t="shared" si="98"/>
        <v>29924</v>
      </c>
      <c r="AO181" s="64">
        <f t="shared" si="53"/>
        <v>358</v>
      </c>
      <c r="AP181" s="62">
        <f t="shared" si="99"/>
        <v>1.1963641224435237E-2</v>
      </c>
      <c r="AQ181" s="63">
        <f t="shared" si="54"/>
        <v>29566</v>
      </c>
      <c r="AR181" s="62">
        <f t="shared" si="100"/>
        <v>0.98803635877556473</v>
      </c>
      <c r="AS181" s="91"/>
      <c r="AT181" s="260"/>
      <c r="AU181" s="330"/>
      <c r="AV181" s="11" t="s">
        <v>137</v>
      </c>
      <c r="AW181" s="210">
        <v>30498</v>
      </c>
      <c r="AX181" s="38">
        <v>337</v>
      </c>
      <c r="AY181" s="85">
        <v>1.1049904911797494E-2</v>
      </c>
      <c r="AZ181" s="38">
        <v>30161</v>
      </c>
      <c r="BA181" s="85">
        <v>0.98895009508820253</v>
      </c>
    </row>
    <row r="182" spans="2:53" s="12" customFormat="1" ht="13.5" customHeight="1">
      <c r="B182" s="261"/>
      <c r="C182" s="331"/>
      <c r="D182" s="71" t="s">
        <v>67</v>
      </c>
      <c r="E182" s="96">
        <v>38</v>
      </c>
      <c r="F182" s="70">
        <v>7</v>
      </c>
      <c r="G182" s="13">
        <f t="shared" si="84"/>
        <v>0.18421052631578946</v>
      </c>
      <c r="H182" s="70">
        <v>31</v>
      </c>
      <c r="I182" s="13">
        <f t="shared" si="85"/>
        <v>0.81578947368421051</v>
      </c>
      <c r="J182" s="96">
        <v>117</v>
      </c>
      <c r="K182" s="70">
        <v>15</v>
      </c>
      <c r="L182" s="13">
        <f t="shared" si="86"/>
        <v>0.12820512820512819</v>
      </c>
      <c r="M182" s="70">
        <v>102</v>
      </c>
      <c r="N182" s="13">
        <f t="shared" si="87"/>
        <v>0.87179487179487181</v>
      </c>
      <c r="O182" s="96">
        <v>27876</v>
      </c>
      <c r="P182" s="70">
        <v>4159</v>
      </c>
      <c r="Q182" s="13">
        <f t="shared" si="88"/>
        <v>0.14919644138326876</v>
      </c>
      <c r="R182" s="70">
        <v>23717</v>
      </c>
      <c r="S182" s="13">
        <f t="shared" si="89"/>
        <v>0.85080355861673129</v>
      </c>
      <c r="T182" s="96">
        <v>22955</v>
      </c>
      <c r="U182" s="70">
        <v>3512</v>
      </c>
      <c r="V182" s="13">
        <f t="shared" si="90"/>
        <v>0.15299499019821389</v>
      </c>
      <c r="W182" s="70">
        <v>19443</v>
      </c>
      <c r="X182" s="13">
        <f t="shared" si="91"/>
        <v>0.84700500980178606</v>
      </c>
      <c r="Y182" s="96">
        <v>14134</v>
      </c>
      <c r="Z182" s="70">
        <v>1596</v>
      </c>
      <c r="AA182" s="13">
        <f t="shared" si="92"/>
        <v>0.11291920192443752</v>
      </c>
      <c r="AB182" s="70">
        <v>12538</v>
      </c>
      <c r="AC182" s="13">
        <f t="shared" si="93"/>
        <v>0.8870807980755625</v>
      </c>
      <c r="AD182" s="96">
        <v>5435</v>
      </c>
      <c r="AE182" s="70">
        <v>395</v>
      </c>
      <c r="AF182" s="13">
        <f t="shared" si="94"/>
        <v>7.2677092916283353E-2</v>
      </c>
      <c r="AG182" s="70">
        <v>5040</v>
      </c>
      <c r="AH182" s="13">
        <f t="shared" si="95"/>
        <v>0.92732290708371667</v>
      </c>
      <c r="AI182" s="96">
        <v>1594</v>
      </c>
      <c r="AJ182" s="70">
        <v>43</v>
      </c>
      <c r="AK182" s="13">
        <f t="shared" si="96"/>
        <v>2.6976160602258468E-2</v>
      </c>
      <c r="AL182" s="70">
        <v>1551</v>
      </c>
      <c r="AM182" s="13">
        <f t="shared" si="97"/>
        <v>0.97302383939774151</v>
      </c>
      <c r="AN182" s="96">
        <f t="shared" si="98"/>
        <v>72149</v>
      </c>
      <c r="AO182" s="70">
        <f t="shared" si="53"/>
        <v>9727</v>
      </c>
      <c r="AP182" s="13">
        <f t="shared" si="99"/>
        <v>0.1348182233987997</v>
      </c>
      <c r="AQ182" s="33">
        <f t="shared" si="54"/>
        <v>62422</v>
      </c>
      <c r="AR182" s="13">
        <f t="shared" si="100"/>
        <v>0.86518177660120033</v>
      </c>
      <c r="AS182" s="91"/>
      <c r="AT182" s="261"/>
      <c r="AU182" s="331"/>
      <c r="AV182" s="151" t="s">
        <v>67</v>
      </c>
      <c r="AW182" s="210">
        <v>69708</v>
      </c>
      <c r="AX182" s="38">
        <v>8586</v>
      </c>
      <c r="AY182" s="85">
        <v>0.12317094164227922</v>
      </c>
      <c r="AZ182" s="38">
        <v>61122</v>
      </c>
      <c r="BA182" s="85">
        <v>0.87682905835772074</v>
      </c>
    </row>
    <row r="183" spans="2:53" s="12" customFormat="1" ht="13.5" customHeight="1">
      <c r="B183" s="259">
        <v>60</v>
      </c>
      <c r="C183" s="329" t="s">
        <v>44</v>
      </c>
      <c r="D183" s="75" t="s">
        <v>136</v>
      </c>
      <c r="E183" s="94">
        <v>18</v>
      </c>
      <c r="F183" s="74">
        <v>1</v>
      </c>
      <c r="G183" s="72">
        <f t="shared" si="84"/>
        <v>5.5555555555555552E-2</v>
      </c>
      <c r="H183" s="74">
        <v>17</v>
      </c>
      <c r="I183" s="72">
        <f t="shared" si="85"/>
        <v>0.94444444444444442</v>
      </c>
      <c r="J183" s="94">
        <v>27</v>
      </c>
      <c r="K183" s="74">
        <v>2</v>
      </c>
      <c r="L183" s="72">
        <f t="shared" si="86"/>
        <v>7.407407407407407E-2</v>
      </c>
      <c r="M183" s="74">
        <v>25</v>
      </c>
      <c r="N183" s="72">
        <f t="shared" si="87"/>
        <v>0.92592592592592593</v>
      </c>
      <c r="O183" s="94">
        <v>2121</v>
      </c>
      <c r="P183" s="74">
        <v>370</v>
      </c>
      <c r="Q183" s="72">
        <f t="shared" si="88"/>
        <v>0.17444601603017446</v>
      </c>
      <c r="R183" s="74">
        <v>1751</v>
      </c>
      <c r="S183" s="72">
        <f t="shared" si="89"/>
        <v>0.8255539839698256</v>
      </c>
      <c r="T183" s="94">
        <v>1673</v>
      </c>
      <c r="U183" s="74">
        <v>285</v>
      </c>
      <c r="V183" s="72">
        <f t="shared" si="90"/>
        <v>0.17035265989240886</v>
      </c>
      <c r="W183" s="74">
        <v>1388</v>
      </c>
      <c r="X183" s="72">
        <f t="shared" si="91"/>
        <v>0.82964734010759111</v>
      </c>
      <c r="Y183" s="94">
        <v>871</v>
      </c>
      <c r="Z183" s="74">
        <v>125</v>
      </c>
      <c r="AA183" s="72">
        <f t="shared" si="92"/>
        <v>0.14351320321469574</v>
      </c>
      <c r="AB183" s="74">
        <v>746</v>
      </c>
      <c r="AC183" s="72">
        <f t="shared" si="93"/>
        <v>0.85648679678530426</v>
      </c>
      <c r="AD183" s="94">
        <v>321</v>
      </c>
      <c r="AE183" s="74">
        <v>32</v>
      </c>
      <c r="AF183" s="72">
        <f t="shared" si="94"/>
        <v>9.9688473520249218E-2</v>
      </c>
      <c r="AG183" s="74">
        <v>289</v>
      </c>
      <c r="AH183" s="72">
        <f t="shared" si="95"/>
        <v>0.90031152647975077</v>
      </c>
      <c r="AI183" s="94">
        <v>68</v>
      </c>
      <c r="AJ183" s="74">
        <v>3</v>
      </c>
      <c r="AK183" s="72">
        <f t="shared" si="96"/>
        <v>4.4117647058823532E-2</v>
      </c>
      <c r="AL183" s="74">
        <v>65</v>
      </c>
      <c r="AM183" s="72">
        <f t="shared" si="97"/>
        <v>0.95588235294117652</v>
      </c>
      <c r="AN183" s="94">
        <f t="shared" si="98"/>
        <v>5099</v>
      </c>
      <c r="AO183" s="74">
        <f t="shared" si="53"/>
        <v>818</v>
      </c>
      <c r="AP183" s="72">
        <f t="shared" si="99"/>
        <v>0.16042361247303394</v>
      </c>
      <c r="AQ183" s="73">
        <f t="shared" si="54"/>
        <v>4281</v>
      </c>
      <c r="AR183" s="72">
        <f t="shared" si="100"/>
        <v>0.83957638752696606</v>
      </c>
      <c r="AS183" s="91"/>
      <c r="AT183" s="259">
        <v>60</v>
      </c>
      <c r="AU183" s="329" t="s">
        <v>44</v>
      </c>
      <c r="AV183" s="11" t="s">
        <v>136</v>
      </c>
      <c r="AW183" s="210">
        <v>4558</v>
      </c>
      <c r="AX183" s="38">
        <v>680</v>
      </c>
      <c r="AY183" s="85">
        <v>0.14918824045634049</v>
      </c>
      <c r="AZ183" s="38">
        <v>3878</v>
      </c>
      <c r="BA183" s="85">
        <v>0.85081175954365951</v>
      </c>
    </row>
    <row r="184" spans="2:53" s="12" customFormat="1" ht="13.5" customHeight="1">
      <c r="B184" s="260"/>
      <c r="C184" s="330"/>
      <c r="D184" s="65" t="s">
        <v>137</v>
      </c>
      <c r="E184" s="95">
        <v>9</v>
      </c>
      <c r="F184" s="64">
        <v>0</v>
      </c>
      <c r="G184" s="62">
        <f t="shared" si="84"/>
        <v>0</v>
      </c>
      <c r="H184" s="64">
        <v>9</v>
      </c>
      <c r="I184" s="62">
        <f t="shared" si="85"/>
        <v>1</v>
      </c>
      <c r="J184" s="95">
        <v>17</v>
      </c>
      <c r="K184" s="64">
        <v>0</v>
      </c>
      <c r="L184" s="62">
        <f t="shared" si="86"/>
        <v>0</v>
      </c>
      <c r="M184" s="64">
        <v>17</v>
      </c>
      <c r="N184" s="62">
        <f t="shared" si="87"/>
        <v>1</v>
      </c>
      <c r="O184" s="95">
        <v>1681</v>
      </c>
      <c r="P184" s="64">
        <v>35</v>
      </c>
      <c r="Q184" s="62">
        <f t="shared" si="88"/>
        <v>2.0820939916716241E-2</v>
      </c>
      <c r="R184" s="64">
        <v>1646</v>
      </c>
      <c r="S184" s="62">
        <f t="shared" si="89"/>
        <v>0.97917906008328381</v>
      </c>
      <c r="T184" s="95">
        <v>1242</v>
      </c>
      <c r="U184" s="64">
        <v>25</v>
      </c>
      <c r="V184" s="62">
        <f t="shared" si="90"/>
        <v>2.0128824476650563E-2</v>
      </c>
      <c r="W184" s="64">
        <v>1217</v>
      </c>
      <c r="X184" s="62">
        <f t="shared" si="91"/>
        <v>0.97987117552334946</v>
      </c>
      <c r="Y184" s="95">
        <v>831</v>
      </c>
      <c r="Z184" s="64">
        <v>7</v>
      </c>
      <c r="AA184" s="62">
        <f t="shared" si="92"/>
        <v>8.4235860409145602E-3</v>
      </c>
      <c r="AB184" s="64">
        <v>824</v>
      </c>
      <c r="AC184" s="62">
        <f t="shared" si="93"/>
        <v>0.99157641395908547</v>
      </c>
      <c r="AD184" s="95">
        <v>412</v>
      </c>
      <c r="AE184" s="64">
        <v>2</v>
      </c>
      <c r="AF184" s="62">
        <f t="shared" si="94"/>
        <v>4.8543689320388345E-3</v>
      </c>
      <c r="AG184" s="64">
        <v>410</v>
      </c>
      <c r="AH184" s="62">
        <f t="shared" si="95"/>
        <v>0.99514563106796117</v>
      </c>
      <c r="AI184" s="95">
        <v>141</v>
      </c>
      <c r="AJ184" s="64">
        <v>1</v>
      </c>
      <c r="AK184" s="62">
        <f t="shared" si="96"/>
        <v>7.0921985815602835E-3</v>
      </c>
      <c r="AL184" s="64">
        <v>140</v>
      </c>
      <c r="AM184" s="62">
        <f t="shared" si="97"/>
        <v>0.99290780141843971</v>
      </c>
      <c r="AN184" s="95">
        <f t="shared" si="98"/>
        <v>4333</v>
      </c>
      <c r="AO184" s="64">
        <f t="shared" si="53"/>
        <v>70</v>
      </c>
      <c r="AP184" s="62">
        <f t="shared" si="99"/>
        <v>1.6155088852988692E-2</v>
      </c>
      <c r="AQ184" s="63">
        <f t="shared" si="54"/>
        <v>4263</v>
      </c>
      <c r="AR184" s="62">
        <f t="shared" si="100"/>
        <v>0.98384491114701134</v>
      </c>
      <c r="AS184" s="91"/>
      <c r="AT184" s="260"/>
      <c r="AU184" s="330"/>
      <c r="AV184" s="11" t="s">
        <v>137</v>
      </c>
      <c r="AW184" s="210">
        <v>4434</v>
      </c>
      <c r="AX184" s="38">
        <v>71</v>
      </c>
      <c r="AY184" s="85">
        <v>1.6012629679747408E-2</v>
      </c>
      <c r="AZ184" s="38">
        <v>4363</v>
      </c>
      <c r="BA184" s="85">
        <v>0.98398737032025263</v>
      </c>
    </row>
    <row r="185" spans="2:53" s="12" customFormat="1" ht="13.5" customHeight="1">
      <c r="B185" s="261"/>
      <c r="C185" s="331"/>
      <c r="D185" s="58" t="s">
        <v>67</v>
      </c>
      <c r="E185" s="98">
        <v>27</v>
      </c>
      <c r="F185" s="57">
        <v>1</v>
      </c>
      <c r="G185" s="55">
        <f t="shared" si="84"/>
        <v>3.7037037037037035E-2</v>
      </c>
      <c r="H185" s="57">
        <v>26</v>
      </c>
      <c r="I185" s="55">
        <f t="shared" si="85"/>
        <v>0.96296296296296291</v>
      </c>
      <c r="J185" s="98">
        <v>44</v>
      </c>
      <c r="K185" s="57">
        <v>2</v>
      </c>
      <c r="L185" s="55">
        <f t="shared" si="86"/>
        <v>4.5454545454545456E-2</v>
      </c>
      <c r="M185" s="57">
        <v>42</v>
      </c>
      <c r="N185" s="55">
        <f t="shared" si="87"/>
        <v>0.95454545454545459</v>
      </c>
      <c r="O185" s="98">
        <v>3802</v>
      </c>
      <c r="P185" s="57">
        <v>405</v>
      </c>
      <c r="Q185" s="55">
        <f t="shared" si="88"/>
        <v>0.1065228826933193</v>
      </c>
      <c r="R185" s="57">
        <v>3397</v>
      </c>
      <c r="S185" s="55">
        <f t="shared" si="89"/>
        <v>0.89347711730668067</v>
      </c>
      <c r="T185" s="98">
        <v>2915</v>
      </c>
      <c r="U185" s="57">
        <v>310</v>
      </c>
      <c r="V185" s="55">
        <f t="shared" si="90"/>
        <v>0.10634648370497427</v>
      </c>
      <c r="W185" s="57">
        <v>2605</v>
      </c>
      <c r="X185" s="55">
        <f t="shared" si="91"/>
        <v>0.89365351629502576</v>
      </c>
      <c r="Y185" s="98">
        <v>1702</v>
      </c>
      <c r="Z185" s="57">
        <v>132</v>
      </c>
      <c r="AA185" s="55">
        <f t="shared" si="92"/>
        <v>7.7555816686251472E-2</v>
      </c>
      <c r="AB185" s="57">
        <v>1570</v>
      </c>
      <c r="AC185" s="55">
        <f t="shared" si="93"/>
        <v>0.92244418331374856</v>
      </c>
      <c r="AD185" s="98">
        <v>733</v>
      </c>
      <c r="AE185" s="57">
        <v>34</v>
      </c>
      <c r="AF185" s="55">
        <f t="shared" si="94"/>
        <v>4.6384720327421552E-2</v>
      </c>
      <c r="AG185" s="57">
        <v>699</v>
      </c>
      <c r="AH185" s="55">
        <f t="shared" si="95"/>
        <v>0.95361527967257842</v>
      </c>
      <c r="AI185" s="98">
        <v>209</v>
      </c>
      <c r="AJ185" s="57">
        <v>4</v>
      </c>
      <c r="AK185" s="55">
        <f t="shared" si="96"/>
        <v>1.9138755980861243E-2</v>
      </c>
      <c r="AL185" s="57">
        <v>205</v>
      </c>
      <c r="AM185" s="55">
        <f t="shared" si="97"/>
        <v>0.98086124401913877</v>
      </c>
      <c r="AN185" s="98">
        <f t="shared" si="98"/>
        <v>9432</v>
      </c>
      <c r="AO185" s="57">
        <f t="shared" si="53"/>
        <v>888</v>
      </c>
      <c r="AP185" s="55">
        <f t="shared" si="99"/>
        <v>9.4147582697201013E-2</v>
      </c>
      <c r="AQ185" s="56">
        <f t="shared" si="54"/>
        <v>8544</v>
      </c>
      <c r="AR185" s="55">
        <f t="shared" si="100"/>
        <v>0.90585241730279897</v>
      </c>
      <c r="AS185" s="91"/>
      <c r="AT185" s="261"/>
      <c r="AU185" s="331"/>
      <c r="AV185" s="151" t="s">
        <v>67</v>
      </c>
      <c r="AW185" s="210">
        <v>8992</v>
      </c>
      <c r="AX185" s="38">
        <v>751</v>
      </c>
      <c r="AY185" s="85">
        <v>8.3518683274021357E-2</v>
      </c>
      <c r="AZ185" s="38">
        <v>8241</v>
      </c>
      <c r="BA185" s="85">
        <v>0.91648131672597866</v>
      </c>
    </row>
    <row r="186" spans="2:53" s="12" customFormat="1" ht="13.5" customHeight="1">
      <c r="B186" s="259">
        <v>61</v>
      </c>
      <c r="C186" s="329" t="s">
        <v>16</v>
      </c>
      <c r="D186" s="75" t="s">
        <v>136</v>
      </c>
      <c r="E186" s="94">
        <v>0</v>
      </c>
      <c r="F186" s="74">
        <v>0</v>
      </c>
      <c r="G186" s="72" t="str">
        <f t="shared" si="84"/>
        <v>-</v>
      </c>
      <c r="H186" s="74">
        <v>0</v>
      </c>
      <c r="I186" s="72" t="str">
        <f t="shared" si="85"/>
        <v>-</v>
      </c>
      <c r="J186" s="94">
        <v>5</v>
      </c>
      <c r="K186" s="74">
        <v>0</v>
      </c>
      <c r="L186" s="72">
        <f t="shared" si="86"/>
        <v>0</v>
      </c>
      <c r="M186" s="74">
        <v>5</v>
      </c>
      <c r="N186" s="72">
        <f t="shared" si="87"/>
        <v>1</v>
      </c>
      <c r="O186" s="94">
        <v>1949</v>
      </c>
      <c r="P186" s="74">
        <v>444</v>
      </c>
      <c r="Q186" s="72">
        <f t="shared" si="88"/>
        <v>0.22780913288866086</v>
      </c>
      <c r="R186" s="74">
        <v>1505</v>
      </c>
      <c r="S186" s="72">
        <f t="shared" si="89"/>
        <v>0.77219086711133911</v>
      </c>
      <c r="T186" s="94">
        <v>1543</v>
      </c>
      <c r="U186" s="74">
        <v>335</v>
      </c>
      <c r="V186" s="72">
        <f t="shared" si="90"/>
        <v>0.21710952689565782</v>
      </c>
      <c r="W186" s="74">
        <v>1208</v>
      </c>
      <c r="X186" s="72">
        <f t="shared" si="91"/>
        <v>0.78289047310434223</v>
      </c>
      <c r="Y186" s="94">
        <v>758</v>
      </c>
      <c r="Z186" s="74">
        <v>120</v>
      </c>
      <c r="AA186" s="72">
        <f t="shared" si="92"/>
        <v>0.15831134564643801</v>
      </c>
      <c r="AB186" s="74">
        <v>638</v>
      </c>
      <c r="AC186" s="72">
        <f t="shared" si="93"/>
        <v>0.84168865435356199</v>
      </c>
      <c r="AD186" s="94">
        <v>262</v>
      </c>
      <c r="AE186" s="74">
        <v>31</v>
      </c>
      <c r="AF186" s="72">
        <f t="shared" si="94"/>
        <v>0.1183206106870229</v>
      </c>
      <c r="AG186" s="74">
        <v>231</v>
      </c>
      <c r="AH186" s="72">
        <f t="shared" si="95"/>
        <v>0.88167938931297707</v>
      </c>
      <c r="AI186" s="94">
        <v>62</v>
      </c>
      <c r="AJ186" s="74">
        <v>8</v>
      </c>
      <c r="AK186" s="72">
        <f t="shared" si="96"/>
        <v>0.12903225806451613</v>
      </c>
      <c r="AL186" s="74">
        <v>54</v>
      </c>
      <c r="AM186" s="72">
        <f t="shared" si="97"/>
        <v>0.87096774193548387</v>
      </c>
      <c r="AN186" s="94">
        <f t="shared" si="98"/>
        <v>4579</v>
      </c>
      <c r="AO186" s="74">
        <f t="shared" si="53"/>
        <v>938</v>
      </c>
      <c r="AP186" s="72">
        <f t="shared" si="99"/>
        <v>0.20484822013540074</v>
      </c>
      <c r="AQ186" s="73">
        <f t="shared" si="54"/>
        <v>3641</v>
      </c>
      <c r="AR186" s="72">
        <f t="shared" si="100"/>
        <v>0.79515177986459928</v>
      </c>
      <c r="AS186" s="91"/>
      <c r="AT186" s="259">
        <v>61</v>
      </c>
      <c r="AU186" s="329" t="s">
        <v>16</v>
      </c>
      <c r="AV186" s="11" t="s">
        <v>136</v>
      </c>
      <c r="AW186" s="210">
        <v>4199</v>
      </c>
      <c r="AX186" s="38">
        <v>726</v>
      </c>
      <c r="AY186" s="85">
        <v>0.17289830912121934</v>
      </c>
      <c r="AZ186" s="38">
        <v>3473</v>
      </c>
      <c r="BA186" s="85">
        <v>0.82710169087878072</v>
      </c>
    </row>
    <row r="187" spans="2:53" s="12" customFormat="1" ht="13.5" customHeight="1">
      <c r="B187" s="260"/>
      <c r="C187" s="330"/>
      <c r="D187" s="65" t="s">
        <v>137</v>
      </c>
      <c r="E187" s="95">
        <v>0</v>
      </c>
      <c r="F187" s="64">
        <v>0</v>
      </c>
      <c r="G187" s="62" t="str">
        <f t="shared" si="84"/>
        <v>-</v>
      </c>
      <c r="H187" s="64">
        <v>0</v>
      </c>
      <c r="I187" s="62" t="str">
        <f t="shared" si="85"/>
        <v>-</v>
      </c>
      <c r="J187" s="95">
        <v>2</v>
      </c>
      <c r="K187" s="64">
        <v>0</v>
      </c>
      <c r="L187" s="62">
        <f t="shared" si="86"/>
        <v>0</v>
      </c>
      <c r="M187" s="64">
        <v>2</v>
      </c>
      <c r="N187" s="62">
        <f t="shared" si="87"/>
        <v>1</v>
      </c>
      <c r="O187" s="95">
        <v>1427</v>
      </c>
      <c r="P187" s="64">
        <v>21</v>
      </c>
      <c r="Q187" s="62">
        <f t="shared" si="88"/>
        <v>1.4716187806587245E-2</v>
      </c>
      <c r="R187" s="64">
        <v>1406</v>
      </c>
      <c r="S187" s="62">
        <f t="shared" si="89"/>
        <v>0.98528381219341277</v>
      </c>
      <c r="T187" s="95">
        <v>1157</v>
      </c>
      <c r="U187" s="64">
        <v>6</v>
      </c>
      <c r="V187" s="62">
        <f t="shared" si="90"/>
        <v>5.1858254105445114E-3</v>
      </c>
      <c r="W187" s="64">
        <v>1151</v>
      </c>
      <c r="X187" s="62">
        <f t="shared" si="91"/>
        <v>0.99481417458945554</v>
      </c>
      <c r="Y187" s="95">
        <v>669</v>
      </c>
      <c r="Z187" s="64">
        <v>5</v>
      </c>
      <c r="AA187" s="62">
        <f t="shared" si="92"/>
        <v>7.4738415545590429E-3</v>
      </c>
      <c r="AB187" s="64">
        <v>664</v>
      </c>
      <c r="AC187" s="62">
        <f t="shared" si="93"/>
        <v>0.99252615844544101</v>
      </c>
      <c r="AD187" s="95">
        <v>283</v>
      </c>
      <c r="AE187" s="64">
        <v>3</v>
      </c>
      <c r="AF187" s="62">
        <f t="shared" si="94"/>
        <v>1.0600706713780919E-2</v>
      </c>
      <c r="AG187" s="64">
        <v>280</v>
      </c>
      <c r="AH187" s="62">
        <f t="shared" si="95"/>
        <v>0.98939929328621912</v>
      </c>
      <c r="AI187" s="95">
        <v>105</v>
      </c>
      <c r="AJ187" s="64">
        <v>0</v>
      </c>
      <c r="AK187" s="62">
        <f t="shared" si="96"/>
        <v>0</v>
      </c>
      <c r="AL187" s="64">
        <v>105</v>
      </c>
      <c r="AM187" s="62">
        <f t="shared" si="97"/>
        <v>1</v>
      </c>
      <c r="AN187" s="95">
        <f t="shared" si="98"/>
        <v>3643</v>
      </c>
      <c r="AO187" s="64">
        <f t="shared" si="53"/>
        <v>35</v>
      </c>
      <c r="AP187" s="62">
        <f t="shared" si="99"/>
        <v>9.6074663738676923E-3</v>
      </c>
      <c r="AQ187" s="63">
        <f t="shared" si="54"/>
        <v>3608</v>
      </c>
      <c r="AR187" s="62">
        <f t="shared" si="100"/>
        <v>0.99039253362613233</v>
      </c>
      <c r="AS187" s="91"/>
      <c r="AT187" s="260"/>
      <c r="AU187" s="330"/>
      <c r="AV187" s="11" t="s">
        <v>137</v>
      </c>
      <c r="AW187" s="210">
        <v>3702</v>
      </c>
      <c r="AX187" s="38">
        <v>28</v>
      </c>
      <c r="AY187" s="85">
        <v>7.5634792004321992E-3</v>
      </c>
      <c r="AZ187" s="38">
        <v>3674</v>
      </c>
      <c r="BA187" s="85">
        <v>0.99243652079956779</v>
      </c>
    </row>
    <row r="188" spans="2:53" s="12" customFormat="1" ht="13.5" customHeight="1">
      <c r="B188" s="261"/>
      <c r="C188" s="331"/>
      <c r="D188" s="71" t="s">
        <v>67</v>
      </c>
      <c r="E188" s="96">
        <v>0</v>
      </c>
      <c r="F188" s="70">
        <v>0</v>
      </c>
      <c r="G188" s="13" t="str">
        <f t="shared" si="84"/>
        <v>-</v>
      </c>
      <c r="H188" s="70">
        <v>0</v>
      </c>
      <c r="I188" s="13" t="str">
        <f t="shared" si="85"/>
        <v>-</v>
      </c>
      <c r="J188" s="96">
        <v>7</v>
      </c>
      <c r="K188" s="70">
        <v>0</v>
      </c>
      <c r="L188" s="13">
        <f t="shared" si="86"/>
        <v>0</v>
      </c>
      <c r="M188" s="70">
        <v>7</v>
      </c>
      <c r="N188" s="13">
        <f t="shared" si="87"/>
        <v>1</v>
      </c>
      <c r="O188" s="96">
        <v>3376</v>
      </c>
      <c r="P188" s="70">
        <v>465</v>
      </c>
      <c r="Q188" s="13">
        <f t="shared" si="88"/>
        <v>0.13773696682464456</v>
      </c>
      <c r="R188" s="70">
        <v>2911</v>
      </c>
      <c r="S188" s="13">
        <f t="shared" si="89"/>
        <v>0.86226303317535546</v>
      </c>
      <c r="T188" s="96">
        <v>2700</v>
      </c>
      <c r="U188" s="70">
        <v>341</v>
      </c>
      <c r="V188" s="13">
        <f t="shared" si="90"/>
        <v>0.1262962962962963</v>
      </c>
      <c r="W188" s="70">
        <v>2359</v>
      </c>
      <c r="X188" s="13">
        <f t="shared" si="91"/>
        <v>0.87370370370370365</v>
      </c>
      <c r="Y188" s="96">
        <v>1427</v>
      </c>
      <c r="Z188" s="70">
        <v>125</v>
      </c>
      <c r="AA188" s="13">
        <f t="shared" si="92"/>
        <v>8.7596355991590755E-2</v>
      </c>
      <c r="AB188" s="70">
        <v>1302</v>
      </c>
      <c r="AC188" s="13">
        <f t="shared" si="93"/>
        <v>0.91240364400840923</v>
      </c>
      <c r="AD188" s="96">
        <v>545</v>
      </c>
      <c r="AE188" s="70">
        <v>34</v>
      </c>
      <c r="AF188" s="13">
        <f t="shared" si="94"/>
        <v>6.2385321100917435E-2</v>
      </c>
      <c r="AG188" s="70">
        <v>511</v>
      </c>
      <c r="AH188" s="13">
        <f t="shared" si="95"/>
        <v>0.93761467889908257</v>
      </c>
      <c r="AI188" s="96">
        <v>167</v>
      </c>
      <c r="AJ188" s="70">
        <v>8</v>
      </c>
      <c r="AK188" s="13">
        <f t="shared" si="96"/>
        <v>4.790419161676647E-2</v>
      </c>
      <c r="AL188" s="70">
        <v>159</v>
      </c>
      <c r="AM188" s="13">
        <f t="shared" si="97"/>
        <v>0.95209580838323349</v>
      </c>
      <c r="AN188" s="96">
        <f t="shared" si="98"/>
        <v>8222</v>
      </c>
      <c r="AO188" s="70">
        <f t="shared" si="53"/>
        <v>973</v>
      </c>
      <c r="AP188" s="13">
        <f t="shared" si="99"/>
        <v>0.11834103624422282</v>
      </c>
      <c r="AQ188" s="33">
        <f t="shared" si="54"/>
        <v>7249</v>
      </c>
      <c r="AR188" s="13">
        <f t="shared" si="100"/>
        <v>0.88165896375577724</v>
      </c>
      <c r="AS188" s="91"/>
      <c r="AT188" s="261"/>
      <c r="AU188" s="331"/>
      <c r="AV188" s="151" t="s">
        <v>67</v>
      </c>
      <c r="AW188" s="210">
        <v>7901</v>
      </c>
      <c r="AX188" s="38">
        <v>754</v>
      </c>
      <c r="AY188" s="85">
        <v>9.5430958106568792E-2</v>
      </c>
      <c r="AZ188" s="38">
        <v>7147</v>
      </c>
      <c r="BA188" s="85">
        <v>0.90456904189343124</v>
      </c>
    </row>
    <row r="189" spans="2:53" s="12" customFormat="1" ht="13.5" customHeight="1">
      <c r="B189" s="259">
        <v>62</v>
      </c>
      <c r="C189" s="329" t="s">
        <v>17</v>
      </c>
      <c r="D189" s="75" t="s">
        <v>136</v>
      </c>
      <c r="E189" s="94">
        <v>8</v>
      </c>
      <c r="F189" s="74">
        <v>0</v>
      </c>
      <c r="G189" s="72">
        <f t="shared" si="84"/>
        <v>0</v>
      </c>
      <c r="H189" s="74">
        <v>8</v>
      </c>
      <c r="I189" s="72">
        <f t="shared" si="85"/>
        <v>1</v>
      </c>
      <c r="J189" s="94">
        <v>26</v>
      </c>
      <c r="K189" s="74">
        <v>0</v>
      </c>
      <c r="L189" s="72">
        <f t="shared" si="86"/>
        <v>0</v>
      </c>
      <c r="M189" s="74">
        <v>26</v>
      </c>
      <c r="N189" s="72">
        <f t="shared" si="87"/>
        <v>1</v>
      </c>
      <c r="O189" s="94">
        <v>3223</v>
      </c>
      <c r="P189" s="74">
        <v>441</v>
      </c>
      <c r="Q189" s="72">
        <f t="shared" si="88"/>
        <v>0.13682904126590134</v>
      </c>
      <c r="R189" s="74">
        <v>2782</v>
      </c>
      <c r="S189" s="72">
        <f t="shared" si="89"/>
        <v>0.86317095873409866</v>
      </c>
      <c r="T189" s="94">
        <v>2630</v>
      </c>
      <c r="U189" s="74">
        <v>350</v>
      </c>
      <c r="V189" s="72">
        <f t="shared" si="90"/>
        <v>0.13307984790874525</v>
      </c>
      <c r="W189" s="74">
        <v>2280</v>
      </c>
      <c r="X189" s="72">
        <f t="shared" si="91"/>
        <v>0.86692015209125473</v>
      </c>
      <c r="Y189" s="94">
        <v>1348</v>
      </c>
      <c r="Z189" s="74">
        <v>161</v>
      </c>
      <c r="AA189" s="72">
        <f t="shared" si="92"/>
        <v>0.11943620178041543</v>
      </c>
      <c r="AB189" s="74">
        <v>1187</v>
      </c>
      <c r="AC189" s="72">
        <f t="shared" si="93"/>
        <v>0.88056379821958453</v>
      </c>
      <c r="AD189" s="94">
        <v>443</v>
      </c>
      <c r="AE189" s="74">
        <v>35</v>
      </c>
      <c r="AF189" s="72">
        <f t="shared" si="94"/>
        <v>7.900677200902935E-2</v>
      </c>
      <c r="AG189" s="74">
        <v>408</v>
      </c>
      <c r="AH189" s="72">
        <f t="shared" si="95"/>
        <v>0.92099322799097061</v>
      </c>
      <c r="AI189" s="94">
        <v>128</v>
      </c>
      <c r="AJ189" s="74">
        <v>5</v>
      </c>
      <c r="AK189" s="72">
        <f t="shared" si="96"/>
        <v>3.90625E-2</v>
      </c>
      <c r="AL189" s="74">
        <v>123</v>
      </c>
      <c r="AM189" s="72">
        <f t="shared" si="97"/>
        <v>0.9609375</v>
      </c>
      <c r="AN189" s="94">
        <f t="shared" si="98"/>
        <v>7806</v>
      </c>
      <c r="AO189" s="74">
        <f t="shared" si="53"/>
        <v>992</v>
      </c>
      <c r="AP189" s="72">
        <f t="shared" si="99"/>
        <v>0.12708173200102485</v>
      </c>
      <c r="AQ189" s="73">
        <f t="shared" si="54"/>
        <v>6814</v>
      </c>
      <c r="AR189" s="72">
        <f t="shared" si="100"/>
        <v>0.87291826799897509</v>
      </c>
      <c r="AS189" s="91"/>
      <c r="AT189" s="259">
        <v>62</v>
      </c>
      <c r="AU189" s="329" t="s">
        <v>17</v>
      </c>
      <c r="AV189" s="11" t="s">
        <v>136</v>
      </c>
      <c r="AW189" s="210">
        <v>7139</v>
      </c>
      <c r="AX189" s="38">
        <v>851</v>
      </c>
      <c r="AY189" s="85">
        <v>0.1192043703599944</v>
      </c>
      <c r="AZ189" s="38">
        <v>6288</v>
      </c>
      <c r="BA189" s="85">
        <v>0.88079562964000557</v>
      </c>
    </row>
    <row r="190" spans="2:53" s="12" customFormat="1" ht="13.5" customHeight="1">
      <c r="B190" s="260"/>
      <c r="C190" s="330"/>
      <c r="D190" s="65" t="s">
        <v>137</v>
      </c>
      <c r="E190" s="95">
        <v>4</v>
      </c>
      <c r="F190" s="64">
        <v>0</v>
      </c>
      <c r="G190" s="62">
        <f t="shared" si="84"/>
        <v>0</v>
      </c>
      <c r="H190" s="64">
        <v>4</v>
      </c>
      <c r="I190" s="62">
        <f t="shared" si="85"/>
        <v>1</v>
      </c>
      <c r="J190" s="95">
        <v>15</v>
      </c>
      <c r="K190" s="64">
        <v>0</v>
      </c>
      <c r="L190" s="62">
        <f t="shared" si="86"/>
        <v>0</v>
      </c>
      <c r="M190" s="64">
        <v>15</v>
      </c>
      <c r="N190" s="62">
        <f t="shared" si="87"/>
        <v>1</v>
      </c>
      <c r="O190" s="95">
        <v>1705</v>
      </c>
      <c r="P190" s="64">
        <v>15</v>
      </c>
      <c r="Q190" s="62">
        <f t="shared" si="88"/>
        <v>8.7976539589442824E-3</v>
      </c>
      <c r="R190" s="64">
        <v>1690</v>
      </c>
      <c r="S190" s="62">
        <f t="shared" si="89"/>
        <v>0.99120234604105573</v>
      </c>
      <c r="T190" s="95">
        <v>1403</v>
      </c>
      <c r="U190" s="64">
        <v>11</v>
      </c>
      <c r="V190" s="62">
        <f t="shared" si="90"/>
        <v>7.8403421240199576E-3</v>
      </c>
      <c r="W190" s="64">
        <v>1392</v>
      </c>
      <c r="X190" s="62">
        <f t="shared" si="91"/>
        <v>0.99215965787598004</v>
      </c>
      <c r="Y190" s="95">
        <v>928</v>
      </c>
      <c r="Z190" s="64">
        <v>4</v>
      </c>
      <c r="AA190" s="62">
        <f t="shared" si="92"/>
        <v>4.3103448275862068E-3</v>
      </c>
      <c r="AB190" s="64">
        <v>924</v>
      </c>
      <c r="AC190" s="62">
        <f t="shared" si="93"/>
        <v>0.99568965517241381</v>
      </c>
      <c r="AD190" s="95">
        <v>431</v>
      </c>
      <c r="AE190" s="64">
        <v>2</v>
      </c>
      <c r="AF190" s="62">
        <f t="shared" si="94"/>
        <v>4.6403712296983757E-3</v>
      </c>
      <c r="AG190" s="64">
        <v>429</v>
      </c>
      <c r="AH190" s="62">
        <f t="shared" si="95"/>
        <v>0.9953596287703016</v>
      </c>
      <c r="AI190" s="95">
        <v>155</v>
      </c>
      <c r="AJ190" s="64">
        <v>0</v>
      </c>
      <c r="AK190" s="62">
        <f t="shared" si="96"/>
        <v>0</v>
      </c>
      <c r="AL190" s="64">
        <v>155</v>
      </c>
      <c r="AM190" s="62">
        <f t="shared" si="97"/>
        <v>1</v>
      </c>
      <c r="AN190" s="95">
        <f t="shared" si="98"/>
        <v>4641</v>
      </c>
      <c r="AO190" s="64">
        <f t="shared" si="53"/>
        <v>32</v>
      </c>
      <c r="AP190" s="62">
        <f t="shared" si="99"/>
        <v>6.8950657185951301E-3</v>
      </c>
      <c r="AQ190" s="63">
        <f t="shared" si="54"/>
        <v>4609</v>
      </c>
      <c r="AR190" s="62">
        <f t="shared" si="100"/>
        <v>0.99310493428140489</v>
      </c>
      <c r="AS190" s="91"/>
      <c r="AT190" s="260"/>
      <c r="AU190" s="330"/>
      <c r="AV190" s="11" t="s">
        <v>137</v>
      </c>
      <c r="AW190" s="210">
        <v>4788</v>
      </c>
      <c r="AX190" s="38">
        <v>95</v>
      </c>
      <c r="AY190" s="85">
        <v>1.984126984126984E-2</v>
      </c>
      <c r="AZ190" s="38">
        <v>4693</v>
      </c>
      <c r="BA190" s="85">
        <v>0.98015873015873012</v>
      </c>
    </row>
    <row r="191" spans="2:53" s="12" customFormat="1" ht="13.5" customHeight="1">
      <c r="B191" s="261"/>
      <c r="C191" s="331"/>
      <c r="D191" s="71" t="s">
        <v>67</v>
      </c>
      <c r="E191" s="96">
        <v>12</v>
      </c>
      <c r="F191" s="70">
        <v>0</v>
      </c>
      <c r="G191" s="13">
        <f t="shared" si="84"/>
        <v>0</v>
      </c>
      <c r="H191" s="70">
        <v>12</v>
      </c>
      <c r="I191" s="13">
        <f t="shared" si="85"/>
        <v>1</v>
      </c>
      <c r="J191" s="96">
        <v>41</v>
      </c>
      <c r="K191" s="70">
        <v>0</v>
      </c>
      <c r="L191" s="13">
        <f t="shared" si="86"/>
        <v>0</v>
      </c>
      <c r="M191" s="70">
        <v>41</v>
      </c>
      <c r="N191" s="13">
        <f t="shared" si="87"/>
        <v>1</v>
      </c>
      <c r="O191" s="96">
        <v>4928</v>
      </c>
      <c r="P191" s="70">
        <v>456</v>
      </c>
      <c r="Q191" s="13">
        <f t="shared" si="88"/>
        <v>9.2532467532467536E-2</v>
      </c>
      <c r="R191" s="70">
        <v>4472</v>
      </c>
      <c r="S191" s="13">
        <f t="shared" si="89"/>
        <v>0.90746753246753242</v>
      </c>
      <c r="T191" s="96">
        <v>4033</v>
      </c>
      <c r="U191" s="70">
        <v>361</v>
      </c>
      <c r="V191" s="13">
        <f t="shared" si="90"/>
        <v>8.9511529878502361E-2</v>
      </c>
      <c r="W191" s="70">
        <v>3672</v>
      </c>
      <c r="X191" s="13">
        <f t="shared" si="91"/>
        <v>0.91048847012149769</v>
      </c>
      <c r="Y191" s="96">
        <v>2276</v>
      </c>
      <c r="Z191" s="70">
        <v>165</v>
      </c>
      <c r="AA191" s="13">
        <f t="shared" si="92"/>
        <v>7.2495606326889284E-2</v>
      </c>
      <c r="AB191" s="70">
        <v>2111</v>
      </c>
      <c r="AC191" s="13">
        <f t="shared" si="93"/>
        <v>0.92750439367311077</v>
      </c>
      <c r="AD191" s="96">
        <v>874</v>
      </c>
      <c r="AE191" s="70">
        <v>37</v>
      </c>
      <c r="AF191" s="13">
        <f t="shared" si="94"/>
        <v>4.2334096109839819E-2</v>
      </c>
      <c r="AG191" s="70">
        <v>837</v>
      </c>
      <c r="AH191" s="13">
        <f t="shared" si="95"/>
        <v>0.95766590389016015</v>
      </c>
      <c r="AI191" s="96">
        <v>283</v>
      </c>
      <c r="AJ191" s="70">
        <v>5</v>
      </c>
      <c r="AK191" s="13">
        <f t="shared" si="96"/>
        <v>1.7667844522968199E-2</v>
      </c>
      <c r="AL191" s="70">
        <v>278</v>
      </c>
      <c r="AM191" s="13">
        <f t="shared" si="97"/>
        <v>0.98233215547703179</v>
      </c>
      <c r="AN191" s="96">
        <f t="shared" si="98"/>
        <v>12447</v>
      </c>
      <c r="AO191" s="70">
        <f t="shared" si="53"/>
        <v>1024</v>
      </c>
      <c r="AP191" s="13">
        <f t="shared" si="99"/>
        <v>8.2268819795934769E-2</v>
      </c>
      <c r="AQ191" s="33">
        <f t="shared" si="54"/>
        <v>11423</v>
      </c>
      <c r="AR191" s="13">
        <f t="shared" si="100"/>
        <v>0.91773118020406519</v>
      </c>
      <c r="AS191" s="91"/>
      <c r="AT191" s="261"/>
      <c r="AU191" s="331"/>
      <c r="AV191" s="151" t="s">
        <v>67</v>
      </c>
      <c r="AW191" s="210">
        <v>11927</v>
      </c>
      <c r="AX191" s="38">
        <v>946</v>
      </c>
      <c r="AY191" s="85">
        <v>7.9315838014588746E-2</v>
      </c>
      <c r="AZ191" s="38">
        <v>10981</v>
      </c>
      <c r="BA191" s="85">
        <v>0.92068416198541125</v>
      </c>
    </row>
    <row r="192" spans="2:53" s="12" customFormat="1" ht="13.5" customHeight="1">
      <c r="B192" s="259">
        <v>63</v>
      </c>
      <c r="C192" s="329" t="s">
        <v>26</v>
      </c>
      <c r="D192" s="75" t="s">
        <v>136</v>
      </c>
      <c r="E192" s="94">
        <v>3</v>
      </c>
      <c r="F192" s="74">
        <v>0</v>
      </c>
      <c r="G192" s="72">
        <f t="shared" si="84"/>
        <v>0</v>
      </c>
      <c r="H192" s="74">
        <v>3</v>
      </c>
      <c r="I192" s="72">
        <f t="shared" si="85"/>
        <v>1</v>
      </c>
      <c r="J192" s="94">
        <v>9</v>
      </c>
      <c r="K192" s="74">
        <v>0</v>
      </c>
      <c r="L192" s="72">
        <f t="shared" si="86"/>
        <v>0</v>
      </c>
      <c r="M192" s="74">
        <v>9</v>
      </c>
      <c r="N192" s="72">
        <f t="shared" si="87"/>
        <v>1</v>
      </c>
      <c r="O192" s="94">
        <v>2149</v>
      </c>
      <c r="P192" s="74">
        <v>345</v>
      </c>
      <c r="Q192" s="72">
        <f t="shared" si="88"/>
        <v>0.16053978594695206</v>
      </c>
      <c r="R192" s="74">
        <v>1804</v>
      </c>
      <c r="S192" s="72">
        <f t="shared" si="89"/>
        <v>0.83946021405304794</v>
      </c>
      <c r="T192" s="94">
        <v>1775</v>
      </c>
      <c r="U192" s="74">
        <v>280</v>
      </c>
      <c r="V192" s="72">
        <f t="shared" si="90"/>
        <v>0.15774647887323945</v>
      </c>
      <c r="W192" s="74">
        <v>1495</v>
      </c>
      <c r="X192" s="72">
        <f t="shared" si="91"/>
        <v>0.84225352112676055</v>
      </c>
      <c r="Y192" s="94">
        <v>1006</v>
      </c>
      <c r="Z192" s="74">
        <v>114</v>
      </c>
      <c r="AA192" s="72">
        <f t="shared" si="92"/>
        <v>0.11332007952286283</v>
      </c>
      <c r="AB192" s="74">
        <v>892</v>
      </c>
      <c r="AC192" s="72">
        <f t="shared" si="93"/>
        <v>0.88667992047713717</v>
      </c>
      <c r="AD192" s="94">
        <v>446</v>
      </c>
      <c r="AE192" s="74">
        <v>34</v>
      </c>
      <c r="AF192" s="72">
        <f t="shared" si="94"/>
        <v>7.623318385650224E-2</v>
      </c>
      <c r="AG192" s="74">
        <v>412</v>
      </c>
      <c r="AH192" s="72">
        <f t="shared" si="95"/>
        <v>0.92376681614349776</v>
      </c>
      <c r="AI192" s="94">
        <v>134</v>
      </c>
      <c r="AJ192" s="74">
        <v>4</v>
      </c>
      <c r="AK192" s="72">
        <f t="shared" si="96"/>
        <v>2.9850746268656716E-2</v>
      </c>
      <c r="AL192" s="74">
        <v>130</v>
      </c>
      <c r="AM192" s="72">
        <f t="shared" si="97"/>
        <v>0.97014925373134331</v>
      </c>
      <c r="AN192" s="94">
        <f t="shared" si="98"/>
        <v>5522</v>
      </c>
      <c r="AO192" s="74">
        <f t="shared" si="53"/>
        <v>777</v>
      </c>
      <c r="AP192" s="72">
        <f t="shared" si="99"/>
        <v>0.14070988772183993</v>
      </c>
      <c r="AQ192" s="73">
        <f t="shared" si="54"/>
        <v>4745</v>
      </c>
      <c r="AR192" s="72">
        <f t="shared" si="100"/>
        <v>0.8592901122781601</v>
      </c>
      <c r="AS192" s="91"/>
      <c r="AT192" s="259">
        <v>63</v>
      </c>
      <c r="AU192" s="329" t="s">
        <v>26</v>
      </c>
      <c r="AV192" s="11" t="s">
        <v>136</v>
      </c>
      <c r="AW192" s="210">
        <v>5158</v>
      </c>
      <c r="AX192" s="38">
        <v>692</v>
      </c>
      <c r="AY192" s="85">
        <v>0.13416052733617681</v>
      </c>
      <c r="AZ192" s="38">
        <v>4466</v>
      </c>
      <c r="BA192" s="85">
        <v>0.86583947266382322</v>
      </c>
    </row>
    <row r="193" spans="2:53" s="12" customFormat="1" ht="13.5" customHeight="1">
      <c r="B193" s="260"/>
      <c r="C193" s="330"/>
      <c r="D193" s="65" t="s">
        <v>137</v>
      </c>
      <c r="E193" s="95">
        <v>3</v>
      </c>
      <c r="F193" s="64">
        <v>1</v>
      </c>
      <c r="G193" s="62">
        <f t="shared" si="84"/>
        <v>0.33333333333333331</v>
      </c>
      <c r="H193" s="64">
        <v>2</v>
      </c>
      <c r="I193" s="62">
        <f t="shared" si="85"/>
        <v>0.66666666666666663</v>
      </c>
      <c r="J193" s="95">
        <v>3</v>
      </c>
      <c r="K193" s="64">
        <v>1</v>
      </c>
      <c r="L193" s="62">
        <f t="shared" si="86"/>
        <v>0.33333333333333331</v>
      </c>
      <c r="M193" s="64">
        <v>2</v>
      </c>
      <c r="N193" s="62">
        <f t="shared" si="87"/>
        <v>0.66666666666666663</v>
      </c>
      <c r="O193" s="95">
        <v>1310</v>
      </c>
      <c r="P193" s="64">
        <v>53</v>
      </c>
      <c r="Q193" s="62">
        <f t="shared" si="88"/>
        <v>4.0458015267175573E-2</v>
      </c>
      <c r="R193" s="64">
        <v>1257</v>
      </c>
      <c r="S193" s="62">
        <f t="shared" si="89"/>
        <v>0.95954198473282448</v>
      </c>
      <c r="T193" s="95">
        <v>938</v>
      </c>
      <c r="U193" s="64">
        <v>36</v>
      </c>
      <c r="V193" s="62">
        <f t="shared" si="90"/>
        <v>3.8379530916844352E-2</v>
      </c>
      <c r="W193" s="64">
        <v>902</v>
      </c>
      <c r="X193" s="62">
        <f t="shared" si="91"/>
        <v>0.96162046908315568</v>
      </c>
      <c r="Y193" s="95">
        <v>679</v>
      </c>
      <c r="Z193" s="64">
        <v>18</v>
      </c>
      <c r="AA193" s="62">
        <f t="shared" si="92"/>
        <v>2.6509572901325478E-2</v>
      </c>
      <c r="AB193" s="64">
        <v>661</v>
      </c>
      <c r="AC193" s="62">
        <f t="shared" si="93"/>
        <v>0.9734904270986745</v>
      </c>
      <c r="AD193" s="95">
        <v>359</v>
      </c>
      <c r="AE193" s="64">
        <v>9</v>
      </c>
      <c r="AF193" s="62">
        <f t="shared" si="94"/>
        <v>2.5069637883008356E-2</v>
      </c>
      <c r="AG193" s="64">
        <v>350</v>
      </c>
      <c r="AH193" s="62">
        <f t="shared" si="95"/>
        <v>0.97493036211699169</v>
      </c>
      <c r="AI193" s="95">
        <v>136</v>
      </c>
      <c r="AJ193" s="64">
        <v>1</v>
      </c>
      <c r="AK193" s="62">
        <f t="shared" si="96"/>
        <v>7.3529411764705881E-3</v>
      </c>
      <c r="AL193" s="64">
        <v>135</v>
      </c>
      <c r="AM193" s="62">
        <f t="shared" si="97"/>
        <v>0.99264705882352944</v>
      </c>
      <c r="AN193" s="95">
        <f t="shared" si="98"/>
        <v>3428</v>
      </c>
      <c r="AO193" s="64">
        <f t="shared" si="53"/>
        <v>119</v>
      </c>
      <c r="AP193" s="62">
        <f t="shared" si="99"/>
        <v>3.4714119019836641E-2</v>
      </c>
      <c r="AQ193" s="63">
        <f t="shared" si="54"/>
        <v>3309</v>
      </c>
      <c r="AR193" s="62">
        <f t="shared" si="100"/>
        <v>0.96528588098016332</v>
      </c>
      <c r="AS193" s="91"/>
      <c r="AT193" s="260"/>
      <c r="AU193" s="330"/>
      <c r="AV193" s="11" t="s">
        <v>137</v>
      </c>
      <c r="AW193" s="210">
        <v>3444</v>
      </c>
      <c r="AX193" s="38">
        <v>99</v>
      </c>
      <c r="AY193" s="85">
        <v>2.8745644599303136E-2</v>
      </c>
      <c r="AZ193" s="38">
        <v>3345</v>
      </c>
      <c r="BA193" s="85">
        <v>0.97125435540069682</v>
      </c>
    </row>
    <row r="194" spans="2:53" s="12" customFormat="1" ht="13.5" customHeight="1">
      <c r="B194" s="261"/>
      <c r="C194" s="331"/>
      <c r="D194" s="71" t="s">
        <v>67</v>
      </c>
      <c r="E194" s="96">
        <v>6</v>
      </c>
      <c r="F194" s="70">
        <v>1</v>
      </c>
      <c r="G194" s="13">
        <f t="shared" si="84"/>
        <v>0.16666666666666666</v>
      </c>
      <c r="H194" s="70">
        <v>5</v>
      </c>
      <c r="I194" s="13">
        <f t="shared" si="85"/>
        <v>0.83333333333333337</v>
      </c>
      <c r="J194" s="96">
        <v>12</v>
      </c>
      <c r="K194" s="70">
        <v>1</v>
      </c>
      <c r="L194" s="13">
        <f t="shared" si="86"/>
        <v>8.3333333333333329E-2</v>
      </c>
      <c r="M194" s="70">
        <v>11</v>
      </c>
      <c r="N194" s="13">
        <f t="shared" si="87"/>
        <v>0.91666666666666663</v>
      </c>
      <c r="O194" s="96">
        <v>3459</v>
      </c>
      <c r="P194" s="70">
        <v>398</v>
      </c>
      <c r="Q194" s="13">
        <f t="shared" si="88"/>
        <v>0.11506215669268574</v>
      </c>
      <c r="R194" s="70">
        <v>3061</v>
      </c>
      <c r="S194" s="13">
        <f t="shared" si="89"/>
        <v>0.88493784330731429</v>
      </c>
      <c r="T194" s="96">
        <v>2713</v>
      </c>
      <c r="U194" s="70">
        <v>316</v>
      </c>
      <c r="V194" s="13">
        <f t="shared" si="90"/>
        <v>0.11647622558053815</v>
      </c>
      <c r="W194" s="70">
        <v>2397</v>
      </c>
      <c r="X194" s="13">
        <f t="shared" si="91"/>
        <v>0.88352377441946184</v>
      </c>
      <c r="Y194" s="96">
        <v>1685</v>
      </c>
      <c r="Z194" s="70">
        <v>132</v>
      </c>
      <c r="AA194" s="13">
        <f t="shared" si="92"/>
        <v>7.8338278931750743E-2</v>
      </c>
      <c r="AB194" s="70">
        <v>1553</v>
      </c>
      <c r="AC194" s="13">
        <f t="shared" si="93"/>
        <v>0.92166172106824928</v>
      </c>
      <c r="AD194" s="96">
        <v>805</v>
      </c>
      <c r="AE194" s="70">
        <v>43</v>
      </c>
      <c r="AF194" s="13">
        <f t="shared" si="94"/>
        <v>5.3416149068322982E-2</v>
      </c>
      <c r="AG194" s="70">
        <v>762</v>
      </c>
      <c r="AH194" s="13">
        <f t="shared" si="95"/>
        <v>0.94658385093167707</v>
      </c>
      <c r="AI194" s="96">
        <v>270</v>
      </c>
      <c r="AJ194" s="70">
        <v>5</v>
      </c>
      <c r="AK194" s="13">
        <f t="shared" si="96"/>
        <v>1.8518518518518517E-2</v>
      </c>
      <c r="AL194" s="70">
        <v>265</v>
      </c>
      <c r="AM194" s="13">
        <f t="shared" si="97"/>
        <v>0.98148148148148151</v>
      </c>
      <c r="AN194" s="96">
        <f t="shared" si="98"/>
        <v>8950</v>
      </c>
      <c r="AO194" s="70">
        <f t="shared" si="53"/>
        <v>896</v>
      </c>
      <c r="AP194" s="13">
        <f t="shared" si="99"/>
        <v>0.10011173184357541</v>
      </c>
      <c r="AQ194" s="33">
        <f t="shared" si="54"/>
        <v>8054</v>
      </c>
      <c r="AR194" s="13">
        <f t="shared" si="100"/>
        <v>0.89988826815642453</v>
      </c>
      <c r="AS194" s="91"/>
      <c r="AT194" s="261"/>
      <c r="AU194" s="331"/>
      <c r="AV194" s="151" t="s">
        <v>67</v>
      </c>
      <c r="AW194" s="210">
        <v>8602</v>
      </c>
      <c r="AX194" s="38">
        <v>791</v>
      </c>
      <c r="AY194" s="85">
        <v>9.1955359218786323E-2</v>
      </c>
      <c r="AZ194" s="38">
        <v>7811</v>
      </c>
      <c r="BA194" s="85">
        <v>0.90804464078121372</v>
      </c>
    </row>
    <row r="195" spans="2:53" s="12" customFormat="1" ht="13.5" customHeight="1">
      <c r="B195" s="259">
        <v>64</v>
      </c>
      <c r="C195" s="329" t="s">
        <v>45</v>
      </c>
      <c r="D195" s="75" t="s">
        <v>136</v>
      </c>
      <c r="E195" s="94">
        <v>27</v>
      </c>
      <c r="F195" s="74">
        <v>1</v>
      </c>
      <c r="G195" s="72">
        <f t="shared" si="84"/>
        <v>3.7037037037037035E-2</v>
      </c>
      <c r="H195" s="74">
        <v>26</v>
      </c>
      <c r="I195" s="72">
        <f t="shared" si="85"/>
        <v>0.96296296296296291</v>
      </c>
      <c r="J195" s="94">
        <v>59</v>
      </c>
      <c r="K195" s="74">
        <v>5</v>
      </c>
      <c r="L195" s="72">
        <f t="shared" si="86"/>
        <v>8.4745762711864403E-2</v>
      </c>
      <c r="M195" s="74">
        <v>54</v>
      </c>
      <c r="N195" s="72">
        <f t="shared" si="87"/>
        <v>0.9152542372881356</v>
      </c>
      <c r="O195" s="94">
        <v>2343</v>
      </c>
      <c r="P195" s="74">
        <v>307</v>
      </c>
      <c r="Q195" s="72">
        <f t="shared" si="88"/>
        <v>0.1310285958173282</v>
      </c>
      <c r="R195" s="74">
        <v>2036</v>
      </c>
      <c r="S195" s="72">
        <f t="shared" si="89"/>
        <v>0.86897140418267182</v>
      </c>
      <c r="T195" s="94">
        <v>1794</v>
      </c>
      <c r="U195" s="74">
        <v>179</v>
      </c>
      <c r="V195" s="72">
        <f t="shared" si="90"/>
        <v>9.9777034559643249E-2</v>
      </c>
      <c r="W195" s="74">
        <v>1615</v>
      </c>
      <c r="X195" s="72">
        <f t="shared" si="91"/>
        <v>0.90022296544035674</v>
      </c>
      <c r="Y195" s="94">
        <v>823</v>
      </c>
      <c r="Z195" s="74">
        <v>59</v>
      </c>
      <c r="AA195" s="72">
        <f t="shared" si="92"/>
        <v>7.168894289185905E-2</v>
      </c>
      <c r="AB195" s="74">
        <v>764</v>
      </c>
      <c r="AC195" s="72">
        <f t="shared" si="93"/>
        <v>0.92831105710814099</v>
      </c>
      <c r="AD195" s="94">
        <v>333</v>
      </c>
      <c r="AE195" s="74">
        <v>19</v>
      </c>
      <c r="AF195" s="72">
        <f t="shared" si="94"/>
        <v>5.7057057057057055E-2</v>
      </c>
      <c r="AG195" s="74">
        <v>314</v>
      </c>
      <c r="AH195" s="72">
        <f t="shared" si="95"/>
        <v>0.9429429429429429</v>
      </c>
      <c r="AI195" s="94">
        <v>86</v>
      </c>
      <c r="AJ195" s="74">
        <v>1</v>
      </c>
      <c r="AK195" s="72">
        <f t="shared" si="96"/>
        <v>1.1627906976744186E-2</v>
      </c>
      <c r="AL195" s="74">
        <v>85</v>
      </c>
      <c r="AM195" s="72">
        <f t="shared" si="97"/>
        <v>0.98837209302325579</v>
      </c>
      <c r="AN195" s="94">
        <f t="shared" si="98"/>
        <v>5465</v>
      </c>
      <c r="AO195" s="74">
        <f t="shared" si="53"/>
        <v>571</v>
      </c>
      <c r="AP195" s="72">
        <f t="shared" si="99"/>
        <v>0.10448307410795975</v>
      </c>
      <c r="AQ195" s="73">
        <f t="shared" si="54"/>
        <v>4894</v>
      </c>
      <c r="AR195" s="72">
        <f t="shared" si="100"/>
        <v>0.89551692589204024</v>
      </c>
      <c r="AS195" s="91"/>
      <c r="AT195" s="259">
        <v>64</v>
      </c>
      <c r="AU195" s="329" t="s">
        <v>45</v>
      </c>
      <c r="AV195" s="11" t="s">
        <v>136</v>
      </c>
      <c r="AW195" s="210">
        <v>5135</v>
      </c>
      <c r="AX195" s="38">
        <v>482</v>
      </c>
      <c r="AY195" s="85">
        <v>9.3865628042843235E-2</v>
      </c>
      <c r="AZ195" s="38">
        <v>4653</v>
      </c>
      <c r="BA195" s="85">
        <v>0.90613437195715674</v>
      </c>
    </row>
    <row r="196" spans="2:53" s="12" customFormat="1" ht="13.5" customHeight="1">
      <c r="B196" s="260"/>
      <c r="C196" s="330"/>
      <c r="D196" s="65" t="s">
        <v>137</v>
      </c>
      <c r="E196" s="95">
        <v>19</v>
      </c>
      <c r="F196" s="64">
        <v>0</v>
      </c>
      <c r="G196" s="62">
        <f t="shared" si="84"/>
        <v>0</v>
      </c>
      <c r="H196" s="64">
        <v>19</v>
      </c>
      <c r="I196" s="62">
        <f t="shared" si="85"/>
        <v>1</v>
      </c>
      <c r="J196" s="95">
        <v>39</v>
      </c>
      <c r="K196" s="64">
        <v>0</v>
      </c>
      <c r="L196" s="62">
        <f t="shared" si="86"/>
        <v>0</v>
      </c>
      <c r="M196" s="64">
        <v>39</v>
      </c>
      <c r="N196" s="62">
        <f t="shared" si="87"/>
        <v>1</v>
      </c>
      <c r="O196" s="95">
        <v>1490</v>
      </c>
      <c r="P196" s="64">
        <v>17</v>
      </c>
      <c r="Q196" s="62">
        <f t="shared" si="88"/>
        <v>1.1409395973154362E-2</v>
      </c>
      <c r="R196" s="64">
        <v>1473</v>
      </c>
      <c r="S196" s="62">
        <f t="shared" si="89"/>
        <v>0.98859060402684562</v>
      </c>
      <c r="T196" s="95">
        <v>1080</v>
      </c>
      <c r="U196" s="64">
        <v>10</v>
      </c>
      <c r="V196" s="62">
        <f t="shared" si="90"/>
        <v>9.2592592592592587E-3</v>
      </c>
      <c r="W196" s="64">
        <v>1070</v>
      </c>
      <c r="X196" s="62">
        <f t="shared" si="91"/>
        <v>0.9907407407407407</v>
      </c>
      <c r="Y196" s="95">
        <v>714</v>
      </c>
      <c r="Z196" s="64">
        <v>1</v>
      </c>
      <c r="AA196" s="62">
        <f t="shared" si="92"/>
        <v>1.4005602240896359E-3</v>
      </c>
      <c r="AB196" s="64">
        <v>713</v>
      </c>
      <c r="AC196" s="62">
        <f t="shared" si="93"/>
        <v>0.99859943977591037</v>
      </c>
      <c r="AD196" s="95">
        <v>370</v>
      </c>
      <c r="AE196" s="64">
        <v>0</v>
      </c>
      <c r="AF196" s="62">
        <f t="shared" si="94"/>
        <v>0</v>
      </c>
      <c r="AG196" s="64">
        <v>370</v>
      </c>
      <c r="AH196" s="62">
        <f t="shared" si="95"/>
        <v>1</v>
      </c>
      <c r="AI196" s="95">
        <v>140</v>
      </c>
      <c r="AJ196" s="64">
        <v>0</v>
      </c>
      <c r="AK196" s="62">
        <f t="shared" si="96"/>
        <v>0</v>
      </c>
      <c r="AL196" s="64">
        <v>140</v>
      </c>
      <c r="AM196" s="62">
        <f t="shared" si="97"/>
        <v>1</v>
      </c>
      <c r="AN196" s="95">
        <f t="shared" si="98"/>
        <v>3852</v>
      </c>
      <c r="AO196" s="64">
        <f t="shared" si="53"/>
        <v>28</v>
      </c>
      <c r="AP196" s="62">
        <f t="shared" si="99"/>
        <v>7.2689511941848393E-3</v>
      </c>
      <c r="AQ196" s="63">
        <f t="shared" si="54"/>
        <v>3824</v>
      </c>
      <c r="AR196" s="62">
        <f t="shared" si="100"/>
        <v>0.9927310488058152</v>
      </c>
      <c r="AS196" s="91"/>
      <c r="AT196" s="260"/>
      <c r="AU196" s="330"/>
      <c r="AV196" s="11" t="s">
        <v>137</v>
      </c>
      <c r="AW196" s="210">
        <v>3784</v>
      </c>
      <c r="AX196" s="38">
        <v>29</v>
      </c>
      <c r="AY196" s="85">
        <v>7.6638477801268499E-3</v>
      </c>
      <c r="AZ196" s="38">
        <v>3755</v>
      </c>
      <c r="BA196" s="85">
        <v>0.99233615221987315</v>
      </c>
    </row>
    <row r="197" spans="2:53" s="12" customFormat="1" ht="13.5" customHeight="1">
      <c r="B197" s="261"/>
      <c r="C197" s="331"/>
      <c r="D197" s="71" t="s">
        <v>67</v>
      </c>
      <c r="E197" s="96">
        <v>46</v>
      </c>
      <c r="F197" s="70">
        <v>1</v>
      </c>
      <c r="G197" s="13">
        <f t="shared" si="84"/>
        <v>2.1739130434782608E-2</v>
      </c>
      <c r="H197" s="70">
        <v>45</v>
      </c>
      <c r="I197" s="13">
        <f t="shared" si="85"/>
        <v>0.97826086956521741</v>
      </c>
      <c r="J197" s="96">
        <v>98</v>
      </c>
      <c r="K197" s="70">
        <v>5</v>
      </c>
      <c r="L197" s="13">
        <f t="shared" si="86"/>
        <v>5.1020408163265307E-2</v>
      </c>
      <c r="M197" s="70">
        <v>93</v>
      </c>
      <c r="N197" s="13">
        <f t="shared" si="87"/>
        <v>0.94897959183673475</v>
      </c>
      <c r="O197" s="96">
        <v>3833</v>
      </c>
      <c r="P197" s="70">
        <v>324</v>
      </c>
      <c r="Q197" s="13">
        <f t="shared" si="88"/>
        <v>8.4529089486042264E-2</v>
      </c>
      <c r="R197" s="70">
        <v>3509</v>
      </c>
      <c r="S197" s="13">
        <f t="shared" si="89"/>
        <v>0.91547091051395768</v>
      </c>
      <c r="T197" s="96">
        <v>2874</v>
      </c>
      <c r="U197" s="70">
        <v>189</v>
      </c>
      <c r="V197" s="13">
        <f t="shared" si="90"/>
        <v>6.5762004175365346E-2</v>
      </c>
      <c r="W197" s="70">
        <v>2685</v>
      </c>
      <c r="X197" s="13">
        <f t="shared" si="91"/>
        <v>0.93423799582463463</v>
      </c>
      <c r="Y197" s="96">
        <v>1537</v>
      </c>
      <c r="Z197" s="70">
        <v>60</v>
      </c>
      <c r="AA197" s="13">
        <f t="shared" si="92"/>
        <v>3.9037085230969423E-2</v>
      </c>
      <c r="AB197" s="70">
        <v>1477</v>
      </c>
      <c r="AC197" s="13">
        <f t="shared" si="93"/>
        <v>0.96096291476903062</v>
      </c>
      <c r="AD197" s="96">
        <v>703</v>
      </c>
      <c r="AE197" s="70">
        <v>19</v>
      </c>
      <c r="AF197" s="13">
        <f t="shared" si="94"/>
        <v>2.7027027027027029E-2</v>
      </c>
      <c r="AG197" s="70">
        <v>684</v>
      </c>
      <c r="AH197" s="13">
        <f t="shared" si="95"/>
        <v>0.97297297297297303</v>
      </c>
      <c r="AI197" s="96">
        <v>226</v>
      </c>
      <c r="AJ197" s="70">
        <v>1</v>
      </c>
      <c r="AK197" s="13">
        <f t="shared" si="96"/>
        <v>4.4247787610619468E-3</v>
      </c>
      <c r="AL197" s="70">
        <v>225</v>
      </c>
      <c r="AM197" s="13">
        <f t="shared" si="97"/>
        <v>0.99557522123893805</v>
      </c>
      <c r="AN197" s="96">
        <f t="shared" si="98"/>
        <v>9317</v>
      </c>
      <c r="AO197" s="70">
        <f t="shared" si="53"/>
        <v>599</v>
      </c>
      <c r="AP197" s="13">
        <f t="shared" si="99"/>
        <v>6.4291080820006438E-2</v>
      </c>
      <c r="AQ197" s="33">
        <f t="shared" si="54"/>
        <v>8718</v>
      </c>
      <c r="AR197" s="13">
        <f t="shared" si="100"/>
        <v>0.93570891917999355</v>
      </c>
      <c r="AS197" s="91"/>
      <c r="AT197" s="261"/>
      <c r="AU197" s="331"/>
      <c r="AV197" s="151" t="s">
        <v>67</v>
      </c>
      <c r="AW197" s="210">
        <v>8919</v>
      </c>
      <c r="AX197" s="38">
        <v>511</v>
      </c>
      <c r="AY197" s="85">
        <v>5.7293418544679897E-2</v>
      </c>
      <c r="AZ197" s="38">
        <v>8408</v>
      </c>
      <c r="BA197" s="85">
        <v>0.94270658145532016</v>
      </c>
    </row>
    <row r="198" spans="2:53" s="12" customFormat="1" ht="13.5" customHeight="1">
      <c r="B198" s="259">
        <v>65</v>
      </c>
      <c r="C198" s="329" t="s">
        <v>10</v>
      </c>
      <c r="D198" s="75" t="s">
        <v>136</v>
      </c>
      <c r="E198" s="94">
        <v>3</v>
      </c>
      <c r="F198" s="74">
        <v>0</v>
      </c>
      <c r="G198" s="72">
        <f t="shared" si="84"/>
        <v>0</v>
      </c>
      <c r="H198" s="74">
        <v>3</v>
      </c>
      <c r="I198" s="72">
        <f t="shared" si="85"/>
        <v>1</v>
      </c>
      <c r="J198" s="94">
        <v>10</v>
      </c>
      <c r="K198" s="74">
        <v>0</v>
      </c>
      <c r="L198" s="72">
        <f t="shared" si="86"/>
        <v>0</v>
      </c>
      <c r="M198" s="74">
        <v>10</v>
      </c>
      <c r="N198" s="72">
        <f t="shared" si="87"/>
        <v>1</v>
      </c>
      <c r="O198" s="94">
        <v>1165</v>
      </c>
      <c r="P198" s="74">
        <v>309</v>
      </c>
      <c r="Q198" s="72">
        <f t="shared" si="88"/>
        <v>0.26523605150214591</v>
      </c>
      <c r="R198" s="74">
        <v>856</v>
      </c>
      <c r="S198" s="72">
        <f t="shared" si="89"/>
        <v>0.73476394849785409</v>
      </c>
      <c r="T198" s="94">
        <v>864</v>
      </c>
      <c r="U198" s="74">
        <v>208</v>
      </c>
      <c r="V198" s="72">
        <f t="shared" si="90"/>
        <v>0.24074074074074073</v>
      </c>
      <c r="W198" s="74">
        <v>656</v>
      </c>
      <c r="X198" s="72">
        <f t="shared" si="91"/>
        <v>0.7592592592592593</v>
      </c>
      <c r="Y198" s="94">
        <v>475</v>
      </c>
      <c r="Z198" s="74">
        <v>96</v>
      </c>
      <c r="AA198" s="72">
        <f t="shared" si="92"/>
        <v>0.20210526315789473</v>
      </c>
      <c r="AB198" s="74">
        <v>379</v>
      </c>
      <c r="AC198" s="72">
        <f t="shared" si="93"/>
        <v>0.79789473684210521</v>
      </c>
      <c r="AD198" s="94">
        <v>198</v>
      </c>
      <c r="AE198" s="74">
        <v>27</v>
      </c>
      <c r="AF198" s="72">
        <f t="shared" si="94"/>
        <v>0.13636363636363635</v>
      </c>
      <c r="AG198" s="74">
        <v>171</v>
      </c>
      <c r="AH198" s="72">
        <f t="shared" si="95"/>
        <v>0.86363636363636365</v>
      </c>
      <c r="AI198" s="94">
        <v>73</v>
      </c>
      <c r="AJ198" s="74">
        <v>3</v>
      </c>
      <c r="AK198" s="72">
        <f t="shared" si="96"/>
        <v>4.1095890410958902E-2</v>
      </c>
      <c r="AL198" s="74">
        <v>70</v>
      </c>
      <c r="AM198" s="72">
        <f t="shared" si="97"/>
        <v>0.95890410958904104</v>
      </c>
      <c r="AN198" s="94">
        <f t="shared" si="98"/>
        <v>2788</v>
      </c>
      <c r="AO198" s="74">
        <f t="shared" ref="AO198:AO221" si="103">SUM(F198,K198,P198,U198,Z198,AE198,AJ198)</f>
        <v>643</v>
      </c>
      <c r="AP198" s="72">
        <f t="shared" si="99"/>
        <v>0.2306312769010043</v>
      </c>
      <c r="AQ198" s="73">
        <f t="shared" ref="AQ198:AQ221" si="104">SUM(H198,M198,R198,W198,AB198,AG198,AL198)</f>
        <v>2145</v>
      </c>
      <c r="AR198" s="72">
        <f t="shared" si="100"/>
        <v>0.76936872309899573</v>
      </c>
      <c r="AS198" s="91"/>
      <c r="AT198" s="259">
        <v>65</v>
      </c>
      <c r="AU198" s="329" t="s">
        <v>10</v>
      </c>
      <c r="AV198" s="11" t="s">
        <v>136</v>
      </c>
      <c r="AW198" s="210">
        <v>2581</v>
      </c>
      <c r="AX198" s="38">
        <v>484</v>
      </c>
      <c r="AY198" s="85">
        <v>0.1875242154203797</v>
      </c>
      <c r="AZ198" s="38">
        <v>2097</v>
      </c>
      <c r="BA198" s="85">
        <v>0.81247578457962033</v>
      </c>
    </row>
    <row r="199" spans="2:53" s="12" customFormat="1" ht="13.5" customHeight="1">
      <c r="B199" s="260"/>
      <c r="C199" s="330"/>
      <c r="D199" s="65" t="s">
        <v>137</v>
      </c>
      <c r="E199" s="95">
        <v>4</v>
      </c>
      <c r="F199" s="64">
        <v>0</v>
      </c>
      <c r="G199" s="62">
        <f t="shared" ref="G199:G227" si="105">IFERROR(F199/E199,"-")</f>
        <v>0</v>
      </c>
      <c r="H199" s="64">
        <v>4</v>
      </c>
      <c r="I199" s="62">
        <f t="shared" ref="I199:I227" si="106">IFERROR(H199/E199,"-")</f>
        <v>1</v>
      </c>
      <c r="J199" s="95">
        <v>9</v>
      </c>
      <c r="K199" s="64">
        <v>0</v>
      </c>
      <c r="L199" s="62">
        <f t="shared" ref="L199:L227" si="107">IFERROR(K199/J199,"-")</f>
        <v>0</v>
      </c>
      <c r="M199" s="64">
        <v>9</v>
      </c>
      <c r="N199" s="62">
        <f t="shared" ref="N199:N227" si="108">IFERROR(M199/J199,"-")</f>
        <v>1</v>
      </c>
      <c r="O199" s="95">
        <v>776</v>
      </c>
      <c r="P199" s="64">
        <v>11</v>
      </c>
      <c r="Q199" s="62">
        <f t="shared" ref="Q199:Q227" si="109">IFERROR(P199/O199,"-")</f>
        <v>1.4175257731958763E-2</v>
      </c>
      <c r="R199" s="64">
        <v>765</v>
      </c>
      <c r="S199" s="62">
        <f t="shared" ref="S199:S227" si="110">IFERROR(R199/O199,"-")</f>
        <v>0.98582474226804129</v>
      </c>
      <c r="T199" s="95">
        <v>518</v>
      </c>
      <c r="U199" s="64">
        <v>8</v>
      </c>
      <c r="V199" s="62">
        <f t="shared" ref="V199:V227" si="111">IFERROR(U199/T199,"-")</f>
        <v>1.5444015444015444E-2</v>
      </c>
      <c r="W199" s="64">
        <v>510</v>
      </c>
      <c r="X199" s="62">
        <f t="shared" ref="X199:X227" si="112">IFERROR(W199/T199,"-")</f>
        <v>0.98455598455598459</v>
      </c>
      <c r="Y199" s="95">
        <v>377</v>
      </c>
      <c r="Z199" s="64">
        <v>3</v>
      </c>
      <c r="AA199" s="62">
        <f t="shared" ref="AA199:AA227" si="113">IFERROR(Z199/Y199,"-")</f>
        <v>7.9575596816976128E-3</v>
      </c>
      <c r="AB199" s="64">
        <v>374</v>
      </c>
      <c r="AC199" s="62">
        <f t="shared" ref="AC199:AC227" si="114">IFERROR(AB199/Y199,"-")</f>
        <v>0.99204244031830235</v>
      </c>
      <c r="AD199" s="95">
        <v>200</v>
      </c>
      <c r="AE199" s="64">
        <v>0</v>
      </c>
      <c r="AF199" s="62">
        <f t="shared" ref="AF199:AF227" si="115">IFERROR(AE199/AD199,"-")</f>
        <v>0</v>
      </c>
      <c r="AG199" s="64">
        <v>200</v>
      </c>
      <c r="AH199" s="62">
        <f t="shared" ref="AH199:AH227" si="116">IFERROR(AG199/AD199,"-")</f>
        <v>1</v>
      </c>
      <c r="AI199" s="95">
        <v>72</v>
      </c>
      <c r="AJ199" s="64">
        <v>0</v>
      </c>
      <c r="AK199" s="62">
        <f t="shared" ref="AK199:AK227" si="117">IFERROR(AJ199/AI199,"-")</f>
        <v>0</v>
      </c>
      <c r="AL199" s="64">
        <v>72</v>
      </c>
      <c r="AM199" s="62">
        <f t="shared" ref="AM199:AM227" si="118">IFERROR(AL199/AI199,"-")</f>
        <v>1</v>
      </c>
      <c r="AN199" s="95">
        <f t="shared" ref="AN199:AN230" si="119">SUM(E199,J199,O199,T199,Y199,AD199,AI199)</f>
        <v>1956</v>
      </c>
      <c r="AO199" s="64">
        <f t="shared" si="103"/>
        <v>22</v>
      </c>
      <c r="AP199" s="62">
        <f t="shared" ref="AP199:AP230" si="120">IFERROR(AO199/AN199,"-")</f>
        <v>1.1247443762781187E-2</v>
      </c>
      <c r="AQ199" s="63">
        <f t="shared" si="104"/>
        <v>1934</v>
      </c>
      <c r="AR199" s="62">
        <f t="shared" ref="AR199:AR230" si="121">IFERROR(AQ199/AN199,"-")</f>
        <v>0.9887525562372188</v>
      </c>
      <c r="AS199" s="91"/>
      <c r="AT199" s="260"/>
      <c r="AU199" s="330"/>
      <c r="AV199" s="11" t="s">
        <v>137</v>
      </c>
      <c r="AW199" s="210">
        <v>1936</v>
      </c>
      <c r="AX199" s="38">
        <v>21</v>
      </c>
      <c r="AY199" s="85">
        <v>1.0847107438016529E-2</v>
      </c>
      <c r="AZ199" s="38">
        <v>1915</v>
      </c>
      <c r="BA199" s="85">
        <v>0.98915289256198347</v>
      </c>
    </row>
    <row r="200" spans="2:53" s="12" customFormat="1" ht="13.5" customHeight="1">
      <c r="B200" s="261"/>
      <c r="C200" s="331"/>
      <c r="D200" s="71" t="s">
        <v>67</v>
      </c>
      <c r="E200" s="96">
        <v>7</v>
      </c>
      <c r="F200" s="70">
        <v>0</v>
      </c>
      <c r="G200" s="13">
        <f t="shared" si="105"/>
        <v>0</v>
      </c>
      <c r="H200" s="70">
        <v>7</v>
      </c>
      <c r="I200" s="13">
        <f t="shared" si="106"/>
        <v>1</v>
      </c>
      <c r="J200" s="96">
        <v>19</v>
      </c>
      <c r="K200" s="70">
        <v>0</v>
      </c>
      <c r="L200" s="13">
        <f t="shared" si="107"/>
        <v>0</v>
      </c>
      <c r="M200" s="70">
        <v>19</v>
      </c>
      <c r="N200" s="13">
        <f t="shared" si="108"/>
        <v>1</v>
      </c>
      <c r="O200" s="96">
        <v>1941</v>
      </c>
      <c r="P200" s="70">
        <v>320</v>
      </c>
      <c r="Q200" s="13">
        <f t="shared" si="109"/>
        <v>0.1648634724368882</v>
      </c>
      <c r="R200" s="70">
        <v>1621</v>
      </c>
      <c r="S200" s="13">
        <f t="shared" si="110"/>
        <v>0.83513652756311185</v>
      </c>
      <c r="T200" s="96">
        <v>1382</v>
      </c>
      <c r="U200" s="70">
        <v>216</v>
      </c>
      <c r="V200" s="13">
        <f t="shared" si="111"/>
        <v>0.15629522431259044</v>
      </c>
      <c r="W200" s="70">
        <v>1166</v>
      </c>
      <c r="X200" s="13">
        <f t="shared" si="112"/>
        <v>0.84370477568740954</v>
      </c>
      <c r="Y200" s="96">
        <v>852</v>
      </c>
      <c r="Z200" s="70">
        <v>99</v>
      </c>
      <c r="AA200" s="13">
        <f t="shared" si="113"/>
        <v>0.11619718309859155</v>
      </c>
      <c r="AB200" s="70">
        <v>753</v>
      </c>
      <c r="AC200" s="13">
        <f t="shared" si="114"/>
        <v>0.88380281690140849</v>
      </c>
      <c r="AD200" s="96">
        <v>398</v>
      </c>
      <c r="AE200" s="70">
        <v>27</v>
      </c>
      <c r="AF200" s="13">
        <f t="shared" si="115"/>
        <v>6.78391959798995E-2</v>
      </c>
      <c r="AG200" s="70">
        <v>371</v>
      </c>
      <c r="AH200" s="13">
        <f t="shared" si="116"/>
        <v>0.93216080402010049</v>
      </c>
      <c r="AI200" s="96">
        <v>145</v>
      </c>
      <c r="AJ200" s="70">
        <v>3</v>
      </c>
      <c r="AK200" s="13">
        <f t="shared" si="117"/>
        <v>2.0689655172413793E-2</v>
      </c>
      <c r="AL200" s="70">
        <v>142</v>
      </c>
      <c r="AM200" s="13">
        <f t="shared" si="118"/>
        <v>0.97931034482758617</v>
      </c>
      <c r="AN200" s="96">
        <f t="shared" si="119"/>
        <v>4744</v>
      </c>
      <c r="AO200" s="70">
        <f t="shared" si="103"/>
        <v>665</v>
      </c>
      <c r="AP200" s="13">
        <f t="shared" si="120"/>
        <v>0.140177065767285</v>
      </c>
      <c r="AQ200" s="33">
        <f t="shared" si="104"/>
        <v>4079</v>
      </c>
      <c r="AR200" s="13">
        <f t="shared" si="121"/>
        <v>0.85982293423271505</v>
      </c>
      <c r="AS200" s="91"/>
      <c r="AT200" s="261"/>
      <c r="AU200" s="331"/>
      <c r="AV200" s="151" t="s">
        <v>67</v>
      </c>
      <c r="AW200" s="210">
        <v>4517</v>
      </c>
      <c r="AX200" s="38">
        <v>505</v>
      </c>
      <c r="AY200" s="85">
        <v>0.11179986716847465</v>
      </c>
      <c r="AZ200" s="38">
        <v>4012</v>
      </c>
      <c r="BA200" s="85">
        <v>0.88820013283152532</v>
      </c>
    </row>
    <row r="201" spans="2:53" s="12" customFormat="1" ht="13.5" customHeight="1">
      <c r="B201" s="259">
        <v>66</v>
      </c>
      <c r="C201" s="329" t="s">
        <v>5</v>
      </c>
      <c r="D201" s="75" t="s">
        <v>136</v>
      </c>
      <c r="E201" s="94">
        <v>2</v>
      </c>
      <c r="F201" s="74">
        <v>1</v>
      </c>
      <c r="G201" s="72">
        <f t="shared" si="105"/>
        <v>0.5</v>
      </c>
      <c r="H201" s="74">
        <v>1</v>
      </c>
      <c r="I201" s="72">
        <f t="shared" si="106"/>
        <v>0.5</v>
      </c>
      <c r="J201" s="94">
        <v>3</v>
      </c>
      <c r="K201" s="74">
        <v>1</v>
      </c>
      <c r="L201" s="72">
        <f t="shared" si="107"/>
        <v>0.33333333333333331</v>
      </c>
      <c r="M201" s="74">
        <v>2</v>
      </c>
      <c r="N201" s="72">
        <f t="shared" si="108"/>
        <v>0.66666666666666663</v>
      </c>
      <c r="O201" s="94">
        <v>1427</v>
      </c>
      <c r="P201" s="74">
        <v>423</v>
      </c>
      <c r="Q201" s="72">
        <f t="shared" si="109"/>
        <v>0.29642606867554311</v>
      </c>
      <c r="R201" s="74">
        <v>1004</v>
      </c>
      <c r="S201" s="72">
        <f t="shared" si="110"/>
        <v>0.70357393132445689</v>
      </c>
      <c r="T201" s="94">
        <v>1046</v>
      </c>
      <c r="U201" s="74">
        <v>274</v>
      </c>
      <c r="V201" s="72">
        <f t="shared" si="111"/>
        <v>0.26195028680688337</v>
      </c>
      <c r="W201" s="74">
        <v>772</v>
      </c>
      <c r="X201" s="72">
        <f t="shared" si="112"/>
        <v>0.73804971319311663</v>
      </c>
      <c r="Y201" s="94">
        <v>531</v>
      </c>
      <c r="Z201" s="74">
        <v>115</v>
      </c>
      <c r="AA201" s="72">
        <f t="shared" si="113"/>
        <v>0.21657250470809794</v>
      </c>
      <c r="AB201" s="74">
        <v>416</v>
      </c>
      <c r="AC201" s="72">
        <f t="shared" si="114"/>
        <v>0.78342749529190203</v>
      </c>
      <c r="AD201" s="94">
        <v>215</v>
      </c>
      <c r="AE201" s="74">
        <v>40</v>
      </c>
      <c r="AF201" s="72">
        <f t="shared" si="115"/>
        <v>0.18604651162790697</v>
      </c>
      <c r="AG201" s="74">
        <v>175</v>
      </c>
      <c r="AH201" s="72">
        <f t="shared" si="116"/>
        <v>0.81395348837209303</v>
      </c>
      <c r="AI201" s="94">
        <v>67</v>
      </c>
      <c r="AJ201" s="74">
        <v>5</v>
      </c>
      <c r="AK201" s="72">
        <f t="shared" si="117"/>
        <v>7.4626865671641784E-2</v>
      </c>
      <c r="AL201" s="74">
        <v>62</v>
      </c>
      <c r="AM201" s="72">
        <f t="shared" si="118"/>
        <v>0.92537313432835822</v>
      </c>
      <c r="AN201" s="94">
        <f t="shared" si="119"/>
        <v>3291</v>
      </c>
      <c r="AO201" s="74">
        <f t="shared" si="103"/>
        <v>859</v>
      </c>
      <c r="AP201" s="72">
        <f t="shared" si="120"/>
        <v>0.26101488909146159</v>
      </c>
      <c r="AQ201" s="73">
        <f t="shared" si="104"/>
        <v>2432</v>
      </c>
      <c r="AR201" s="72">
        <f t="shared" si="121"/>
        <v>0.73898511090853847</v>
      </c>
      <c r="AS201" s="91"/>
      <c r="AT201" s="259">
        <v>66</v>
      </c>
      <c r="AU201" s="329" t="s">
        <v>5</v>
      </c>
      <c r="AV201" s="11" t="s">
        <v>136</v>
      </c>
      <c r="AW201" s="210">
        <v>3002</v>
      </c>
      <c r="AX201" s="38">
        <v>741</v>
      </c>
      <c r="AY201" s="85">
        <v>0.24683544303797469</v>
      </c>
      <c r="AZ201" s="38">
        <v>2261</v>
      </c>
      <c r="BA201" s="85">
        <v>0.75316455696202533</v>
      </c>
    </row>
    <row r="202" spans="2:53" s="12" customFormat="1" ht="13.5" customHeight="1">
      <c r="B202" s="260"/>
      <c r="C202" s="330"/>
      <c r="D202" s="65" t="s">
        <v>137</v>
      </c>
      <c r="E202" s="95">
        <v>1</v>
      </c>
      <c r="F202" s="64">
        <v>0</v>
      </c>
      <c r="G202" s="62">
        <f t="shared" si="105"/>
        <v>0</v>
      </c>
      <c r="H202" s="64">
        <v>1</v>
      </c>
      <c r="I202" s="62">
        <f t="shared" si="106"/>
        <v>1</v>
      </c>
      <c r="J202" s="95">
        <v>4</v>
      </c>
      <c r="K202" s="64">
        <v>0</v>
      </c>
      <c r="L202" s="62">
        <f t="shared" si="107"/>
        <v>0</v>
      </c>
      <c r="M202" s="64">
        <v>4</v>
      </c>
      <c r="N202" s="62">
        <f t="shared" si="108"/>
        <v>1</v>
      </c>
      <c r="O202" s="95">
        <v>616</v>
      </c>
      <c r="P202" s="64">
        <v>16</v>
      </c>
      <c r="Q202" s="62">
        <f t="shared" si="109"/>
        <v>2.5974025974025976E-2</v>
      </c>
      <c r="R202" s="64">
        <v>600</v>
      </c>
      <c r="S202" s="62">
        <f t="shared" si="110"/>
        <v>0.97402597402597402</v>
      </c>
      <c r="T202" s="95">
        <v>421</v>
      </c>
      <c r="U202" s="64">
        <v>3</v>
      </c>
      <c r="V202" s="62">
        <f t="shared" si="111"/>
        <v>7.1258907363420431E-3</v>
      </c>
      <c r="W202" s="64">
        <v>418</v>
      </c>
      <c r="X202" s="62">
        <f t="shared" si="112"/>
        <v>0.99287410926365793</v>
      </c>
      <c r="Y202" s="95">
        <v>310</v>
      </c>
      <c r="Z202" s="64">
        <v>3</v>
      </c>
      <c r="AA202" s="62">
        <f t="shared" si="113"/>
        <v>9.6774193548387101E-3</v>
      </c>
      <c r="AB202" s="64">
        <v>307</v>
      </c>
      <c r="AC202" s="62">
        <f t="shared" si="114"/>
        <v>0.99032258064516132</v>
      </c>
      <c r="AD202" s="95">
        <v>157</v>
      </c>
      <c r="AE202" s="64">
        <v>0</v>
      </c>
      <c r="AF202" s="62">
        <f t="shared" si="115"/>
        <v>0</v>
      </c>
      <c r="AG202" s="64">
        <v>157</v>
      </c>
      <c r="AH202" s="62">
        <f t="shared" si="116"/>
        <v>1</v>
      </c>
      <c r="AI202" s="95">
        <v>60</v>
      </c>
      <c r="AJ202" s="64">
        <v>1</v>
      </c>
      <c r="AK202" s="62">
        <f t="shared" si="117"/>
        <v>1.6666666666666666E-2</v>
      </c>
      <c r="AL202" s="64">
        <v>59</v>
      </c>
      <c r="AM202" s="62">
        <f t="shared" si="118"/>
        <v>0.98333333333333328</v>
      </c>
      <c r="AN202" s="95">
        <f t="shared" si="119"/>
        <v>1569</v>
      </c>
      <c r="AO202" s="64">
        <f t="shared" si="103"/>
        <v>23</v>
      </c>
      <c r="AP202" s="62">
        <f t="shared" si="120"/>
        <v>1.4659018483110261E-2</v>
      </c>
      <c r="AQ202" s="63">
        <f t="shared" si="104"/>
        <v>1546</v>
      </c>
      <c r="AR202" s="62">
        <f t="shared" si="121"/>
        <v>0.98534098151688976</v>
      </c>
      <c r="AS202" s="91"/>
      <c r="AT202" s="260"/>
      <c r="AU202" s="330"/>
      <c r="AV202" s="11" t="s">
        <v>137</v>
      </c>
      <c r="AW202" s="210">
        <v>1625</v>
      </c>
      <c r="AX202" s="38">
        <v>18</v>
      </c>
      <c r="AY202" s="85">
        <v>1.1076923076923076E-2</v>
      </c>
      <c r="AZ202" s="38">
        <v>1607</v>
      </c>
      <c r="BA202" s="85">
        <v>0.9889230769230769</v>
      </c>
    </row>
    <row r="203" spans="2:53" s="12" customFormat="1" ht="13.5" customHeight="1">
      <c r="B203" s="261"/>
      <c r="C203" s="331"/>
      <c r="D203" s="71" t="s">
        <v>67</v>
      </c>
      <c r="E203" s="96">
        <v>3</v>
      </c>
      <c r="F203" s="70">
        <v>1</v>
      </c>
      <c r="G203" s="13">
        <f t="shared" si="105"/>
        <v>0.33333333333333331</v>
      </c>
      <c r="H203" s="70">
        <v>2</v>
      </c>
      <c r="I203" s="13">
        <f t="shared" si="106"/>
        <v>0.66666666666666663</v>
      </c>
      <c r="J203" s="96">
        <v>7</v>
      </c>
      <c r="K203" s="70">
        <v>1</v>
      </c>
      <c r="L203" s="13">
        <f t="shared" si="107"/>
        <v>0.14285714285714285</v>
      </c>
      <c r="M203" s="70">
        <v>6</v>
      </c>
      <c r="N203" s="13">
        <f t="shared" si="108"/>
        <v>0.8571428571428571</v>
      </c>
      <c r="O203" s="96">
        <v>2043</v>
      </c>
      <c r="P203" s="70">
        <v>439</v>
      </c>
      <c r="Q203" s="13">
        <f t="shared" si="109"/>
        <v>0.21488007831620168</v>
      </c>
      <c r="R203" s="70">
        <v>1604</v>
      </c>
      <c r="S203" s="13">
        <f t="shared" si="110"/>
        <v>0.78511992168379829</v>
      </c>
      <c r="T203" s="96">
        <v>1467</v>
      </c>
      <c r="U203" s="70">
        <v>277</v>
      </c>
      <c r="V203" s="13">
        <f t="shared" si="111"/>
        <v>0.18882072256305385</v>
      </c>
      <c r="W203" s="70">
        <v>1190</v>
      </c>
      <c r="X203" s="13">
        <f t="shared" si="112"/>
        <v>0.81117927743694618</v>
      </c>
      <c r="Y203" s="96">
        <v>841</v>
      </c>
      <c r="Z203" s="70">
        <v>118</v>
      </c>
      <c r="AA203" s="13">
        <f t="shared" si="113"/>
        <v>0.14030915576694411</v>
      </c>
      <c r="AB203" s="70">
        <v>723</v>
      </c>
      <c r="AC203" s="13">
        <f t="shared" si="114"/>
        <v>0.85969084423305586</v>
      </c>
      <c r="AD203" s="96">
        <v>372</v>
      </c>
      <c r="AE203" s="70">
        <v>40</v>
      </c>
      <c r="AF203" s="13">
        <f t="shared" si="115"/>
        <v>0.10752688172043011</v>
      </c>
      <c r="AG203" s="70">
        <v>332</v>
      </c>
      <c r="AH203" s="13">
        <f t="shared" si="116"/>
        <v>0.89247311827956988</v>
      </c>
      <c r="AI203" s="96">
        <v>127</v>
      </c>
      <c r="AJ203" s="70">
        <v>6</v>
      </c>
      <c r="AK203" s="13">
        <f t="shared" si="117"/>
        <v>4.7244094488188976E-2</v>
      </c>
      <c r="AL203" s="70">
        <v>121</v>
      </c>
      <c r="AM203" s="13">
        <f t="shared" si="118"/>
        <v>0.952755905511811</v>
      </c>
      <c r="AN203" s="96">
        <f t="shared" si="119"/>
        <v>4860</v>
      </c>
      <c r="AO203" s="70">
        <f t="shared" si="103"/>
        <v>882</v>
      </c>
      <c r="AP203" s="13">
        <f t="shared" si="120"/>
        <v>0.18148148148148149</v>
      </c>
      <c r="AQ203" s="33">
        <f t="shared" si="104"/>
        <v>3978</v>
      </c>
      <c r="AR203" s="13">
        <f t="shared" si="121"/>
        <v>0.81851851851851853</v>
      </c>
      <c r="AS203" s="91"/>
      <c r="AT203" s="261"/>
      <c r="AU203" s="331"/>
      <c r="AV203" s="151" t="s">
        <v>67</v>
      </c>
      <c r="AW203" s="210">
        <v>4627</v>
      </c>
      <c r="AX203" s="38">
        <v>759</v>
      </c>
      <c r="AY203" s="85">
        <v>0.16403717311432894</v>
      </c>
      <c r="AZ203" s="38">
        <v>3868</v>
      </c>
      <c r="BA203" s="85">
        <v>0.83596282688567103</v>
      </c>
    </row>
    <row r="204" spans="2:53" s="12" customFormat="1" ht="13.5" customHeight="1">
      <c r="B204" s="259">
        <v>67</v>
      </c>
      <c r="C204" s="329" t="s">
        <v>6</v>
      </c>
      <c r="D204" s="75" t="s">
        <v>136</v>
      </c>
      <c r="E204" s="94">
        <v>7</v>
      </c>
      <c r="F204" s="74">
        <v>3</v>
      </c>
      <c r="G204" s="72">
        <f t="shared" si="105"/>
        <v>0.42857142857142855</v>
      </c>
      <c r="H204" s="74">
        <v>4</v>
      </c>
      <c r="I204" s="72">
        <f t="shared" si="106"/>
        <v>0.5714285714285714</v>
      </c>
      <c r="J204" s="94">
        <v>17</v>
      </c>
      <c r="K204" s="74">
        <v>7</v>
      </c>
      <c r="L204" s="72">
        <f t="shared" si="107"/>
        <v>0.41176470588235292</v>
      </c>
      <c r="M204" s="74">
        <v>10</v>
      </c>
      <c r="N204" s="72">
        <f t="shared" si="108"/>
        <v>0.58823529411764708</v>
      </c>
      <c r="O204" s="94">
        <v>462</v>
      </c>
      <c r="P204" s="74">
        <v>100</v>
      </c>
      <c r="Q204" s="72">
        <f t="shared" si="109"/>
        <v>0.21645021645021645</v>
      </c>
      <c r="R204" s="74">
        <v>362</v>
      </c>
      <c r="S204" s="72">
        <f t="shared" si="110"/>
        <v>0.78354978354978355</v>
      </c>
      <c r="T204" s="94">
        <v>309</v>
      </c>
      <c r="U204" s="74">
        <v>61</v>
      </c>
      <c r="V204" s="72">
        <f t="shared" si="111"/>
        <v>0.19741100323624594</v>
      </c>
      <c r="W204" s="74">
        <v>248</v>
      </c>
      <c r="X204" s="72">
        <f t="shared" si="112"/>
        <v>0.80258899676375406</v>
      </c>
      <c r="Y204" s="94">
        <v>176</v>
      </c>
      <c r="Z204" s="74">
        <v>28</v>
      </c>
      <c r="AA204" s="72">
        <f t="shared" si="113"/>
        <v>0.15909090909090909</v>
      </c>
      <c r="AB204" s="74">
        <v>148</v>
      </c>
      <c r="AC204" s="72">
        <f t="shared" si="114"/>
        <v>0.84090909090909094</v>
      </c>
      <c r="AD204" s="94">
        <v>75</v>
      </c>
      <c r="AE204" s="74">
        <v>4</v>
      </c>
      <c r="AF204" s="72">
        <f t="shared" si="115"/>
        <v>5.3333333333333337E-2</v>
      </c>
      <c r="AG204" s="74">
        <v>71</v>
      </c>
      <c r="AH204" s="72">
        <f t="shared" si="116"/>
        <v>0.94666666666666666</v>
      </c>
      <c r="AI204" s="94">
        <v>35</v>
      </c>
      <c r="AJ204" s="74">
        <v>0</v>
      </c>
      <c r="AK204" s="72">
        <f t="shared" si="117"/>
        <v>0</v>
      </c>
      <c r="AL204" s="74">
        <v>35</v>
      </c>
      <c r="AM204" s="72">
        <f t="shared" si="118"/>
        <v>1</v>
      </c>
      <c r="AN204" s="94">
        <f t="shared" si="119"/>
        <v>1081</v>
      </c>
      <c r="AO204" s="74">
        <f t="shared" si="103"/>
        <v>203</v>
      </c>
      <c r="AP204" s="72">
        <f t="shared" si="120"/>
        <v>0.1877890841813136</v>
      </c>
      <c r="AQ204" s="73">
        <f t="shared" si="104"/>
        <v>878</v>
      </c>
      <c r="AR204" s="72">
        <f t="shared" si="121"/>
        <v>0.81221091581868643</v>
      </c>
      <c r="AS204" s="91"/>
      <c r="AT204" s="259">
        <v>67</v>
      </c>
      <c r="AU204" s="329" t="s">
        <v>6</v>
      </c>
      <c r="AV204" s="11" t="s">
        <v>136</v>
      </c>
      <c r="AW204" s="210">
        <v>977</v>
      </c>
      <c r="AX204" s="38">
        <v>218</v>
      </c>
      <c r="AY204" s="85">
        <v>0.22313203684749233</v>
      </c>
      <c r="AZ204" s="38">
        <v>759</v>
      </c>
      <c r="BA204" s="85">
        <v>0.77686796315250772</v>
      </c>
    </row>
    <row r="205" spans="2:53" s="12" customFormat="1" ht="13.5" customHeight="1">
      <c r="B205" s="260"/>
      <c r="C205" s="330"/>
      <c r="D205" s="65" t="s">
        <v>137</v>
      </c>
      <c r="E205" s="95">
        <v>6</v>
      </c>
      <c r="F205" s="64">
        <v>3</v>
      </c>
      <c r="G205" s="62">
        <f t="shared" si="105"/>
        <v>0.5</v>
      </c>
      <c r="H205" s="64">
        <v>3</v>
      </c>
      <c r="I205" s="62">
        <f t="shared" si="106"/>
        <v>0.5</v>
      </c>
      <c r="J205" s="95">
        <v>4</v>
      </c>
      <c r="K205" s="64">
        <v>2</v>
      </c>
      <c r="L205" s="62">
        <f t="shared" si="107"/>
        <v>0.5</v>
      </c>
      <c r="M205" s="64">
        <v>2</v>
      </c>
      <c r="N205" s="62">
        <f t="shared" si="108"/>
        <v>0.5</v>
      </c>
      <c r="O205" s="95">
        <v>351</v>
      </c>
      <c r="P205" s="64">
        <v>6</v>
      </c>
      <c r="Q205" s="62">
        <f t="shared" si="109"/>
        <v>1.7094017094017096E-2</v>
      </c>
      <c r="R205" s="64">
        <v>345</v>
      </c>
      <c r="S205" s="62">
        <f t="shared" si="110"/>
        <v>0.98290598290598286</v>
      </c>
      <c r="T205" s="95">
        <v>231</v>
      </c>
      <c r="U205" s="64">
        <v>3</v>
      </c>
      <c r="V205" s="62">
        <f t="shared" si="111"/>
        <v>1.2987012987012988E-2</v>
      </c>
      <c r="W205" s="64">
        <v>228</v>
      </c>
      <c r="X205" s="62">
        <f t="shared" si="112"/>
        <v>0.98701298701298701</v>
      </c>
      <c r="Y205" s="95">
        <v>188</v>
      </c>
      <c r="Z205" s="64">
        <v>1</v>
      </c>
      <c r="AA205" s="62">
        <f t="shared" si="113"/>
        <v>5.3191489361702126E-3</v>
      </c>
      <c r="AB205" s="64">
        <v>187</v>
      </c>
      <c r="AC205" s="62">
        <f t="shared" si="114"/>
        <v>0.99468085106382975</v>
      </c>
      <c r="AD205" s="95">
        <v>125</v>
      </c>
      <c r="AE205" s="64">
        <v>1</v>
      </c>
      <c r="AF205" s="62">
        <f t="shared" si="115"/>
        <v>8.0000000000000002E-3</v>
      </c>
      <c r="AG205" s="64">
        <v>124</v>
      </c>
      <c r="AH205" s="62">
        <f t="shared" si="116"/>
        <v>0.99199999999999999</v>
      </c>
      <c r="AI205" s="95">
        <v>57</v>
      </c>
      <c r="AJ205" s="64">
        <v>0</v>
      </c>
      <c r="AK205" s="62">
        <f t="shared" si="117"/>
        <v>0</v>
      </c>
      <c r="AL205" s="64">
        <v>57</v>
      </c>
      <c r="AM205" s="62">
        <f t="shared" si="118"/>
        <v>1</v>
      </c>
      <c r="AN205" s="95">
        <f t="shared" si="119"/>
        <v>962</v>
      </c>
      <c r="AO205" s="64">
        <f t="shared" si="103"/>
        <v>16</v>
      </c>
      <c r="AP205" s="62">
        <f t="shared" si="120"/>
        <v>1.6632016632016633E-2</v>
      </c>
      <c r="AQ205" s="63">
        <f t="shared" si="104"/>
        <v>946</v>
      </c>
      <c r="AR205" s="62">
        <f t="shared" si="121"/>
        <v>0.98336798336798337</v>
      </c>
      <c r="AS205" s="91"/>
      <c r="AT205" s="260"/>
      <c r="AU205" s="330"/>
      <c r="AV205" s="11" t="s">
        <v>137</v>
      </c>
      <c r="AW205" s="210">
        <v>964</v>
      </c>
      <c r="AX205" s="38">
        <v>13</v>
      </c>
      <c r="AY205" s="85">
        <v>1.3485477178423237E-2</v>
      </c>
      <c r="AZ205" s="38">
        <v>951</v>
      </c>
      <c r="BA205" s="85">
        <v>0.98651452282157681</v>
      </c>
    </row>
    <row r="206" spans="2:53" s="12" customFormat="1" ht="13.5" customHeight="1">
      <c r="B206" s="261"/>
      <c r="C206" s="331"/>
      <c r="D206" s="71" t="s">
        <v>67</v>
      </c>
      <c r="E206" s="96">
        <v>13</v>
      </c>
      <c r="F206" s="70">
        <v>6</v>
      </c>
      <c r="G206" s="13">
        <f t="shared" si="105"/>
        <v>0.46153846153846156</v>
      </c>
      <c r="H206" s="70">
        <v>7</v>
      </c>
      <c r="I206" s="13">
        <f t="shared" si="106"/>
        <v>0.53846153846153844</v>
      </c>
      <c r="J206" s="96">
        <v>21</v>
      </c>
      <c r="K206" s="70">
        <v>9</v>
      </c>
      <c r="L206" s="13">
        <f t="shared" si="107"/>
        <v>0.42857142857142855</v>
      </c>
      <c r="M206" s="70">
        <v>12</v>
      </c>
      <c r="N206" s="13">
        <f t="shared" si="108"/>
        <v>0.5714285714285714</v>
      </c>
      <c r="O206" s="96">
        <v>813</v>
      </c>
      <c r="P206" s="70">
        <v>106</v>
      </c>
      <c r="Q206" s="13">
        <f t="shared" si="109"/>
        <v>0.13038130381303814</v>
      </c>
      <c r="R206" s="70">
        <v>707</v>
      </c>
      <c r="S206" s="13">
        <f t="shared" si="110"/>
        <v>0.86961869618696186</v>
      </c>
      <c r="T206" s="96">
        <v>540</v>
      </c>
      <c r="U206" s="70">
        <v>64</v>
      </c>
      <c r="V206" s="13">
        <f t="shared" si="111"/>
        <v>0.11851851851851852</v>
      </c>
      <c r="W206" s="70">
        <v>476</v>
      </c>
      <c r="X206" s="13">
        <f t="shared" si="112"/>
        <v>0.88148148148148153</v>
      </c>
      <c r="Y206" s="96">
        <v>364</v>
      </c>
      <c r="Z206" s="70">
        <v>29</v>
      </c>
      <c r="AA206" s="13">
        <f t="shared" si="113"/>
        <v>7.9670329670329665E-2</v>
      </c>
      <c r="AB206" s="70">
        <v>335</v>
      </c>
      <c r="AC206" s="13">
        <f t="shared" si="114"/>
        <v>0.92032967032967028</v>
      </c>
      <c r="AD206" s="96">
        <v>200</v>
      </c>
      <c r="AE206" s="70">
        <v>5</v>
      </c>
      <c r="AF206" s="13">
        <f t="shared" si="115"/>
        <v>2.5000000000000001E-2</v>
      </c>
      <c r="AG206" s="70">
        <v>195</v>
      </c>
      <c r="AH206" s="13">
        <f t="shared" si="116"/>
        <v>0.97499999999999998</v>
      </c>
      <c r="AI206" s="96">
        <v>92</v>
      </c>
      <c r="AJ206" s="70">
        <v>0</v>
      </c>
      <c r="AK206" s="13">
        <f t="shared" si="117"/>
        <v>0</v>
      </c>
      <c r="AL206" s="70">
        <v>92</v>
      </c>
      <c r="AM206" s="13">
        <f t="shared" si="118"/>
        <v>1</v>
      </c>
      <c r="AN206" s="96">
        <f t="shared" si="119"/>
        <v>2043</v>
      </c>
      <c r="AO206" s="70">
        <f t="shared" si="103"/>
        <v>219</v>
      </c>
      <c r="AP206" s="13">
        <f t="shared" si="120"/>
        <v>0.10719530102790015</v>
      </c>
      <c r="AQ206" s="33">
        <f t="shared" si="104"/>
        <v>1824</v>
      </c>
      <c r="AR206" s="13">
        <f t="shared" si="121"/>
        <v>0.89280469897209991</v>
      </c>
      <c r="AS206" s="91"/>
      <c r="AT206" s="261"/>
      <c r="AU206" s="331"/>
      <c r="AV206" s="151" t="s">
        <v>67</v>
      </c>
      <c r="AW206" s="210">
        <v>1941</v>
      </c>
      <c r="AX206" s="38">
        <v>231</v>
      </c>
      <c r="AY206" s="85">
        <v>0.11901081916537867</v>
      </c>
      <c r="AZ206" s="38">
        <v>1710</v>
      </c>
      <c r="BA206" s="85">
        <v>0.8809891808346213</v>
      </c>
    </row>
    <row r="207" spans="2:53" s="12" customFormat="1" ht="13.5" customHeight="1">
      <c r="B207" s="259">
        <v>68</v>
      </c>
      <c r="C207" s="329" t="s">
        <v>46</v>
      </c>
      <c r="D207" s="75" t="s">
        <v>136</v>
      </c>
      <c r="E207" s="94">
        <v>10</v>
      </c>
      <c r="F207" s="74">
        <v>2</v>
      </c>
      <c r="G207" s="72">
        <f t="shared" si="105"/>
        <v>0.2</v>
      </c>
      <c r="H207" s="74">
        <v>8</v>
      </c>
      <c r="I207" s="72">
        <f t="shared" si="106"/>
        <v>0.8</v>
      </c>
      <c r="J207" s="94">
        <v>15</v>
      </c>
      <c r="K207" s="74">
        <v>1</v>
      </c>
      <c r="L207" s="72">
        <f t="shared" si="107"/>
        <v>6.6666666666666666E-2</v>
      </c>
      <c r="M207" s="74">
        <v>14</v>
      </c>
      <c r="N207" s="72">
        <f t="shared" si="108"/>
        <v>0.93333333333333335</v>
      </c>
      <c r="O207" s="94">
        <v>544</v>
      </c>
      <c r="P207" s="74">
        <v>115</v>
      </c>
      <c r="Q207" s="72">
        <f t="shared" si="109"/>
        <v>0.21139705882352941</v>
      </c>
      <c r="R207" s="74">
        <v>429</v>
      </c>
      <c r="S207" s="72">
        <f t="shared" si="110"/>
        <v>0.78860294117647056</v>
      </c>
      <c r="T207" s="94">
        <v>464</v>
      </c>
      <c r="U207" s="74">
        <v>121</v>
      </c>
      <c r="V207" s="72">
        <f t="shared" si="111"/>
        <v>0.26077586206896552</v>
      </c>
      <c r="W207" s="74">
        <v>343</v>
      </c>
      <c r="X207" s="72">
        <f t="shared" si="112"/>
        <v>0.73922413793103448</v>
      </c>
      <c r="Y207" s="94">
        <v>264</v>
      </c>
      <c r="Z207" s="74">
        <v>69</v>
      </c>
      <c r="AA207" s="72">
        <f t="shared" si="113"/>
        <v>0.26136363636363635</v>
      </c>
      <c r="AB207" s="74">
        <v>195</v>
      </c>
      <c r="AC207" s="72">
        <f t="shared" si="114"/>
        <v>0.73863636363636365</v>
      </c>
      <c r="AD207" s="94">
        <v>111</v>
      </c>
      <c r="AE207" s="74">
        <v>14</v>
      </c>
      <c r="AF207" s="72">
        <f t="shared" si="115"/>
        <v>0.12612612612612611</v>
      </c>
      <c r="AG207" s="74">
        <v>97</v>
      </c>
      <c r="AH207" s="72">
        <f t="shared" si="116"/>
        <v>0.87387387387387383</v>
      </c>
      <c r="AI207" s="94">
        <v>37</v>
      </c>
      <c r="AJ207" s="74">
        <v>1</v>
      </c>
      <c r="AK207" s="72">
        <f t="shared" si="117"/>
        <v>2.7027027027027029E-2</v>
      </c>
      <c r="AL207" s="74">
        <v>36</v>
      </c>
      <c r="AM207" s="72">
        <f t="shared" si="118"/>
        <v>0.97297297297297303</v>
      </c>
      <c r="AN207" s="94">
        <f t="shared" si="119"/>
        <v>1445</v>
      </c>
      <c r="AO207" s="74">
        <f t="shared" si="103"/>
        <v>323</v>
      </c>
      <c r="AP207" s="72">
        <f t="shared" si="120"/>
        <v>0.22352941176470589</v>
      </c>
      <c r="AQ207" s="73">
        <f t="shared" si="104"/>
        <v>1122</v>
      </c>
      <c r="AR207" s="72">
        <f t="shared" si="121"/>
        <v>0.77647058823529413</v>
      </c>
      <c r="AS207" s="91"/>
      <c r="AT207" s="259">
        <v>68</v>
      </c>
      <c r="AU207" s="329" t="s">
        <v>46</v>
      </c>
      <c r="AV207" s="11" t="s">
        <v>136</v>
      </c>
      <c r="AW207" s="210">
        <v>1414</v>
      </c>
      <c r="AX207" s="38">
        <v>292</v>
      </c>
      <c r="AY207" s="85">
        <v>0.2065063649222065</v>
      </c>
      <c r="AZ207" s="38">
        <v>1122</v>
      </c>
      <c r="BA207" s="85">
        <v>0.79349363507779347</v>
      </c>
    </row>
    <row r="208" spans="2:53" s="12" customFormat="1" ht="13.5" customHeight="1">
      <c r="B208" s="260"/>
      <c r="C208" s="330"/>
      <c r="D208" s="65" t="s">
        <v>137</v>
      </c>
      <c r="E208" s="95">
        <v>4</v>
      </c>
      <c r="F208" s="64">
        <v>0</v>
      </c>
      <c r="G208" s="62">
        <f t="shared" si="105"/>
        <v>0</v>
      </c>
      <c r="H208" s="64">
        <v>4</v>
      </c>
      <c r="I208" s="62">
        <f t="shared" si="106"/>
        <v>1</v>
      </c>
      <c r="J208" s="95">
        <v>7</v>
      </c>
      <c r="K208" s="64">
        <v>0</v>
      </c>
      <c r="L208" s="62">
        <f t="shared" si="107"/>
        <v>0</v>
      </c>
      <c r="M208" s="64">
        <v>7</v>
      </c>
      <c r="N208" s="62">
        <f t="shared" si="108"/>
        <v>1</v>
      </c>
      <c r="O208" s="95">
        <v>414</v>
      </c>
      <c r="P208" s="64">
        <v>8</v>
      </c>
      <c r="Q208" s="62">
        <f t="shared" si="109"/>
        <v>1.932367149758454E-2</v>
      </c>
      <c r="R208" s="64">
        <v>406</v>
      </c>
      <c r="S208" s="62">
        <f t="shared" si="110"/>
        <v>0.98067632850241548</v>
      </c>
      <c r="T208" s="95">
        <v>319</v>
      </c>
      <c r="U208" s="64">
        <v>5</v>
      </c>
      <c r="V208" s="62">
        <f t="shared" si="111"/>
        <v>1.5673981191222569E-2</v>
      </c>
      <c r="W208" s="64">
        <v>314</v>
      </c>
      <c r="X208" s="62">
        <f t="shared" si="112"/>
        <v>0.98432601880877746</v>
      </c>
      <c r="Y208" s="95">
        <v>268</v>
      </c>
      <c r="Z208" s="64">
        <v>0</v>
      </c>
      <c r="AA208" s="62">
        <f t="shared" si="113"/>
        <v>0</v>
      </c>
      <c r="AB208" s="64">
        <v>268</v>
      </c>
      <c r="AC208" s="62">
        <f t="shared" si="114"/>
        <v>1</v>
      </c>
      <c r="AD208" s="95">
        <v>109</v>
      </c>
      <c r="AE208" s="64">
        <v>0</v>
      </c>
      <c r="AF208" s="62">
        <f t="shared" si="115"/>
        <v>0</v>
      </c>
      <c r="AG208" s="64">
        <v>109</v>
      </c>
      <c r="AH208" s="62">
        <f t="shared" si="116"/>
        <v>1</v>
      </c>
      <c r="AI208" s="95">
        <v>59</v>
      </c>
      <c r="AJ208" s="64">
        <v>0</v>
      </c>
      <c r="AK208" s="62">
        <f t="shared" si="117"/>
        <v>0</v>
      </c>
      <c r="AL208" s="64">
        <v>59</v>
      </c>
      <c r="AM208" s="62">
        <f t="shared" si="118"/>
        <v>1</v>
      </c>
      <c r="AN208" s="95">
        <f t="shared" si="119"/>
        <v>1180</v>
      </c>
      <c r="AO208" s="64">
        <f t="shared" si="103"/>
        <v>13</v>
      </c>
      <c r="AP208" s="62">
        <f t="shared" si="120"/>
        <v>1.1016949152542373E-2</v>
      </c>
      <c r="AQ208" s="63">
        <f t="shared" si="104"/>
        <v>1167</v>
      </c>
      <c r="AR208" s="62">
        <f t="shared" si="121"/>
        <v>0.98898305084745763</v>
      </c>
      <c r="AS208" s="91"/>
      <c r="AT208" s="260"/>
      <c r="AU208" s="330"/>
      <c r="AV208" s="11" t="s">
        <v>137</v>
      </c>
      <c r="AW208" s="210">
        <v>1190</v>
      </c>
      <c r="AX208" s="38">
        <v>9</v>
      </c>
      <c r="AY208" s="85">
        <v>7.5630252100840336E-3</v>
      </c>
      <c r="AZ208" s="38">
        <v>1181</v>
      </c>
      <c r="BA208" s="85">
        <v>0.99243697478991599</v>
      </c>
    </row>
    <row r="209" spans="2:53" s="12" customFormat="1" ht="13.5" customHeight="1">
      <c r="B209" s="261"/>
      <c r="C209" s="331"/>
      <c r="D209" s="71" t="s">
        <v>67</v>
      </c>
      <c r="E209" s="96">
        <v>14</v>
      </c>
      <c r="F209" s="70">
        <v>2</v>
      </c>
      <c r="G209" s="13">
        <f t="shared" si="105"/>
        <v>0.14285714285714285</v>
      </c>
      <c r="H209" s="70">
        <v>12</v>
      </c>
      <c r="I209" s="13">
        <f t="shared" si="106"/>
        <v>0.8571428571428571</v>
      </c>
      <c r="J209" s="96">
        <v>22</v>
      </c>
      <c r="K209" s="70">
        <v>1</v>
      </c>
      <c r="L209" s="13">
        <f t="shared" si="107"/>
        <v>4.5454545454545456E-2</v>
      </c>
      <c r="M209" s="70">
        <v>21</v>
      </c>
      <c r="N209" s="13">
        <f t="shared" si="108"/>
        <v>0.95454545454545459</v>
      </c>
      <c r="O209" s="96">
        <v>958</v>
      </c>
      <c r="P209" s="70">
        <v>123</v>
      </c>
      <c r="Q209" s="13">
        <f t="shared" si="109"/>
        <v>0.12839248434237996</v>
      </c>
      <c r="R209" s="70">
        <v>835</v>
      </c>
      <c r="S209" s="13">
        <f t="shared" si="110"/>
        <v>0.87160751565762007</v>
      </c>
      <c r="T209" s="96">
        <v>783</v>
      </c>
      <c r="U209" s="70">
        <v>126</v>
      </c>
      <c r="V209" s="13">
        <f t="shared" si="111"/>
        <v>0.16091954022988506</v>
      </c>
      <c r="W209" s="70">
        <v>657</v>
      </c>
      <c r="X209" s="13">
        <f t="shared" si="112"/>
        <v>0.83908045977011492</v>
      </c>
      <c r="Y209" s="96">
        <v>532</v>
      </c>
      <c r="Z209" s="70">
        <v>69</v>
      </c>
      <c r="AA209" s="13">
        <f t="shared" si="113"/>
        <v>0.12969924812030076</v>
      </c>
      <c r="AB209" s="70">
        <v>463</v>
      </c>
      <c r="AC209" s="13">
        <f t="shared" si="114"/>
        <v>0.87030075187969924</v>
      </c>
      <c r="AD209" s="96">
        <v>220</v>
      </c>
      <c r="AE209" s="70">
        <v>14</v>
      </c>
      <c r="AF209" s="13">
        <f t="shared" si="115"/>
        <v>6.363636363636363E-2</v>
      </c>
      <c r="AG209" s="70">
        <v>206</v>
      </c>
      <c r="AH209" s="13">
        <f t="shared" si="116"/>
        <v>0.9363636363636364</v>
      </c>
      <c r="AI209" s="96">
        <v>96</v>
      </c>
      <c r="AJ209" s="70">
        <v>1</v>
      </c>
      <c r="AK209" s="13">
        <f t="shared" si="117"/>
        <v>1.0416666666666666E-2</v>
      </c>
      <c r="AL209" s="70">
        <v>95</v>
      </c>
      <c r="AM209" s="13">
        <f t="shared" si="118"/>
        <v>0.98958333333333337</v>
      </c>
      <c r="AN209" s="96">
        <f t="shared" si="119"/>
        <v>2625</v>
      </c>
      <c r="AO209" s="70">
        <f t="shared" si="103"/>
        <v>336</v>
      </c>
      <c r="AP209" s="13">
        <f t="shared" si="120"/>
        <v>0.128</v>
      </c>
      <c r="AQ209" s="33">
        <f t="shared" si="104"/>
        <v>2289</v>
      </c>
      <c r="AR209" s="13">
        <f t="shared" si="121"/>
        <v>0.872</v>
      </c>
      <c r="AS209" s="91"/>
      <c r="AT209" s="261"/>
      <c r="AU209" s="331"/>
      <c r="AV209" s="151" t="s">
        <v>67</v>
      </c>
      <c r="AW209" s="210">
        <v>2604</v>
      </c>
      <c r="AX209" s="38">
        <v>301</v>
      </c>
      <c r="AY209" s="85">
        <v>0.11559139784946236</v>
      </c>
      <c r="AZ209" s="38">
        <v>2303</v>
      </c>
      <c r="BA209" s="85">
        <v>0.88440860215053763</v>
      </c>
    </row>
    <row r="210" spans="2:53" s="12" customFormat="1" ht="13.5" customHeight="1">
      <c r="B210" s="259">
        <v>69</v>
      </c>
      <c r="C210" s="329" t="s">
        <v>47</v>
      </c>
      <c r="D210" s="75" t="s">
        <v>136</v>
      </c>
      <c r="E210" s="94">
        <v>8</v>
      </c>
      <c r="F210" s="74">
        <v>0</v>
      </c>
      <c r="G210" s="72">
        <f t="shared" si="105"/>
        <v>0</v>
      </c>
      <c r="H210" s="74">
        <v>8</v>
      </c>
      <c r="I210" s="72">
        <f t="shared" si="106"/>
        <v>1</v>
      </c>
      <c r="J210" s="94">
        <v>28</v>
      </c>
      <c r="K210" s="74">
        <v>5</v>
      </c>
      <c r="L210" s="72">
        <f t="shared" si="107"/>
        <v>0.17857142857142858</v>
      </c>
      <c r="M210" s="74">
        <v>23</v>
      </c>
      <c r="N210" s="72">
        <f t="shared" si="108"/>
        <v>0.8214285714285714</v>
      </c>
      <c r="O210" s="94">
        <v>1572</v>
      </c>
      <c r="P210" s="74">
        <v>349</v>
      </c>
      <c r="Q210" s="72">
        <f t="shared" si="109"/>
        <v>0.22201017811704835</v>
      </c>
      <c r="R210" s="74">
        <v>1223</v>
      </c>
      <c r="S210" s="72">
        <f t="shared" si="110"/>
        <v>0.77798982188295163</v>
      </c>
      <c r="T210" s="94">
        <v>1115</v>
      </c>
      <c r="U210" s="74">
        <v>238</v>
      </c>
      <c r="V210" s="72">
        <f t="shared" si="111"/>
        <v>0.21345291479820627</v>
      </c>
      <c r="W210" s="74">
        <v>877</v>
      </c>
      <c r="X210" s="72">
        <f t="shared" si="112"/>
        <v>0.78654708520179373</v>
      </c>
      <c r="Y210" s="94">
        <v>545</v>
      </c>
      <c r="Z210" s="74">
        <v>109</v>
      </c>
      <c r="AA210" s="72">
        <f t="shared" si="113"/>
        <v>0.2</v>
      </c>
      <c r="AB210" s="74">
        <v>436</v>
      </c>
      <c r="AC210" s="72">
        <f t="shared" si="114"/>
        <v>0.8</v>
      </c>
      <c r="AD210" s="94">
        <v>226</v>
      </c>
      <c r="AE210" s="74">
        <v>22</v>
      </c>
      <c r="AF210" s="72">
        <f t="shared" si="115"/>
        <v>9.7345132743362831E-2</v>
      </c>
      <c r="AG210" s="74">
        <v>204</v>
      </c>
      <c r="AH210" s="72">
        <f t="shared" si="116"/>
        <v>0.90265486725663713</v>
      </c>
      <c r="AI210" s="94">
        <v>72</v>
      </c>
      <c r="AJ210" s="74">
        <v>4</v>
      </c>
      <c r="AK210" s="72">
        <f t="shared" si="117"/>
        <v>5.5555555555555552E-2</v>
      </c>
      <c r="AL210" s="74">
        <v>68</v>
      </c>
      <c r="AM210" s="72">
        <f t="shared" si="118"/>
        <v>0.94444444444444442</v>
      </c>
      <c r="AN210" s="94">
        <f t="shared" si="119"/>
        <v>3566</v>
      </c>
      <c r="AO210" s="74">
        <f t="shared" si="103"/>
        <v>727</v>
      </c>
      <c r="AP210" s="72">
        <f t="shared" si="120"/>
        <v>0.20386988222097588</v>
      </c>
      <c r="AQ210" s="73">
        <f t="shared" si="104"/>
        <v>2839</v>
      </c>
      <c r="AR210" s="72">
        <f t="shared" si="121"/>
        <v>0.79613011777902409</v>
      </c>
      <c r="AS210" s="91"/>
      <c r="AT210" s="259">
        <v>69</v>
      </c>
      <c r="AU210" s="329" t="s">
        <v>47</v>
      </c>
      <c r="AV210" s="11" t="s">
        <v>136</v>
      </c>
      <c r="AW210" s="210">
        <v>3284</v>
      </c>
      <c r="AX210" s="38">
        <v>691</v>
      </c>
      <c r="AY210" s="85">
        <v>0.21041412911084043</v>
      </c>
      <c r="AZ210" s="38">
        <v>2593</v>
      </c>
      <c r="BA210" s="85">
        <v>0.78958587088915955</v>
      </c>
    </row>
    <row r="211" spans="2:53" s="12" customFormat="1" ht="13.5" customHeight="1">
      <c r="B211" s="260"/>
      <c r="C211" s="330"/>
      <c r="D211" s="65" t="s">
        <v>137</v>
      </c>
      <c r="E211" s="95">
        <v>4</v>
      </c>
      <c r="F211" s="64">
        <v>0</v>
      </c>
      <c r="G211" s="62">
        <f t="shared" si="105"/>
        <v>0</v>
      </c>
      <c r="H211" s="64">
        <v>4</v>
      </c>
      <c r="I211" s="62">
        <f t="shared" si="106"/>
        <v>1</v>
      </c>
      <c r="J211" s="95">
        <v>10</v>
      </c>
      <c r="K211" s="64">
        <v>0</v>
      </c>
      <c r="L211" s="62">
        <f t="shared" si="107"/>
        <v>0</v>
      </c>
      <c r="M211" s="64">
        <v>10</v>
      </c>
      <c r="N211" s="62">
        <f t="shared" si="108"/>
        <v>1</v>
      </c>
      <c r="O211" s="95">
        <v>1283</v>
      </c>
      <c r="P211" s="64">
        <v>22</v>
      </c>
      <c r="Q211" s="62">
        <f t="shared" si="109"/>
        <v>1.7147310989867499E-2</v>
      </c>
      <c r="R211" s="64">
        <v>1261</v>
      </c>
      <c r="S211" s="62">
        <f t="shared" si="110"/>
        <v>0.98285268901013245</v>
      </c>
      <c r="T211" s="95">
        <v>869</v>
      </c>
      <c r="U211" s="64">
        <v>15</v>
      </c>
      <c r="V211" s="62">
        <f t="shared" si="111"/>
        <v>1.7261219792865361E-2</v>
      </c>
      <c r="W211" s="64">
        <v>854</v>
      </c>
      <c r="X211" s="62">
        <f t="shared" si="112"/>
        <v>0.98273878020713468</v>
      </c>
      <c r="Y211" s="95">
        <v>489</v>
      </c>
      <c r="Z211" s="64">
        <v>8</v>
      </c>
      <c r="AA211" s="62">
        <f t="shared" si="113"/>
        <v>1.6359918200408999E-2</v>
      </c>
      <c r="AB211" s="64">
        <v>481</v>
      </c>
      <c r="AC211" s="62">
        <f t="shared" si="114"/>
        <v>0.98364008179959095</v>
      </c>
      <c r="AD211" s="95">
        <v>280</v>
      </c>
      <c r="AE211" s="64">
        <v>3</v>
      </c>
      <c r="AF211" s="62">
        <f t="shared" si="115"/>
        <v>1.0714285714285714E-2</v>
      </c>
      <c r="AG211" s="64">
        <v>277</v>
      </c>
      <c r="AH211" s="62">
        <f t="shared" si="116"/>
        <v>0.98928571428571432</v>
      </c>
      <c r="AI211" s="95">
        <v>102</v>
      </c>
      <c r="AJ211" s="64">
        <v>0</v>
      </c>
      <c r="AK211" s="62">
        <f t="shared" si="117"/>
        <v>0</v>
      </c>
      <c r="AL211" s="64">
        <v>102</v>
      </c>
      <c r="AM211" s="62">
        <f t="shared" si="118"/>
        <v>1</v>
      </c>
      <c r="AN211" s="95">
        <f t="shared" si="119"/>
        <v>3037</v>
      </c>
      <c r="AO211" s="64">
        <f t="shared" si="103"/>
        <v>48</v>
      </c>
      <c r="AP211" s="62">
        <f t="shared" si="120"/>
        <v>1.5805070793546264E-2</v>
      </c>
      <c r="AQ211" s="63">
        <f t="shared" si="104"/>
        <v>2989</v>
      </c>
      <c r="AR211" s="62">
        <f t="shared" si="121"/>
        <v>0.98419492920645368</v>
      </c>
      <c r="AS211" s="91"/>
      <c r="AT211" s="260"/>
      <c r="AU211" s="330"/>
      <c r="AV211" s="11" t="s">
        <v>137</v>
      </c>
      <c r="AW211" s="210">
        <v>2967</v>
      </c>
      <c r="AX211" s="38">
        <v>40</v>
      </c>
      <c r="AY211" s="85">
        <v>1.3481631277384564E-2</v>
      </c>
      <c r="AZ211" s="38">
        <v>2927</v>
      </c>
      <c r="BA211" s="85">
        <v>0.98651836872261545</v>
      </c>
    </row>
    <row r="212" spans="2:53" s="12" customFormat="1" ht="13.5" customHeight="1">
      <c r="B212" s="261"/>
      <c r="C212" s="331"/>
      <c r="D212" s="71" t="s">
        <v>67</v>
      </c>
      <c r="E212" s="96">
        <v>12</v>
      </c>
      <c r="F212" s="70">
        <v>0</v>
      </c>
      <c r="G212" s="13">
        <f t="shared" si="105"/>
        <v>0</v>
      </c>
      <c r="H212" s="70">
        <v>12</v>
      </c>
      <c r="I212" s="13">
        <f t="shared" si="106"/>
        <v>1</v>
      </c>
      <c r="J212" s="96">
        <v>38</v>
      </c>
      <c r="K212" s="70">
        <v>5</v>
      </c>
      <c r="L212" s="13">
        <f t="shared" si="107"/>
        <v>0.13157894736842105</v>
      </c>
      <c r="M212" s="70">
        <v>33</v>
      </c>
      <c r="N212" s="13">
        <f t="shared" si="108"/>
        <v>0.86842105263157898</v>
      </c>
      <c r="O212" s="96">
        <v>2855</v>
      </c>
      <c r="P212" s="70">
        <v>371</v>
      </c>
      <c r="Q212" s="13">
        <f t="shared" si="109"/>
        <v>0.1299474605954466</v>
      </c>
      <c r="R212" s="70">
        <v>2484</v>
      </c>
      <c r="S212" s="13">
        <f t="shared" si="110"/>
        <v>0.8700525394045534</v>
      </c>
      <c r="T212" s="96">
        <v>1984</v>
      </c>
      <c r="U212" s="70">
        <v>253</v>
      </c>
      <c r="V212" s="13">
        <f t="shared" si="111"/>
        <v>0.12752016129032259</v>
      </c>
      <c r="W212" s="70">
        <v>1731</v>
      </c>
      <c r="X212" s="13">
        <f t="shared" si="112"/>
        <v>0.87247983870967738</v>
      </c>
      <c r="Y212" s="96">
        <v>1034</v>
      </c>
      <c r="Z212" s="70">
        <v>117</v>
      </c>
      <c r="AA212" s="13">
        <f t="shared" si="113"/>
        <v>0.11315280464216634</v>
      </c>
      <c r="AB212" s="70">
        <v>917</v>
      </c>
      <c r="AC212" s="13">
        <f t="shared" si="114"/>
        <v>0.88684719535783363</v>
      </c>
      <c r="AD212" s="96">
        <v>506</v>
      </c>
      <c r="AE212" s="70">
        <v>25</v>
      </c>
      <c r="AF212" s="13">
        <f t="shared" si="115"/>
        <v>4.9407114624505928E-2</v>
      </c>
      <c r="AG212" s="70">
        <v>481</v>
      </c>
      <c r="AH212" s="13">
        <f t="shared" si="116"/>
        <v>0.95059288537549402</v>
      </c>
      <c r="AI212" s="96">
        <v>174</v>
      </c>
      <c r="AJ212" s="70">
        <v>4</v>
      </c>
      <c r="AK212" s="13">
        <f t="shared" si="117"/>
        <v>2.2988505747126436E-2</v>
      </c>
      <c r="AL212" s="70">
        <v>170</v>
      </c>
      <c r="AM212" s="13">
        <f t="shared" si="118"/>
        <v>0.97701149425287359</v>
      </c>
      <c r="AN212" s="96">
        <f t="shared" si="119"/>
        <v>6603</v>
      </c>
      <c r="AO212" s="70">
        <f t="shared" si="103"/>
        <v>775</v>
      </c>
      <c r="AP212" s="13">
        <f t="shared" si="120"/>
        <v>0.11737089201877934</v>
      </c>
      <c r="AQ212" s="33">
        <f t="shared" si="104"/>
        <v>5828</v>
      </c>
      <c r="AR212" s="13">
        <f t="shared" si="121"/>
        <v>0.88262910798122063</v>
      </c>
      <c r="AS212" s="91"/>
      <c r="AT212" s="261"/>
      <c r="AU212" s="331"/>
      <c r="AV212" s="151" t="s">
        <v>67</v>
      </c>
      <c r="AW212" s="210">
        <v>6251</v>
      </c>
      <c r="AX212" s="38">
        <v>731</v>
      </c>
      <c r="AY212" s="85">
        <v>0.11694128939369701</v>
      </c>
      <c r="AZ212" s="38">
        <v>5520</v>
      </c>
      <c r="BA212" s="85">
        <v>0.88305871060630303</v>
      </c>
    </row>
    <row r="213" spans="2:53" s="12" customFormat="1" ht="13.5" customHeight="1">
      <c r="B213" s="259">
        <v>70</v>
      </c>
      <c r="C213" s="329" t="s">
        <v>48</v>
      </c>
      <c r="D213" s="75" t="s">
        <v>136</v>
      </c>
      <c r="E213" s="94">
        <v>1</v>
      </c>
      <c r="F213" s="74">
        <v>0</v>
      </c>
      <c r="G213" s="72">
        <f t="shared" si="105"/>
        <v>0</v>
      </c>
      <c r="H213" s="74">
        <v>1</v>
      </c>
      <c r="I213" s="72">
        <f t="shared" si="106"/>
        <v>1</v>
      </c>
      <c r="J213" s="94">
        <v>3</v>
      </c>
      <c r="K213" s="74">
        <v>0</v>
      </c>
      <c r="L213" s="72">
        <f t="shared" si="107"/>
        <v>0</v>
      </c>
      <c r="M213" s="74">
        <v>3</v>
      </c>
      <c r="N213" s="72">
        <f t="shared" si="108"/>
        <v>1</v>
      </c>
      <c r="O213" s="94">
        <v>222</v>
      </c>
      <c r="P213" s="74">
        <v>63</v>
      </c>
      <c r="Q213" s="72">
        <f t="shared" si="109"/>
        <v>0.28378378378378377</v>
      </c>
      <c r="R213" s="74">
        <v>159</v>
      </c>
      <c r="S213" s="72">
        <f t="shared" si="110"/>
        <v>0.71621621621621623</v>
      </c>
      <c r="T213" s="94">
        <v>203</v>
      </c>
      <c r="U213" s="74">
        <v>48</v>
      </c>
      <c r="V213" s="72">
        <f t="shared" si="111"/>
        <v>0.23645320197044334</v>
      </c>
      <c r="W213" s="74">
        <v>155</v>
      </c>
      <c r="X213" s="72">
        <f t="shared" si="112"/>
        <v>0.76354679802955661</v>
      </c>
      <c r="Y213" s="94">
        <v>114</v>
      </c>
      <c r="Z213" s="74">
        <v>19</v>
      </c>
      <c r="AA213" s="72">
        <f t="shared" si="113"/>
        <v>0.16666666666666666</v>
      </c>
      <c r="AB213" s="74">
        <v>95</v>
      </c>
      <c r="AC213" s="72">
        <f t="shared" si="114"/>
        <v>0.83333333333333337</v>
      </c>
      <c r="AD213" s="94">
        <v>58</v>
      </c>
      <c r="AE213" s="74">
        <v>13</v>
      </c>
      <c r="AF213" s="72">
        <f t="shared" si="115"/>
        <v>0.22413793103448276</v>
      </c>
      <c r="AG213" s="74">
        <v>45</v>
      </c>
      <c r="AH213" s="72">
        <f t="shared" si="116"/>
        <v>0.77586206896551724</v>
      </c>
      <c r="AI213" s="94">
        <v>19</v>
      </c>
      <c r="AJ213" s="74">
        <v>2</v>
      </c>
      <c r="AK213" s="72">
        <f t="shared" si="117"/>
        <v>0.10526315789473684</v>
      </c>
      <c r="AL213" s="74">
        <v>17</v>
      </c>
      <c r="AM213" s="72">
        <f t="shared" si="118"/>
        <v>0.89473684210526316</v>
      </c>
      <c r="AN213" s="94">
        <f t="shared" si="119"/>
        <v>620</v>
      </c>
      <c r="AO213" s="74">
        <f t="shared" si="103"/>
        <v>145</v>
      </c>
      <c r="AP213" s="72">
        <f t="shared" si="120"/>
        <v>0.23387096774193547</v>
      </c>
      <c r="AQ213" s="73">
        <f t="shared" si="104"/>
        <v>475</v>
      </c>
      <c r="AR213" s="72">
        <f t="shared" si="121"/>
        <v>0.7661290322580645</v>
      </c>
      <c r="AS213" s="91"/>
      <c r="AT213" s="259">
        <v>70</v>
      </c>
      <c r="AU213" s="329" t="s">
        <v>48</v>
      </c>
      <c r="AV213" s="11" t="s">
        <v>136</v>
      </c>
      <c r="AW213" s="210">
        <v>595</v>
      </c>
      <c r="AX213" s="38">
        <v>139</v>
      </c>
      <c r="AY213" s="85">
        <v>0.23361344537815126</v>
      </c>
      <c r="AZ213" s="38">
        <v>456</v>
      </c>
      <c r="BA213" s="85">
        <v>0.76638655462184879</v>
      </c>
    </row>
    <row r="214" spans="2:53" s="12" customFormat="1" ht="13.5" customHeight="1">
      <c r="B214" s="260"/>
      <c r="C214" s="330"/>
      <c r="D214" s="65" t="s">
        <v>137</v>
      </c>
      <c r="E214" s="95">
        <v>0</v>
      </c>
      <c r="F214" s="64">
        <v>0</v>
      </c>
      <c r="G214" s="62" t="str">
        <f t="shared" si="105"/>
        <v>-</v>
      </c>
      <c r="H214" s="64">
        <v>0</v>
      </c>
      <c r="I214" s="62" t="str">
        <f t="shared" si="106"/>
        <v>-</v>
      </c>
      <c r="J214" s="95">
        <v>2</v>
      </c>
      <c r="K214" s="64">
        <v>0</v>
      </c>
      <c r="L214" s="62">
        <f t="shared" si="107"/>
        <v>0</v>
      </c>
      <c r="M214" s="64">
        <v>2</v>
      </c>
      <c r="N214" s="62">
        <f t="shared" si="108"/>
        <v>1</v>
      </c>
      <c r="O214" s="95">
        <v>167</v>
      </c>
      <c r="P214" s="64">
        <v>2</v>
      </c>
      <c r="Q214" s="62">
        <f t="shared" si="109"/>
        <v>1.1976047904191617E-2</v>
      </c>
      <c r="R214" s="64">
        <v>165</v>
      </c>
      <c r="S214" s="62">
        <f t="shared" si="110"/>
        <v>0.9880239520958084</v>
      </c>
      <c r="T214" s="95">
        <v>124</v>
      </c>
      <c r="U214" s="64">
        <v>2</v>
      </c>
      <c r="V214" s="62">
        <f t="shared" si="111"/>
        <v>1.6129032258064516E-2</v>
      </c>
      <c r="W214" s="64">
        <v>122</v>
      </c>
      <c r="X214" s="62">
        <f t="shared" si="112"/>
        <v>0.9838709677419355</v>
      </c>
      <c r="Y214" s="95">
        <v>97</v>
      </c>
      <c r="Z214" s="64">
        <v>0</v>
      </c>
      <c r="AA214" s="62">
        <f t="shared" si="113"/>
        <v>0</v>
      </c>
      <c r="AB214" s="64">
        <v>97</v>
      </c>
      <c r="AC214" s="62">
        <f t="shared" si="114"/>
        <v>1</v>
      </c>
      <c r="AD214" s="95">
        <v>50</v>
      </c>
      <c r="AE214" s="64">
        <v>0</v>
      </c>
      <c r="AF214" s="62">
        <f t="shared" si="115"/>
        <v>0</v>
      </c>
      <c r="AG214" s="64">
        <v>50</v>
      </c>
      <c r="AH214" s="62">
        <f t="shared" si="116"/>
        <v>1</v>
      </c>
      <c r="AI214" s="95">
        <v>22</v>
      </c>
      <c r="AJ214" s="64">
        <v>0</v>
      </c>
      <c r="AK214" s="62">
        <f t="shared" si="117"/>
        <v>0</v>
      </c>
      <c r="AL214" s="64">
        <v>22</v>
      </c>
      <c r="AM214" s="62">
        <f t="shared" si="118"/>
        <v>1</v>
      </c>
      <c r="AN214" s="95">
        <f t="shared" si="119"/>
        <v>462</v>
      </c>
      <c r="AO214" s="64">
        <f t="shared" si="103"/>
        <v>4</v>
      </c>
      <c r="AP214" s="62">
        <f t="shared" si="120"/>
        <v>8.658008658008658E-3</v>
      </c>
      <c r="AQ214" s="63">
        <f t="shared" si="104"/>
        <v>458</v>
      </c>
      <c r="AR214" s="62">
        <f t="shared" si="121"/>
        <v>0.9913419913419913</v>
      </c>
      <c r="AS214" s="91"/>
      <c r="AT214" s="260"/>
      <c r="AU214" s="330"/>
      <c r="AV214" s="11" t="s">
        <v>137</v>
      </c>
      <c r="AW214" s="210">
        <v>466</v>
      </c>
      <c r="AX214" s="38">
        <v>1</v>
      </c>
      <c r="AY214" s="85">
        <v>2.1459227467811159E-3</v>
      </c>
      <c r="AZ214" s="38">
        <v>465</v>
      </c>
      <c r="BA214" s="85">
        <v>0.99785407725321884</v>
      </c>
    </row>
    <row r="215" spans="2:53" s="12" customFormat="1" ht="13.5" customHeight="1">
      <c r="B215" s="261"/>
      <c r="C215" s="331"/>
      <c r="D215" s="71" t="s">
        <v>67</v>
      </c>
      <c r="E215" s="96">
        <v>1</v>
      </c>
      <c r="F215" s="70">
        <v>0</v>
      </c>
      <c r="G215" s="13">
        <f t="shared" si="105"/>
        <v>0</v>
      </c>
      <c r="H215" s="70">
        <v>1</v>
      </c>
      <c r="I215" s="13">
        <f t="shared" si="106"/>
        <v>1</v>
      </c>
      <c r="J215" s="96">
        <v>5</v>
      </c>
      <c r="K215" s="70">
        <v>0</v>
      </c>
      <c r="L215" s="13">
        <f t="shared" si="107"/>
        <v>0</v>
      </c>
      <c r="M215" s="70">
        <v>5</v>
      </c>
      <c r="N215" s="13">
        <f t="shared" si="108"/>
        <v>1</v>
      </c>
      <c r="O215" s="96">
        <v>389</v>
      </c>
      <c r="P215" s="70">
        <v>65</v>
      </c>
      <c r="Q215" s="13">
        <f t="shared" si="109"/>
        <v>0.16709511568123395</v>
      </c>
      <c r="R215" s="70">
        <v>324</v>
      </c>
      <c r="S215" s="13">
        <f t="shared" si="110"/>
        <v>0.83290488431876608</v>
      </c>
      <c r="T215" s="96">
        <v>327</v>
      </c>
      <c r="U215" s="70">
        <v>50</v>
      </c>
      <c r="V215" s="13">
        <f t="shared" si="111"/>
        <v>0.1529051987767584</v>
      </c>
      <c r="W215" s="70">
        <v>277</v>
      </c>
      <c r="X215" s="13">
        <f t="shared" si="112"/>
        <v>0.84709480122324154</v>
      </c>
      <c r="Y215" s="96">
        <v>211</v>
      </c>
      <c r="Z215" s="70">
        <v>19</v>
      </c>
      <c r="AA215" s="13">
        <f t="shared" si="113"/>
        <v>9.004739336492891E-2</v>
      </c>
      <c r="AB215" s="70">
        <v>192</v>
      </c>
      <c r="AC215" s="13">
        <f t="shared" si="114"/>
        <v>0.90995260663507105</v>
      </c>
      <c r="AD215" s="96">
        <v>108</v>
      </c>
      <c r="AE215" s="70">
        <v>13</v>
      </c>
      <c r="AF215" s="13">
        <f t="shared" si="115"/>
        <v>0.12037037037037036</v>
      </c>
      <c r="AG215" s="70">
        <v>95</v>
      </c>
      <c r="AH215" s="13">
        <f t="shared" si="116"/>
        <v>0.87962962962962965</v>
      </c>
      <c r="AI215" s="96">
        <v>41</v>
      </c>
      <c r="AJ215" s="70">
        <v>2</v>
      </c>
      <c r="AK215" s="13">
        <f t="shared" si="117"/>
        <v>4.878048780487805E-2</v>
      </c>
      <c r="AL215" s="70">
        <v>39</v>
      </c>
      <c r="AM215" s="13">
        <f t="shared" si="118"/>
        <v>0.95121951219512191</v>
      </c>
      <c r="AN215" s="96">
        <f t="shared" si="119"/>
        <v>1082</v>
      </c>
      <c r="AO215" s="70">
        <f t="shared" si="103"/>
        <v>149</v>
      </c>
      <c r="AP215" s="13">
        <f t="shared" si="120"/>
        <v>0.1377079482439926</v>
      </c>
      <c r="AQ215" s="33">
        <f t="shared" si="104"/>
        <v>933</v>
      </c>
      <c r="AR215" s="13">
        <f t="shared" si="121"/>
        <v>0.86229205175600743</v>
      </c>
      <c r="AS215" s="91"/>
      <c r="AT215" s="261"/>
      <c r="AU215" s="331"/>
      <c r="AV215" s="151" t="s">
        <v>67</v>
      </c>
      <c r="AW215" s="210">
        <v>1061</v>
      </c>
      <c r="AX215" s="38">
        <v>140</v>
      </c>
      <c r="AY215" s="85">
        <v>0.13195098963242224</v>
      </c>
      <c r="AZ215" s="38">
        <v>921</v>
      </c>
      <c r="BA215" s="85">
        <v>0.86804901036757776</v>
      </c>
    </row>
    <row r="216" spans="2:53" s="12" customFormat="1" ht="13.5" customHeight="1">
      <c r="B216" s="259">
        <v>71</v>
      </c>
      <c r="C216" s="329" t="s">
        <v>49</v>
      </c>
      <c r="D216" s="75" t="s">
        <v>136</v>
      </c>
      <c r="E216" s="94">
        <v>1</v>
      </c>
      <c r="F216" s="74">
        <v>0</v>
      </c>
      <c r="G216" s="72">
        <f t="shared" si="105"/>
        <v>0</v>
      </c>
      <c r="H216" s="74">
        <v>1</v>
      </c>
      <c r="I216" s="72">
        <f t="shared" si="106"/>
        <v>1</v>
      </c>
      <c r="J216" s="94">
        <v>2</v>
      </c>
      <c r="K216" s="74">
        <v>0</v>
      </c>
      <c r="L216" s="72">
        <f t="shared" si="107"/>
        <v>0</v>
      </c>
      <c r="M216" s="74">
        <v>2</v>
      </c>
      <c r="N216" s="72">
        <f t="shared" si="108"/>
        <v>1</v>
      </c>
      <c r="O216" s="94">
        <v>708</v>
      </c>
      <c r="P216" s="74">
        <v>55</v>
      </c>
      <c r="Q216" s="72">
        <f t="shared" si="109"/>
        <v>7.7683615819209045E-2</v>
      </c>
      <c r="R216" s="74">
        <v>653</v>
      </c>
      <c r="S216" s="72">
        <f t="shared" si="110"/>
        <v>0.92231638418079098</v>
      </c>
      <c r="T216" s="94">
        <v>595</v>
      </c>
      <c r="U216" s="74">
        <v>37</v>
      </c>
      <c r="V216" s="72">
        <f t="shared" si="111"/>
        <v>6.2184873949579833E-2</v>
      </c>
      <c r="W216" s="74">
        <v>558</v>
      </c>
      <c r="X216" s="72">
        <f t="shared" si="112"/>
        <v>0.93781512605042017</v>
      </c>
      <c r="Y216" s="94">
        <v>320</v>
      </c>
      <c r="Z216" s="74">
        <v>17</v>
      </c>
      <c r="AA216" s="72">
        <f t="shared" si="113"/>
        <v>5.3124999999999999E-2</v>
      </c>
      <c r="AB216" s="74">
        <v>303</v>
      </c>
      <c r="AC216" s="72">
        <f t="shared" si="114"/>
        <v>0.94687500000000002</v>
      </c>
      <c r="AD216" s="94">
        <v>113</v>
      </c>
      <c r="AE216" s="74">
        <v>3</v>
      </c>
      <c r="AF216" s="72">
        <f t="shared" si="115"/>
        <v>2.6548672566371681E-2</v>
      </c>
      <c r="AG216" s="74">
        <v>110</v>
      </c>
      <c r="AH216" s="72">
        <f t="shared" si="116"/>
        <v>0.97345132743362828</v>
      </c>
      <c r="AI216" s="94">
        <v>40</v>
      </c>
      <c r="AJ216" s="74">
        <v>1</v>
      </c>
      <c r="AK216" s="72">
        <f t="shared" si="117"/>
        <v>2.5000000000000001E-2</v>
      </c>
      <c r="AL216" s="74">
        <v>39</v>
      </c>
      <c r="AM216" s="72">
        <f t="shared" si="118"/>
        <v>0.97499999999999998</v>
      </c>
      <c r="AN216" s="94">
        <f t="shared" si="119"/>
        <v>1779</v>
      </c>
      <c r="AO216" s="74">
        <f t="shared" si="103"/>
        <v>113</v>
      </c>
      <c r="AP216" s="72">
        <f t="shared" si="120"/>
        <v>6.3518830803822368E-2</v>
      </c>
      <c r="AQ216" s="73">
        <f t="shared" si="104"/>
        <v>1666</v>
      </c>
      <c r="AR216" s="72">
        <f t="shared" si="121"/>
        <v>0.93648116919617763</v>
      </c>
      <c r="AS216" s="91"/>
      <c r="AT216" s="259">
        <v>71</v>
      </c>
      <c r="AU216" s="329" t="s">
        <v>49</v>
      </c>
      <c r="AV216" s="11" t="s">
        <v>136</v>
      </c>
      <c r="AW216" s="210">
        <v>1661</v>
      </c>
      <c r="AX216" s="38">
        <v>104</v>
      </c>
      <c r="AY216" s="85">
        <v>6.2612883804936792E-2</v>
      </c>
      <c r="AZ216" s="38">
        <v>1557</v>
      </c>
      <c r="BA216" s="85">
        <v>0.93738711619506321</v>
      </c>
    </row>
    <row r="217" spans="2:53" s="12" customFormat="1" ht="13.5" customHeight="1">
      <c r="B217" s="260"/>
      <c r="C217" s="330"/>
      <c r="D217" s="65" t="s">
        <v>137</v>
      </c>
      <c r="E217" s="95">
        <v>3</v>
      </c>
      <c r="F217" s="64">
        <v>0</v>
      </c>
      <c r="G217" s="62">
        <f t="shared" si="105"/>
        <v>0</v>
      </c>
      <c r="H217" s="64">
        <v>3</v>
      </c>
      <c r="I217" s="62">
        <f t="shared" si="106"/>
        <v>1</v>
      </c>
      <c r="J217" s="95">
        <v>4</v>
      </c>
      <c r="K217" s="64">
        <v>0</v>
      </c>
      <c r="L217" s="62">
        <f t="shared" si="107"/>
        <v>0</v>
      </c>
      <c r="M217" s="64">
        <v>4</v>
      </c>
      <c r="N217" s="62">
        <f t="shared" si="108"/>
        <v>1</v>
      </c>
      <c r="O217" s="95">
        <v>532</v>
      </c>
      <c r="P217" s="64">
        <v>4</v>
      </c>
      <c r="Q217" s="62">
        <f t="shared" si="109"/>
        <v>7.5187969924812026E-3</v>
      </c>
      <c r="R217" s="64">
        <v>528</v>
      </c>
      <c r="S217" s="62">
        <f t="shared" si="110"/>
        <v>0.99248120300751874</v>
      </c>
      <c r="T217" s="95">
        <v>425</v>
      </c>
      <c r="U217" s="64">
        <v>2</v>
      </c>
      <c r="V217" s="62">
        <f t="shared" si="111"/>
        <v>4.7058823529411761E-3</v>
      </c>
      <c r="W217" s="64">
        <v>423</v>
      </c>
      <c r="X217" s="62">
        <f t="shared" si="112"/>
        <v>0.99529411764705877</v>
      </c>
      <c r="Y217" s="95">
        <v>305</v>
      </c>
      <c r="Z217" s="64">
        <v>2</v>
      </c>
      <c r="AA217" s="62">
        <f t="shared" si="113"/>
        <v>6.5573770491803279E-3</v>
      </c>
      <c r="AB217" s="64">
        <v>303</v>
      </c>
      <c r="AC217" s="62">
        <f t="shared" si="114"/>
        <v>0.99344262295081964</v>
      </c>
      <c r="AD217" s="95">
        <v>206</v>
      </c>
      <c r="AE217" s="64">
        <v>0</v>
      </c>
      <c r="AF217" s="62">
        <f t="shared" si="115"/>
        <v>0</v>
      </c>
      <c r="AG217" s="64">
        <v>206</v>
      </c>
      <c r="AH217" s="62">
        <f t="shared" si="116"/>
        <v>1</v>
      </c>
      <c r="AI217" s="95">
        <v>69</v>
      </c>
      <c r="AJ217" s="64">
        <v>0</v>
      </c>
      <c r="AK217" s="62">
        <f t="shared" si="117"/>
        <v>0</v>
      </c>
      <c r="AL217" s="64">
        <v>69</v>
      </c>
      <c r="AM217" s="62">
        <f t="shared" si="118"/>
        <v>1</v>
      </c>
      <c r="AN217" s="95">
        <f t="shared" si="119"/>
        <v>1544</v>
      </c>
      <c r="AO217" s="64">
        <f t="shared" si="103"/>
        <v>8</v>
      </c>
      <c r="AP217" s="62">
        <f t="shared" si="120"/>
        <v>5.1813471502590676E-3</v>
      </c>
      <c r="AQ217" s="63">
        <f t="shared" si="104"/>
        <v>1536</v>
      </c>
      <c r="AR217" s="62">
        <f t="shared" si="121"/>
        <v>0.99481865284974091</v>
      </c>
      <c r="AS217" s="91"/>
      <c r="AT217" s="260"/>
      <c r="AU217" s="330"/>
      <c r="AV217" s="11" t="s">
        <v>137</v>
      </c>
      <c r="AW217" s="210">
        <v>1565</v>
      </c>
      <c r="AX217" s="38">
        <v>2</v>
      </c>
      <c r="AY217" s="85">
        <v>1.2779552715654952E-3</v>
      </c>
      <c r="AZ217" s="38">
        <v>1563</v>
      </c>
      <c r="BA217" s="85">
        <v>0.99872204472843451</v>
      </c>
    </row>
    <row r="218" spans="2:53" s="12" customFormat="1" ht="13.5" customHeight="1">
      <c r="B218" s="261"/>
      <c r="C218" s="331"/>
      <c r="D218" s="71" t="s">
        <v>67</v>
      </c>
      <c r="E218" s="96">
        <v>4</v>
      </c>
      <c r="F218" s="70">
        <v>0</v>
      </c>
      <c r="G218" s="13">
        <f t="shared" si="105"/>
        <v>0</v>
      </c>
      <c r="H218" s="70">
        <v>4</v>
      </c>
      <c r="I218" s="13">
        <f t="shared" si="106"/>
        <v>1</v>
      </c>
      <c r="J218" s="96">
        <v>6</v>
      </c>
      <c r="K218" s="70">
        <v>0</v>
      </c>
      <c r="L218" s="13">
        <f t="shared" si="107"/>
        <v>0</v>
      </c>
      <c r="M218" s="70">
        <v>6</v>
      </c>
      <c r="N218" s="13">
        <f t="shared" si="108"/>
        <v>1</v>
      </c>
      <c r="O218" s="96">
        <v>1240</v>
      </c>
      <c r="P218" s="70">
        <v>59</v>
      </c>
      <c r="Q218" s="13">
        <f t="shared" si="109"/>
        <v>4.7580645161290319E-2</v>
      </c>
      <c r="R218" s="70">
        <v>1181</v>
      </c>
      <c r="S218" s="13">
        <f t="shared" si="110"/>
        <v>0.95241935483870965</v>
      </c>
      <c r="T218" s="96">
        <v>1020</v>
      </c>
      <c r="U218" s="70">
        <v>39</v>
      </c>
      <c r="V218" s="13">
        <f t="shared" si="111"/>
        <v>3.8235294117647062E-2</v>
      </c>
      <c r="W218" s="70">
        <v>981</v>
      </c>
      <c r="X218" s="13">
        <f t="shared" si="112"/>
        <v>0.96176470588235297</v>
      </c>
      <c r="Y218" s="96">
        <v>625</v>
      </c>
      <c r="Z218" s="70">
        <v>19</v>
      </c>
      <c r="AA218" s="13">
        <f t="shared" si="113"/>
        <v>3.04E-2</v>
      </c>
      <c r="AB218" s="70">
        <v>606</v>
      </c>
      <c r="AC218" s="13">
        <f t="shared" si="114"/>
        <v>0.96960000000000002</v>
      </c>
      <c r="AD218" s="96">
        <v>319</v>
      </c>
      <c r="AE218" s="70">
        <v>3</v>
      </c>
      <c r="AF218" s="13">
        <f t="shared" si="115"/>
        <v>9.4043887147335428E-3</v>
      </c>
      <c r="AG218" s="70">
        <v>316</v>
      </c>
      <c r="AH218" s="13">
        <f t="shared" si="116"/>
        <v>0.99059561128526641</v>
      </c>
      <c r="AI218" s="96">
        <v>109</v>
      </c>
      <c r="AJ218" s="70">
        <v>1</v>
      </c>
      <c r="AK218" s="13">
        <f t="shared" si="117"/>
        <v>9.1743119266055051E-3</v>
      </c>
      <c r="AL218" s="70">
        <v>108</v>
      </c>
      <c r="AM218" s="13">
        <f t="shared" si="118"/>
        <v>0.99082568807339455</v>
      </c>
      <c r="AN218" s="96">
        <f t="shared" si="119"/>
        <v>3323</v>
      </c>
      <c r="AO218" s="70">
        <f t="shared" si="103"/>
        <v>121</v>
      </c>
      <c r="AP218" s="13">
        <f t="shared" si="120"/>
        <v>3.6412879927776108E-2</v>
      </c>
      <c r="AQ218" s="33">
        <f t="shared" si="104"/>
        <v>3202</v>
      </c>
      <c r="AR218" s="13">
        <f t="shared" si="121"/>
        <v>0.96358712007222391</v>
      </c>
      <c r="AS218" s="91"/>
      <c r="AT218" s="261"/>
      <c r="AU218" s="331"/>
      <c r="AV218" s="151" t="s">
        <v>67</v>
      </c>
      <c r="AW218" s="210">
        <v>3226</v>
      </c>
      <c r="AX218" s="38">
        <v>106</v>
      </c>
      <c r="AY218" s="85">
        <v>3.2858028518288902E-2</v>
      </c>
      <c r="AZ218" s="38">
        <v>3120</v>
      </c>
      <c r="BA218" s="85">
        <v>0.9671419714817111</v>
      </c>
    </row>
    <row r="219" spans="2:53" s="12" customFormat="1" ht="13.5" customHeight="1">
      <c r="B219" s="259">
        <v>72</v>
      </c>
      <c r="C219" s="329" t="s">
        <v>27</v>
      </c>
      <c r="D219" s="75" t="s">
        <v>136</v>
      </c>
      <c r="E219" s="94">
        <v>1</v>
      </c>
      <c r="F219" s="74">
        <v>0</v>
      </c>
      <c r="G219" s="72">
        <f t="shared" si="105"/>
        <v>0</v>
      </c>
      <c r="H219" s="74">
        <v>1</v>
      </c>
      <c r="I219" s="72">
        <f t="shared" si="106"/>
        <v>1</v>
      </c>
      <c r="J219" s="94">
        <v>4</v>
      </c>
      <c r="K219" s="74">
        <v>0</v>
      </c>
      <c r="L219" s="72">
        <f t="shared" si="107"/>
        <v>0</v>
      </c>
      <c r="M219" s="74">
        <v>4</v>
      </c>
      <c r="N219" s="72">
        <f t="shared" si="108"/>
        <v>1</v>
      </c>
      <c r="O219" s="94">
        <v>492</v>
      </c>
      <c r="P219" s="74">
        <v>80</v>
      </c>
      <c r="Q219" s="72">
        <f t="shared" si="109"/>
        <v>0.16260162601626016</v>
      </c>
      <c r="R219" s="74">
        <v>412</v>
      </c>
      <c r="S219" s="72">
        <f t="shared" si="110"/>
        <v>0.83739837398373984</v>
      </c>
      <c r="T219" s="94">
        <v>384</v>
      </c>
      <c r="U219" s="74">
        <v>42</v>
      </c>
      <c r="V219" s="72">
        <f t="shared" si="111"/>
        <v>0.109375</v>
      </c>
      <c r="W219" s="74">
        <v>342</v>
      </c>
      <c r="X219" s="72">
        <f t="shared" si="112"/>
        <v>0.890625</v>
      </c>
      <c r="Y219" s="94">
        <v>188</v>
      </c>
      <c r="Z219" s="74">
        <v>20</v>
      </c>
      <c r="AA219" s="72">
        <f t="shared" si="113"/>
        <v>0.10638297872340426</v>
      </c>
      <c r="AB219" s="74">
        <v>168</v>
      </c>
      <c r="AC219" s="72">
        <f t="shared" si="114"/>
        <v>0.8936170212765957</v>
      </c>
      <c r="AD219" s="94">
        <v>89</v>
      </c>
      <c r="AE219" s="74">
        <v>4</v>
      </c>
      <c r="AF219" s="72">
        <f t="shared" si="115"/>
        <v>4.49438202247191E-2</v>
      </c>
      <c r="AG219" s="74">
        <v>85</v>
      </c>
      <c r="AH219" s="72">
        <f t="shared" si="116"/>
        <v>0.9550561797752809</v>
      </c>
      <c r="AI219" s="94">
        <v>35</v>
      </c>
      <c r="AJ219" s="74">
        <v>0</v>
      </c>
      <c r="AK219" s="72">
        <f t="shared" si="117"/>
        <v>0</v>
      </c>
      <c r="AL219" s="74">
        <v>35</v>
      </c>
      <c r="AM219" s="72">
        <f t="shared" si="118"/>
        <v>1</v>
      </c>
      <c r="AN219" s="94">
        <f t="shared" si="119"/>
        <v>1193</v>
      </c>
      <c r="AO219" s="74">
        <f t="shared" si="103"/>
        <v>146</v>
      </c>
      <c r="AP219" s="72">
        <f t="shared" si="120"/>
        <v>0.12238055322715842</v>
      </c>
      <c r="AQ219" s="73">
        <f t="shared" si="104"/>
        <v>1047</v>
      </c>
      <c r="AR219" s="72">
        <f t="shared" si="121"/>
        <v>0.87761944677284154</v>
      </c>
      <c r="AS219" s="91"/>
      <c r="AT219" s="259">
        <v>72</v>
      </c>
      <c r="AU219" s="329" t="s">
        <v>27</v>
      </c>
      <c r="AV219" s="11" t="s">
        <v>136</v>
      </c>
      <c r="AW219" s="210">
        <v>1076</v>
      </c>
      <c r="AX219" s="38">
        <v>128</v>
      </c>
      <c r="AY219" s="85">
        <v>0.11895910780669144</v>
      </c>
      <c r="AZ219" s="38">
        <v>948</v>
      </c>
      <c r="BA219" s="85">
        <v>0.8810408921933085</v>
      </c>
    </row>
    <row r="220" spans="2:53" s="12" customFormat="1" ht="13.5" customHeight="1">
      <c r="B220" s="260"/>
      <c r="C220" s="330"/>
      <c r="D220" s="65" t="s">
        <v>137</v>
      </c>
      <c r="E220" s="95">
        <v>1</v>
      </c>
      <c r="F220" s="64">
        <v>0</v>
      </c>
      <c r="G220" s="62">
        <f t="shared" si="105"/>
        <v>0</v>
      </c>
      <c r="H220" s="64">
        <v>1</v>
      </c>
      <c r="I220" s="62">
        <f t="shared" si="106"/>
        <v>1</v>
      </c>
      <c r="J220" s="95">
        <v>6</v>
      </c>
      <c r="K220" s="64">
        <v>0</v>
      </c>
      <c r="L220" s="62">
        <f t="shared" si="107"/>
        <v>0</v>
      </c>
      <c r="M220" s="64">
        <v>6</v>
      </c>
      <c r="N220" s="62">
        <f t="shared" si="108"/>
        <v>1</v>
      </c>
      <c r="O220" s="95">
        <v>355</v>
      </c>
      <c r="P220" s="64">
        <v>3</v>
      </c>
      <c r="Q220" s="62">
        <f t="shared" si="109"/>
        <v>8.4507042253521118E-3</v>
      </c>
      <c r="R220" s="64">
        <v>352</v>
      </c>
      <c r="S220" s="62">
        <f t="shared" si="110"/>
        <v>0.9915492957746479</v>
      </c>
      <c r="T220" s="95">
        <v>263</v>
      </c>
      <c r="U220" s="64">
        <v>2</v>
      </c>
      <c r="V220" s="62">
        <f t="shared" si="111"/>
        <v>7.6045627376425855E-3</v>
      </c>
      <c r="W220" s="64">
        <v>261</v>
      </c>
      <c r="X220" s="62">
        <f t="shared" si="112"/>
        <v>0.99239543726235746</v>
      </c>
      <c r="Y220" s="95">
        <v>162</v>
      </c>
      <c r="Z220" s="64">
        <v>1</v>
      </c>
      <c r="AA220" s="62">
        <f t="shared" si="113"/>
        <v>6.1728395061728392E-3</v>
      </c>
      <c r="AB220" s="64">
        <v>161</v>
      </c>
      <c r="AC220" s="62">
        <f t="shared" si="114"/>
        <v>0.99382716049382713</v>
      </c>
      <c r="AD220" s="95">
        <v>114</v>
      </c>
      <c r="AE220" s="64">
        <v>0</v>
      </c>
      <c r="AF220" s="62">
        <f t="shared" si="115"/>
        <v>0</v>
      </c>
      <c r="AG220" s="64">
        <v>114</v>
      </c>
      <c r="AH220" s="62">
        <f t="shared" si="116"/>
        <v>1</v>
      </c>
      <c r="AI220" s="95">
        <v>33</v>
      </c>
      <c r="AJ220" s="64">
        <v>0</v>
      </c>
      <c r="AK220" s="62">
        <f t="shared" si="117"/>
        <v>0</v>
      </c>
      <c r="AL220" s="64">
        <v>33</v>
      </c>
      <c r="AM220" s="62">
        <f t="shared" si="118"/>
        <v>1</v>
      </c>
      <c r="AN220" s="95">
        <f t="shared" si="119"/>
        <v>934</v>
      </c>
      <c r="AO220" s="64">
        <f t="shared" si="103"/>
        <v>6</v>
      </c>
      <c r="AP220" s="62">
        <f t="shared" si="120"/>
        <v>6.4239828693790149E-3</v>
      </c>
      <c r="AQ220" s="63">
        <f t="shared" si="104"/>
        <v>928</v>
      </c>
      <c r="AR220" s="62">
        <f t="shared" si="121"/>
        <v>0.99357601713062094</v>
      </c>
      <c r="AS220" s="91"/>
      <c r="AT220" s="260"/>
      <c r="AU220" s="330"/>
      <c r="AV220" s="11" t="s">
        <v>137</v>
      </c>
      <c r="AW220" s="210">
        <v>931</v>
      </c>
      <c r="AX220" s="38">
        <v>6</v>
      </c>
      <c r="AY220" s="85">
        <v>6.44468313641246E-3</v>
      </c>
      <c r="AZ220" s="38">
        <v>925</v>
      </c>
      <c r="BA220" s="85">
        <v>0.99355531686358756</v>
      </c>
    </row>
    <row r="221" spans="2:53" s="12" customFormat="1" ht="13.5" customHeight="1">
      <c r="B221" s="261"/>
      <c r="C221" s="331"/>
      <c r="D221" s="71" t="s">
        <v>67</v>
      </c>
      <c r="E221" s="96">
        <v>2</v>
      </c>
      <c r="F221" s="70">
        <v>0</v>
      </c>
      <c r="G221" s="13">
        <f t="shared" si="105"/>
        <v>0</v>
      </c>
      <c r="H221" s="70">
        <v>2</v>
      </c>
      <c r="I221" s="13">
        <f t="shared" si="106"/>
        <v>1</v>
      </c>
      <c r="J221" s="96">
        <v>10</v>
      </c>
      <c r="K221" s="70">
        <v>0</v>
      </c>
      <c r="L221" s="13">
        <f t="shared" si="107"/>
        <v>0</v>
      </c>
      <c r="M221" s="70">
        <v>10</v>
      </c>
      <c r="N221" s="13">
        <f t="shared" si="108"/>
        <v>1</v>
      </c>
      <c r="O221" s="96">
        <v>847</v>
      </c>
      <c r="P221" s="70">
        <v>83</v>
      </c>
      <c r="Q221" s="13">
        <f t="shared" si="109"/>
        <v>9.7992916174734351E-2</v>
      </c>
      <c r="R221" s="70">
        <v>764</v>
      </c>
      <c r="S221" s="13">
        <f t="shared" si="110"/>
        <v>0.90200708382526562</v>
      </c>
      <c r="T221" s="96">
        <v>647</v>
      </c>
      <c r="U221" s="70">
        <v>44</v>
      </c>
      <c r="V221" s="13">
        <f t="shared" si="111"/>
        <v>6.8006182380216385E-2</v>
      </c>
      <c r="W221" s="70">
        <v>603</v>
      </c>
      <c r="X221" s="13">
        <f t="shared" si="112"/>
        <v>0.93199381761978362</v>
      </c>
      <c r="Y221" s="96">
        <v>350</v>
      </c>
      <c r="Z221" s="70">
        <v>21</v>
      </c>
      <c r="AA221" s="13">
        <f t="shared" si="113"/>
        <v>0.06</v>
      </c>
      <c r="AB221" s="70">
        <v>329</v>
      </c>
      <c r="AC221" s="13">
        <f t="shared" si="114"/>
        <v>0.94</v>
      </c>
      <c r="AD221" s="96">
        <v>203</v>
      </c>
      <c r="AE221" s="70">
        <v>4</v>
      </c>
      <c r="AF221" s="13">
        <f t="shared" si="115"/>
        <v>1.9704433497536946E-2</v>
      </c>
      <c r="AG221" s="70">
        <v>199</v>
      </c>
      <c r="AH221" s="13">
        <f t="shared" si="116"/>
        <v>0.98029556650246308</v>
      </c>
      <c r="AI221" s="96">
        <v>68</v>
      </c>
      <c r="AJ221" s="70">
        <v>0</v>
      </c>
      <c r="AK221" s="13">
        <f t="shared" si="117"/>
        <v>0</v>
      </c>
      <c r="AL221" s="70">
        <v>68</v>
      </c>
      <c r="AM221" s="13">
        <f t="shared" si="118"/>
        <v>1</v>
      </c>
      <c r="AN221" s="96">
        <f t="shared" si="119"/>
        <v>2127</v>
      </c>
      <c r="AO221" s="70">
        <f t="shared" si="103"/>
        <v>152</v>
      </c>
      <c r="AP221" s="13">
        <f t="shared" si="120"/>
        <v>7.1462153267512929E-2</v>
      </c>
      <c r="AQ221" s="33">
        <f t="shared" si="104"/>
        <v>1975</v>
      </c>
      <c r="AR221" s="13">
        <f t="shared" si="121"/>
        <v>0.92853784673248707</v>
      </c>
      <c r="AS221" s="91"/>
      <c r="AT221" s="261"/>
      <c r="AU221" s="331"/>
      <c r="AV221" s="151" t="s">
        <v>67</v>
      </c>
      <c r="AW221" s="210">
        <v>2007</v>
      </c>
      <c r="AX221" s="38">
        <v>134</v>
      </c>
      <c r="AY221" s="85">
        <v>6.6766317887394122E-2</v>
      </c>
      <c r="AZ221" s="38">
        <v>1873</v>
      </c>
      <c r="BA221" s="85">
        <v>0.93323368211260593</v>
      </c>
    </row>
    <row r="222" spans="2:53" s="12" customFormat="1" ht="13.5" customHeight="1">
      <c r="B222" s="259">
        <v>73</v>
      </c>
      <c r="C222" s="329" t="s">
        <v>28</v>
      </c>
      <c r="D222" s="75" t="s">
        <v>136</v>
      </c>
      <c r="E222" s="94">
        <v>1</v>
      </c>
      <c r="F222" s="74">
        <v>1</v>
      </c>
      <c r="G222" s="72">
        <f t="shared" si="105"/>
        <v>1</v>
      </c>
      <c r="H222" s="74">
        <v>0</v>
      </c>
      <c r="I222" s="72">
        <f t="shared" si="106"/>
        <v>0</v>
      </c>
      <c r="J222" s="94">
        <v>1</v>
      </c>
      <c r="K222" s="74">
        <v>1</v>
      </c>
      <c r="L222" s="72">
        <f t="shared" si="107"/>
        <v>1</v>
      </c>
      <c r="M222" s="74">
        <v>0</v>
      </c>
      <c r="N222" s="72">
        <f t="shared" si="108"/>
        <v>0</v>
      </c>
      <c r="O222" s="94">
        <v>612</v>
      </c>
      <c r="P222" s="74">
        <v>113</v>
      </c>
      <c r="Q222" s="72">
        <f t="shared" si="109"/>
        <v>0.184640522875817</v>
      </c>
      <c r="R222" s="74">
        <v>499</v>
      </c>
      <c r="S222" s="72">
        <f t="shared" si="110"/>
        <v>0.815359477124183</v>
      </c>
      <c r="T222" s="94">
        <v>559</v>
      </c>
      <c r="U222" s="74">
        <v>96</v>
      </c>
      <c r="V222" s="72">
        <f t="shared" si="111"/>
        <v>0.17173524150268335</v>
      </c>
      <c r="W222" s="74">
        <v>463</v>
      </c>
      <c r="X222" s="72">
        <f t="shared" si="112"/>
        <v>0.82826475849731662</v>
      </c>
      <c r="Y222" s="94">
        <v>326</v>
      </c>
      <c r="Z222" s="74">
        <v>41</v>
      </c>
      <c r="AA222" s="72">
        <f t="shared" si="113"/>
        <v>0.12576687116564417</v>
      </c>
      <c r="AB222" s="74">
        <v>285</v>
      </c>
      <c r="AC222" s="72">
        <f t="shared" si="114"/>
        <v>0.87423312883435578</v>
      </c>
      <c r="AD222" s="94">
        <v>137</v>
      </c>
      <c r="AE222" s="74">
        <v>16</v>
      </c>
      <c r="AF222" s="72">
        <f t="shared" si="115"/>
        <v>0.11678832116788321</v>
      </c>
      <c r="AG222" s="74">
        <v>121</v>
      </c>
      <c r="AH222" s="72">
        <f t="shared" si="116"/>
        <v>0.88321167883211682</v>
      </c>
      <c r="AI222" s="94">
        <v>45</v>
      </c>
      <c r="AJ222" s="74">
        <v>3</v>
      </c>
      <c r="AK222" s="72">
        <f t="shared" si="117"/>
        <v>6.6666666666666666E-2</v>
      </c>
      <c r="AL222" s="74">
        <v>42</v>
      </c>
      <c r="AM222" s="72">
        <f t="shared" si="118"/>
        <v>0.93333333333333335</v>
      </c>
      <c r="AN222" s="94">
        <f t="shared" si="119"/>
        <v>1681</v>
      </c>
      <c r="AO222" s="74">
        <f t="shared" si="53"/>
        <v>271</v>
      </c>
      <c r="AP222" s="72">
        <f t="shared" si="120"/>
        <v>0.16121356335514575</v>
      </c>
      <c r="AQ222" s="73">
        <f t="shared" si="54"/>
        <v>1410</v>
      </c>
      <c r="AR222" s="72">
        <f t="shared" si="121"/>
        <v>0.83878643664485431</v>
      </c>
      <c r="AS222" s="91"/>
      <c r="AT222" s="259">
        <v>73</v>
      </c>
      <c r="AU222" s="329" t="s">
        <v>28</v>
      </c>
      <c r="AV222" s="11" t="s">
        <v>136</v>
      </c>
      <c r="AW222" s="210">
        <v>1548</v>
      </c>
      <c r="AX222" s="38">
        <v>230</v>
      </c>
      <c r="AY222" s="85">
        <v>0.14857881136950904</v>
      </c>
      <c r="AZ222" s="38">
        <v>1318</v>
      </c>
      <c r="BA222" s="85">
        <v>0.85142118863049099</v>
      </c>
    </row>
    <row r="223" spans="2:53" s="12" customFormat="1" ht="13.5" customHeight="1">
      <c r="B223" s="260"/>
      <c r="C223" s="330"/>
      <c r="D223" s="65" t="s">
        <v>137</v>
      </c>
      <c r="E223" s="95">
        <v>0</v>
      </c>
      <c r="F223" s="64">
        <v>0</v>
      </c>
      <c r="G223" s="62" t="str">
        <f t="shared" si="105"/>
        <v>-</v>
      </c>
      <c r="H223" s="64">
        <v>0</v>
      </c>
      <c r="I223" s="62" t="str">
        <f t="shared" si="106"/>
        <v>-</v>
      </c>
      <c r="J223" s="95">
        <v>2</v>
      </c>
      <c r="K223" s="64">
        <v>0</v>
      </c>
      <c r="L223" s="62">
        <f t="shared" si="107"/>
        <v>0</v>
      </c>
      <c r="M223" s="64">
        <v>2</v>
      </c>
      <c r="N223" s="62">
        <f t="shared" si="108"/>
        <v>1</v>
      </c>
      <c r="O223" s="95">
        <v>436</v>
      </c>
      <c r="P223" s="64">
        <v>8</v>
      </c>
      <c r="Q223" s="62">
        <f t="shared" si="109"/>
        <v>1.834862385321101E-2</v>
      </c>
      <c r="R223" s="64">
        <v>428</v>
      </c>
      <c r="S223" s="62">
        <f t="shared" si="110"/>
        <v>0.98165137614678899</v>
      </c>
      <c r="T223" s="95">
        <v>308</v>
      </c>
      <c r="U223" s="64">
        <v>3</v>
      </c>
      <c r="V223" s="62">
        <f t="shared" si="111"/>
        <v>9.74025974025974E-3</v>
      </c>
      <c r="W223" s="64">
        <v>305</v>
      </c>
      <c r="X223" s="62">
        <f t="shared" si="112"/>
        <v>0.99025974025974028</v>
      </c>
      <c r="Y223" s="95">
        <v>244</v>
      </c>
      <c r="Z223" s="64">
        <v>1</v>
      </c>
      <c r="AA223" s="62">
        <f t="shared" si="113"/>
        <v>4.0983606557377051E-3</v>
      </c>
      <c r="AB223" s="64">
        <v>243</v>
      </c>
      <c r="AC223" s="62">
        <f t="shared" si="114"/>
        <v>0.99590163934426235</v>
      </c>
      <c r="AD223" s="95">
        <v>123</v>
      </c>
      <c r="AE223" s="64">
        <v>0</v>
      </c>
      <c r="AF223" s="62">
        <f t="shared" si="115"/>
        <v>0</v>
      </c>
      <c r="AG223" s="64">
        <v>123</v>
      </c>
      <c r="AH223" s="62">
        <f t="shared" si="116"/>
        <v>1</v>
      </c>
      <c r="AI223" s="95">
        <v>35</v>
      </c>
      <c r="AJ223" s="64">
        <v>0</v>
      </c>
      <c r="AK223" s="62">
        <f t="shared" si="117"/>
        <v>0</v>
      </c>
      <c r="AL223" s="64">
        <v>35</v>
      </c>
      <c r="AM223" s="62">
        <f t="shared" si="118"/>
        <v>1</v>
      </c>
      <c r="AN223" s="95">
        <f t="shared" si="119"/>
        <v>1148</v>
      </c>
      <c r="AO223" s="64">
        <f t="shared" si="53"/>
        <v>12</v>
      </c>
      <c r="AP223" s="62">
        <f t="shared" si="120"/>
        <v>1.0452961672473868E-2</v>
      </c>
      <c r="AQ223" s="63">
        <f t="shared" si="54"/>
        <v>1136</v>
      </c>
      <c r="AR223" s="62">
        <f t="shared" si="121"/>
        <v>0.98954703832752611</v>
      </c>
      <c r="AS223" s="91"/>
      <c r="AT223" s="260"/>
      <c r="AU223" s="330"/>
      <c r="AV223" s="11" t="s">
        <v>137</v>
      </c>
      <c r="AW223" s="210">
        <v>1186</v>
      </c>
      <c r="AX223" s="38">
        <v>9</v>
      </c>
      <c r="AY223" s="85">
        <v>7.5885328836424954E-3</v>
      </c>
      <c r="AZ223" s="38">
        <v>1177</v>
      </c>
      <c r="BA223" s="85">
        <v>0.99241146711635753</v>
      </c>
    </row>
    <row r="224" spans="2:53" s="12" customFormat="1" ht="13.5" customHeight="1">
      <c r="B224" s="261"/>
      <c r="C224" s="331"/>
      <c r="D224" s="71" t="s">
        <v>67</v>
      </c>
      <c r="E224" s="96">
        <v>1</v>
      </c>
      <c r="F224" s="70">
        <v>1</v>
      </c>
      <c r="G224" s="13">
        <f t="shared" si="105"/>
        <v>1</v>
      </c>
      <c r="H224" s="70">
        <v>0</v>
      </c>
      <c r="I224" s="13">
        <f t="shared" si="106"/>
        <v>0</v>
      </c>
      <c r="J224" s="96">
        <v>3</v>
      </c>
      <c r="K224" s="70">
        <v>1</v>
      </c>
      <c r="L224" s="13">
        <f t="shared" si="107"/>
        <v>0.33333333333333331</v>
      </c>
      <c r="M224" s="70">
        <v>2</v>
      </c>
      <c r="N224" s="13">
        <f t="shared" si="108"/>
        <v>0.66666666666666663</v>
      </c>
      <c r="O224" s="96">
        <v>1048</v>
      </c>
      <c r="P224" s="70">
        <v>121</v>
      </c>
      <c r="Q224" s="13">
        <f t="shared" si="109"/>
        <v>0.11545801526717557</v>
      </c>
      <c r="R224" s="70">
        <v>927</v>
      </c>
      <c r="S224" s="13">
        <f t="shared" si="110"/>
        <v>0.88454198473282442</v>
      </c>
      <c r="T224" s="96">
        <v>867</v>
      </c>
      <c r="U224" s="70">
        <v>99</v>
      </c>
      <c r="V224" s="13">
        <f t="shared" si="111"/>
        <v>0.11418685121107267</v>
      </c>
      <c r="W224" s="70">
        <v>768</v>
      </c>
      <c r="X224" s="13">
        <f t="shared" si="112"/>
        <v>0.88581314878892736</v>
      </c>
      <c r="Y224" s="96">
        <v>570</v>
      </c>
      <c r="Z224" s="70">
        <v>42</v>
      </c>
      <c r="AA224" s="13">
        <f t="shared" si="113"/>
        <v>7.3684210526315783E-2</v>
      </c>
      <c r="AB224" s="70">
        <v>528</v>
      </c>
      <c r="AC224" s="13">
        <f t="shared" si="114"/>
        <v>0.9263157894736842</v>
      </c>
      <c r="AD224" s="96">
        <v>260</v>
      </c>
      <c r="AE224" s="70">
        <v>16</v>
      </c>
      <c r="AF224" s="13">
        <f t="shared" si="115"/>
        <v>6.1538461538461542E-2</v>
      </c>
      <c r="AG224" s="70">
        <v>244</v>
      </c>
      <c r="AH224" s="13">
        <f t="shared" si="116"/>
        <v>0.93846153846153846</v>
      </c>
      <c r="AI224" s="96">
        <v>80</v>
      </c>
      <c r="AJ224" s="70">
        <v>3</v>
      </c>
      <c r="AK224" s="13">
        <f t="shared" si="117"/>
        <v>3.7499999999999999E-2</v>
      </c>
      <c r="AL224" s="70">
        <v>77</v>
      </c>
      <c r="AM224" s="13">
        <f t="shared" si="118"/>
        <v>0.96250000000000002</v>
      </c>
      <c r="AN224" s="96">
        <f t="shared" si="119"/>
        <v>2829</v>
      </c>
      <c r="AO224" s="70">
        <f t="shared" si="53"/>
        <v>283</v>
      </c>
      <c r="AP224" s="13">
        <f t="shared" si="120"/>
        <v>0.10003534817956876</v>
      </c>
      <c r="AQ224" s="33">
        <f t="shared" si="54"/>
        <v>2546</v>
      </c>
      <c r="AR224" s="13">
        <f t="shared" si="121"/>
        <v>0.89996465182043128</v>
      </c>
      <c r="AS224" s="91"/>
      <c r="AT224" s="261"/>
      <c r="AU224" s="331"/>
      <c r="AV224" s="151" t="s">
        <v>67</v>
      </c>
      <c r="AW224" s="210">
        <v>2734</v>
      </c>
      <c r="AX224" s="38">
        <v>239</v>
      </c>
      <c r="AY224" s="85">
        <v>8.7417702999268473E-2</v>
      </c>
      <c r="AZ224" s="38">
        <v>2495</v>
      </c>
      <c r="BA224" s="85">
        <v>0.91258229700073157</v>
      </c>
    </row>
    <row r="225" spans="2:92" s="12" customFormat="1" ht="13.5" customHeight="1">
      <c r="B225" s="259">
        <v>74</v>
      </c>
      <c r="C225" s="329" t="s">
        <v>29</v>
      </c>
      <c r="D225" s="75" t="s">
        <v>136</v>
      </c>
      <c r="E225" s="94">
        <v>0</v>
      </c>
      <c r="F225" s="74">
        <v>0</v>
      </c>
      <c r="G225" s="72" t="str">
        <f t="shared" si="105"/>
        <v>-</v>
      </c>
      <c r="H225" s="74">
        <v>0</v>
      </c>
      <c r="I225" s="72" t="str">
        <f t="shared" si="106"/>
        <v>-</v>
      </c>
      <c r="J225" s="94">
        <v>3</v>
      </c>
      <c r="K225" s="74">
        <v>1</v>
      </c>
      <c r="L225" s="72">
        <f t="shared" si="107"/>
        <v>0.33333333333333331</v>
      </c>
      <c r="M225" s="74">
        <v>2</v>
      </c>
      <c r="N225" s="72">
        <f t="shared" si="108"/>
        <v>0.66666666666666663</v>
      </c>
      <c r="O225" s="94">
        <v>330</v>
      </c>
      <c r="P225" s="74">
        <v>68</v>
      </c>
      <c r="Q225" s="72">
        <f t="shared" si="109"/>
        <v>0.20606060606060606</v>
      </c>
      <c r="R225" s="74">
        <v>262</v>
      </c>
      <c r="S225" s="72">
        <f t="shared" si="110"/>
        <v>0.79393939393939394</v>
      </c>
      <c r="T225" s="94">
        <v>216</v>
      </c>
      <c r="U225" s="74">
        <v>52</v>
      </c>
      <c r="V225" s="72">
        <f t="shared" si="111"/>
        <v>0.24074074074074073</v>
      </c>
      <c r="W225" s="74">
        <v>164</v>
      </c>
      <c r="X225" s="72">
        <f t="shared" si="112"/>
        <v>0.7592592592592593</v>
      </c>
      <c r="Y225" s="94">
        <v>105</v>
      </c>
      <c r="Z225" s="74">
        <v>15</v>
      </c>
      <c r="AA225" s="72">
        <f t="shared" si="113"/>
        <v>0.14285714285714285</v>
      </c>
      <c r="AB225" s="74">
        <v>90</v>
      </c>
      <c r="AC225" s="72">
        <f t="shared" si="114"/>
        <v>0.8571428571428571</v>
      </c>
      <c r="AD225" s="94">
        <v>32</v>
      </c>
      <c r="AE225" s="74">
        <v>4</v>
      </c>
      <c r="AF225" s="72">
        <f t="shared" si="115"/>
        <v>0.125</v>
      </c>
      <c r="AG225" s="74">
        <v>28</v>
      </c>
      <c r="AH225" s="72">
        <f t="shared" si="116"/>
        <v>0.875</v>
      </c>
      <c r="AI225" s="94">
        <v>6</v>
      </c>
      <c r="AJ225" s="74">
        <v>0</v>
      </c>
      <c r="AK225" s="72">
        <f t="shared" si="117"/>
        <v>0</v>
      </c>
      <c r="AL225" s="74">
        <v>6</v>
      </c>
      <c r="AM225" s="72">
        <f t="shared" si="118"/>
        <v>1</v>
      </c>
      <c r="AN225" s="94">
        <f t="shared" si="119"/>
        <v>692</v>
      </c>
      <c r="AO225" s="74">
        <f t="shared" si="53"/>
        <v>140</v>
      </c>
      <c r="AP225" s="72">
        <f t="shared" si="120"/>
        <v>0.20231213872832371</v>
      </c>
      <c r="AQ225" s="73">
        <f t="shared" si="54"/>
        <v>552</v>
      </c>
      <c r="AR225" s="72">
        <f t="shared" si="121"/>
        <v>0.79768786127167635</v>
      </c>
      <c r="AS225" s="91"/>
      <c r="AT225" s="259">
        <v>74</v>
      </c>
      <c r="AU225" s="329" t="s">
        <v>29</v>
      </c>
      <c r="AV225" s="11" t="s">
        <v>136</v>
      </c>
      <c r="AW225" s="210">
        <v>621</v>
      </c>
      <c r="AX225" s="38">
        <v>106</v>
      </c>
      <c r="AY225" s="85">
        <v>0.17069243156199679</v>
      </c>
      <c r="AZ225" s="38">
        <v>515</v>
      </c>
      <c r="BA225" s="85">
        <v>0.82930756843800324</v>
      </c>
    </row>
    <row r="226" spans="2:92" s="12" customFormat="1" ht="13.5" customHeight="1">
      <c r="B226" s="260"/>
      <c r="C226" s="330"/>
      <c r="D226" s="65" t="s">
        <v>137</v>
      </c>
      <c r="E226" s="95">
        <v>0</v>
      </c>
      <c r="F226" s="64">
        <v>0</v>
      </c>
      <c r="G226" s="62" t="str">
        <f t="shared" si="105"/>
        <v>-</v>
      </c>
      <c r="H226" s="64">
        <v>0</v>
      </c>
      <c r="I226" s="62" t="str">
        <f t="shared" si="106"/>
        <v>-</v>
      </c>
      <c r="J226" s="95">
        <v>0</v>
      </c>
      <c r="K226" s="64">
        <v>0</v>
      </c>
      <c r="L226" s="62" t="str">
        <f t="shared" si="107"/>
        <v>-</v>
      </c>
      <c r="M226" s="64">
        <v>0</v>
      </c>
      <c r="N226" s="62" t="str">
        <f t="shared" si="108"/>
        <v>-</v>
      </c>
      <c r="O226" s="95">
        <v>229</v>
      </c>
      <c r="P226" s="64">
        <v>3</v>
      </c>
      <c r="Q226" s="62">
        <f t="shared" si="109"/>
        <v>1.3100436681222707E-2</v>
      </c>
      <c r="R226" s="64">
        <v>226</v>
      </c>
      <c r="S226" s="62">
        <f t="shared" si="110"/>
        <v>0.98689956331877726</v>
      </c>
      <c r="T226" s="95">
        <v>160</v>
      </c>
      <c r="U226" s="64">
        <v>5</v>
      </c>
      <c r="V226" s="62">
        <f t="shared" si="111"/>
        <v>3.125E-2</v>
      </c>
      <c r="W226" s="64">
        <v>155</v>
      </c>
      <c r="X226" s="62">
        <f t="shared" si="112"/>
        <v>0.96875</v>
      </c>
      <c r="Y226" s="95">
        <v>125</v>
      </c>
      <c r="Z226" s="64">
        <v>2</v>
      </c>
      <c r="AA226" s="62">
        <f t="shared" si="113"/>
        <v>1.6E-2</v>
      </c>
      <c r="AB226" s="64">
        <v>123</v>
      </c>
      <c r="AC226" s="62">
        <f t="shared" si="114"/>
        <v>0.98399999999999999</v>
      </c>
      <c r="AD226" s="95">
        <v>67</v>
      </c>
      <c r="AE226" s="64">
        <v>0</v>
      </c>
      <c r="AF226" s="62">
        <f t="shared" si="115"/>
        <v>0</v>
      </c>
      <c r="AG226" s="64">
        <v>67</v>
      </c>
      <c r="AH226" s="62">
        <f t="shared" si="116"/>
        <v>1</v>
      </c>
      <c r="AI226" s="95">
        <v>30</v>
      </c>
      <c r="AJ226" s="64">
        <v>0</v>
      </c>
      <c r="AK226" s="62">
        <f t="shared" si="117"/>
        <v>0</v>
      </c>
      <c r="AL226" s="64">
        <v>30</v>
      </c>
      <c r="AM226" s="62">
        <f t="shared" si="118"/>
        <v>1</v>
      </c>
      <c r="AN226" s="95">
        <f t="shared" si="119"/>
        <v>611</v>
      </c>
      <c r="AO226" s="64">
        <f t="shared" si="53"/>
        <v>10</v>
      </c>
      <c r="AP226" s="62">
        <f t="shared" si="120"/>
        <v>1.6366612111292964E-2</v>
      </c>
      <c r="AQ226" s="63">
        <f t="shared" si="54"/>
        <v>601</v>
      </c>
      <c r="AR226" s="62">
        <f t="shared" si="121"/>
        <v>0.98363338788870702</v>
      </c>
      <c r="AS226" s="91"/>
      <c r="AT226" s="260"/>
      <c r="AU226" s="330"/>
      <c r="AV226" s="11" t="s">
        <v>137</v>
      </c>
      <c r="AW226" s="210">
        <v>616</v>
      </c>
      <c r="AX226" s="38">
        <v>13</v>
      </c>
      <c r="AY226" s="85">
        <v>2.1103896103896104E-2</v>
      </c>
      <c r="AZ226" s="38">
        <v>603</v>
      </c>
      <c r="BA226" s="85">
        <v>0.97889610389610393</v>
      </c>
    </row>
    <row r="227" spans="2:92" s="12" customFormat="1" ht="13.5" customHeight="1" thickBot="1">
      <c r="B227" s="261"/>
      <c r="C227" s="342"/>
      <c r="D227" s="71" t="s">
        <v>67</v>
      </c>
      <c r="E227" s="96">
        <v>0</v>
      </c>
      <c r="F227" s="70">
        <v>0</v>
      </c>
      <c r="G227" s="13" t="str">
        <f t="shared" si="105"/>
        <v>-</v>
      </c>
      <c r="H227" s="70">
        <v>0</v>
      </c>
      <c r="I227" s="13" t="str">
        <f t="shared" si="106"/>
        <v>-</v>
      </c>
      <c r="J227" s="96">
        <v>3</v>
      </c>
      <c r="K227" s="70">
        <v>1</v>
      </c>
      <c r="L227" s="13">
        <f t="shared" si="107"/>
        <v>0.33333333333333331</v>
      </c>
      <c r="M227" s="70">
        <v>2</v>
      </c>
      <c r="N227" s="13">
        <f t="shared" si="108"/>
        <v>0.66666666666666663</v>
      </c>
      <c r="O227" s="96">
        <v>559</v>
      </c>
      <c r="P227" s="70">
        <v>71</v>
      </c>
      <c r="Q227" s="13">
        <f t="shared" si="109"/>
        <v>0.12701252236135957</v>
      </c>
      <c r="R227" s="70">
        <v>488</v>
      </c>
      <c r="S227" s="13">
        <f t="shared" si="110"/>
        <v>0.87298747763864037</v>
      </c>
      <c r="T227" s="96">
        <v>376</v>
      </c>
      <c r="U227" s="70">
        <v>57</v>
      </c>
      <c r="V227" s="13">
        <f t="shared" si="111"/>
        <v>0.15159574468085107</v>
      </c>
      <c r="W227" s="70">
        <v>319</v>
      </c>
      <c r="X227" s="13">
        <f t="shared" si="112"/>
        <v>0.84840425531914898</v>
      </c>
      <c r="Y227" s="96">
        <v>230</v>
      </c>
      <c r="Z227" s="70">
        <v>17</v>
      </c>
      <c r="AA227" s="13">
        <f t="shared" si="113"/>
        <v>7.3913043478260873E-2</v>
      </c>
      <c r="AB227" s="70">
        <v>213</v>
      </c>
      <c r="AC227" s="13">
        <f t="shared" si="114"/>
        <v>0.92608695652173911</v>
      </c>
      <c r="AD227" s="96">
        <v>99</v>
      </c>
      <c r="AE227" s="70">
        <v>4</v>
      </c>
      <c r="AF227" s="13">
        <f t="shared" si="115"/>
        <v>4.0404040404040407E-2</v>
      </c>
      <c r="AG227" s="70">
        <v>95</v>
      </c>
      <c r="AH227" s="13">
        <f t="shared" si="116"/>
        <v>0.95959595959595956</v>
      </c>
      <c r="AI227" s="96">
        <v>36</v>
      </c>
      <c r="AJ227" s="70">
        <v>0</v>
      </c>
      <c r="AK227" s="13">
        <f t="shared" si="117"/>
        <v>0</v>
      </c>
      <c r="AL227" s="70">
        <v>36</v>
      </c>
      <c r="AM227" s="13">
        <f t="shared" si="118"/>
        <v>1</v>
      </c>
      <c r="AN227" s="96">
        <f t="shared" si="119"/>
        <v>1303</v>
      </c>
      <c r="AO227" s="70">
        <f t="shared" si="53"/>
        <v>150</v>
      </c>
      <c r="AP227" s="13">
        <f t="shared" si="120"/>
        <v>0.11511895625479662</v>
      </c>
      <c r="AQ227" s="33">
        <f t="shared" si="54"/>
        <v>1153</v>
      </c>
      <c r="AR227" s="13">
        <f t="shared" si="121"/>
        <v>0.88488104374520338</v>
      </c>
      <c r="AS227" s="91"/>
      <c r="AT227" s="260"/>
      <c r="AU227" s="330"/>
      <c r="AV227" s="151" t="s">
        <v>67</v>
      </c>
      <c r="AW227" s="210">
        <v>1237</v>
      </c>
      <c r="AX227" s="38">
        <v>119</v>
      </c>
      <c r="AY227" s="85">
        <v>9.6200485044462408E-2</v>
      </c>
      <c r="AZ227" s="38">
        <v>1118</v>
      </c>
      <c r="BA227" s="85">
        <v>0.90379951495553756</v>
      </c>
    </row>
    <row r="228" spans="2:92" s="12" customFormat="1" ht="13.5" customHeight="1" thickTop="1">
      <c r="B228" s="273" t="s">
        <v>133</v>
      </c>
      <c r="C228" s="274"/>
      <c r="D228" s="69" t="s">
        <v>136</v>
      </c>
      <c r="E228" s="97">
        <f>SUM(E6,E81,SUMIF($D$105:$D$227,$D228,E$105:E$227))</f>
        <v>1003</v>
      </c>
      <c r="F228" s="68">
        <f>SUM(F6,F81,SUMIF($D$105:$D$227,$D228,F$105:F$227))</f>
        <v>112</v>
      </c>
      <c r="G228" s="66">
        <f>IFERROR(F228/E228,"-")</f>
        <v>0.11166500498504486</v>
      </c>
      <c r="H228" s="68">
        <f>SUM(H6,H81,SUMIF($D$105:$D$227,$D228,H$105:H$227))</f>
        <v>891</v>
      </c>
      <c r="I228" s="66">
        <f>IFERROR(H228/E228,"-")</f>
        <v>0.88833499501495516</v>
      </c>
      <c r="J228" s="97">
        <f>SUM(J6,J81,SUMIF($D$105:$D$227,$D228,J$105:J$227))</f>
        <v>3502</v>
      </c>
      <c r="K228" s="68">
        <f>SUM(K6,K81,SUMIF($D$105:$D$227,$D228,K$105:K$227))</f>
        <v>450</v>
      </c>
      <c r="L228" s="66">
        <f>IFERROR(K228/J228,"-")</f>
        <v>0.12849800114220444</v>
      </c>
      <c r="M228" s="68">
        <f>SUM(M6,M81,SUMIF($D$105:$D$227,$D228,M$105:M$227))</f>
        <v>3052</v>
      </c>
      <c r="N228" s="66">
        <f>IFERROR(M228/J228,"-")</f>
        <v>0.87150199885779556</v>
      </c>
      <c r="O228" s="97">
        <f>SUM(O6,O81,SUMIF($D$105:$D$227,$D228,O$105:O$227))</f>
        <v>282566</v>
      </c>
      <c r="P228" s="68">
        <f>SUM(P6,P81,SUMIF($D$105:$D$227,$D228,P$105:P$227))</f>
        <v>60550</v>
      </c>
      <c r="Q228" s="66">
        <f>IFERROR(P228/O228,"-")</f>
        <v>0.21428621985659987</v>
      </c>
      <c r="R228" s="68">
        <f>SUM(R6,R81,SUMIF($D$105:$D$227,$D228,R$105:R$227))</f>
        <v>222016</v>
      </c>
      <c r="S228" s="66">
        <f>IFERROR(R228/O228,"-")</f>
        <v>0.7857137801434001</v>
      </c>
      <c r="T228" s="97">
        <f>SUM(T6,T81,SUMIF($D$105:$D$227,$D228,T$105:T$227))</f>
        <v>239788</v>
      </c>
      <c r="U228" s="68">
        <f>SUM(U6,U81,SUMIF($D$105:$D$227,$D228,U$105:U$227))</f>
        <v>49284</v>
      </c>
      <c r="V228" s="66">
        <f>IFERROR(U228/T228,"-")</f>
        <v>0.20553155287170333</v>
      </c>
      <c r="W228" s="68">
        <f>SUM(W6,W81,SUMIF($D$105:$D$227,$D228,W$105:W$227))</f>
        <v>190504</v>
      </c>
      <c r="X228" s="66">
        <f>IFERROR(W228/T228,"-")</f>
        <v>0.79446844712829667</v>
      </c>
      <c r="Y228" s="97">
        <f>SUM(Y6,Y81,SUMIF($D$105:$D$227,$D228,Y$105:Y$227))</f>
        <v>137652</v>
      </c>
      <c r="Z228" s="68">
        <f>SUM(Z6,Z81,SUMIF($D$105:$D$227,$D228,Z$105:Z$227))</f>
        <v>23577</v>
      </c>
      <c r="AA228" s="66">
        <f>IFERROR(Z228/Y228,"-")</f>
        <v>0.17127974893208961</v>
      </c>
      <c r="AB228" s="68">
        <f>SUM(AB6,AB81,SUMIF($D$105:$D$227,$D228,AB$105:AB$227))</f>
        <v>114075</v>
      </c>
      <c r="AC228" s="66">
        <f>IFERROR(AB228/Y228,"-")</f>
        <v>0.82872025106791036</v>
      </c>
      <c r="AD228" s="97">
        <f>SUM(AD6,AD81,SUMIF($D$105:$D$227,$D228,AD$105:AD$227))</f>
        <v>54312</v>
      </c>
      <c r="AE228" s="68">
        <f>SUM(AE6,AE81,SUMIF($D$105:$D$227,$D228,AE$105:AE$227))</f>
        <v>6491</v>
      </c>
      <c r="AF228" s="66">
        <f>IFERROR(AE228/AD228,"-")</f>
        <v>0.11951318309029312</v>
      </c>
      <c r="AG228" s="68">
        <f>SUM(AG6,AG81,SUMIF($D$105:$D$227,$D228,AG$105:AG$227))</f>
        <v>47821</v>
      </c>
      <c r="AH228" s="66">
        <f>IFERROR(AG228/AD228,"-")</f>
        <v>0.88048681690970687</v>
      </c>
      <c r="AI228" s="97">
        <f>SUM(AI6,AI81,SUMIF($D$105:$D$227,$D228,AI$105:AI$227))</f>
        <v>15191</v>
      </c>
      <c r="AJ228" s="68">
        <f>SUM(AJ6,AJ81,SUMIF($D$105:$D$227,$D228,AJ$105:AJ$227))</f>
        <v>928</v>
      </c>
      <c r="AK228" s="66">
        <f>IFERROR(AJ228/AI228,"-")</f>
        <v>6.1088802580475283E-2</v>
      </c>
      <c r="AL228" s="68">
        <f>SUM(AL6,AL81,SUMIF($D$105:$D$227,$D228,AL$105:AL$227))</f>
        <v>14263</v>
      </c>
      <c r="AM228" s="66">
        <f>IFERROR(AL228/AI228,"-")</f>
        <v>0.93891119741952467</v>
      </c>
      <c r="AN228" s="97">
        <f t="shared" si="119"/>
        <v>734014</v>
      </c>
      <c r="AO228" s="68">
        <f t="shared" ref="AO228:AO230" si="122">SUM(F228,K228,P228,U228,Z228,AE228,AJ228)</f>
        <v>141392</v>
      </c>
      <c r="AP228" s="66">
        <f t="shared" si="120"/>
        <v>0.19262847847588738</v>
      </c>
      <c r="AQ228" s="67">
        <f t="shared" ref="AQ228:AQ230" si="123">SUM(H228,M228,R228,W228,AB228,AG228,AL228)</f>
        <v>592622</v>
      </c>
      <c r="AR228" s="66">
        <f t="shared" si="121"/>
        <v>0.80737152152411262</v>
      </c>
      <c r="AS228" s="91"/>
      <c r="AT228" s="262" t="s">
        <v>133</v>
      </c>
      <c r="AU228" s="263"/>
      <c r="AV228" s="11" t="s">
        <v>136</v>
      </c>
      <c r="AW228" s="210">
        <v>681307</v>
      </c>
      <c r="AX228" s="38">
        <v>124345</v>
      </c>
      <c r="AY228" s="85">
        <v>0.18250950012255857</v>
      </c>
      <c r="AZ228" s="38">
        <v>556962</v>
      </c>
      <c r="BA228" s="85">
        <v>0.81749049987744149</v>
      </c>
    </row>
    <row r="229" spans="2:92" s="12" customFormat="1" ht="13.5" customHeight="1">
      <c r="B229" s="275"/>
      <c r="C229" s="276"/>
      <c r="D229" s="65" t="s">
        <v>137</v>
      </c>
      <c r="E229" s="95">
        <f t="shared" ref="E229:F230" si="124">SUM(E7,E82,SUMIF($D$105:$D$227,$D229,E$105:E$227))</f>
        <v>684</v>
      </c>
      <c r="F229" s="64">
        <f t="shared" si="124"/>
        <v>15</v>
      </c>
      <c r="G229" s="62">
        <f t="shared" ref="G229:G230" si="125">IFERROR(F229/E229,"-")</f>
        <v>2.1929824561403508E-2</v>
      </c>
      <c r="H229" s="64">
        <f t="shared" ref="H229:H230" si="126">SUM(H7,H82,SUMIF($D$105:$D$227,$D229,H$105:H$227))</f>
        <v>669</v>
      </c>
      <c r="I229" s="62">
        <f t="shared" ref="I229:I230" si="127">IFERROR(H229/E229,"-")</f>
        <v>0.97807017543859653</v>
      </c>
      <c r="J229" s="95">
        <f t="shared" ref="J229:K230" si="128">SUM(J7,J82,SUMIF($D$105:$D$227,$D229,J$105:J$227))</f>
        <v>2380</v>
      </c>
      <c r="K229" s="64">
        <f t="shared" si="128"/>
        <v>33</v>
      </c>
      <c r="L229" s="62">
        <f t="shared" ref="L229:L230" si="129">IFERROR(K229/J229,"-")</f>
        <v>1.3865546218487394E-2</v>
      </c>
      <c r="M229" s="64">
        <f t="shared" ref="M229:M230" si="130">SUM(M7,M82,SUMIF($D$105:$D$227,$D229,M$105:M$227))</f>
        <v>2347</v>
      </c>
      <c r="N229" s="62">
        <f t="shared" ref="N229:N230" si="131">IFERROR(M229/J229,"-")</f>
        <v>0.98613445378151265</v>
      </c>
      <c r="O229" s="95">
        <f t="shared" ref="O229:P230" si="132">SUM(O7,O82,SUMIF($D$105:$D$227,$D229,O$105:O$227))</f>
        <v>192744</v>
      </c>
      <c r="P229" s="64">
        <f t="shared" si="132"/>
        <v>4063</v>
      </c>
      <c r="Q229" s="62">
        <f t="shared" ref="Q229:Q230" si="133">IFERROR(P229/O229,"-")</f>
        <v>2.1079774208276263E-2</v>
      </c>
      <c r="R229" s="64">
        <f t="shared" ref="R229:R230" si="134">SUM(R7,R82,SUMIF($D$105:$D$227,$D229,R$105:R$227))</f>
        <v>188681</v>
      </c>
      <c r="S229" s="62">
        <f t="shared" ref="S229:S230" si="135">IFERROR(R229/O229,"-")</f>
        <v>0.97892022579172377</v>
      </c>
      <c r="T229" s="95">
        <f t="shared" ref="T229:U230" si="136">SUM(T7,T82,SUMIF($D$105:$D$227,$D229,T$105:T$227))</f>
        <v>146507</v>
      </c>
      <c r="U229" s="64">
        <f t="shared" si="136"/>
        <v>2859</v>
      </c>
      <c r="V229" s="62">
        <f t="shared" ref="V229:V230" si="137">IFERROR(U229/T229,"-")</f>
        <v>1.9514425931866738E-2</v>
      </c>
      <c r="W229" s="64">
        <f t="shared" ref="W229:W230" si="138">SUM(W7,W82,SUMIF($D$105:$D$227,$D229,W$105:W$227))</f>
        <v>143648</v>
      </c>
      <c r="X229" s="62">
        <f t="shared" ref="X229:X230" si="139">IFERROR(W229/T229,"-")</f>
        <v>0.9804855740681333</v>
      </c>
      <c r="Y229" s="95">
        <f t="shared" ref="Y229:Z230" si="140">SUM(Y7,Y82,SUMIF($D$105:$D$227,$D229,Y$105:Y$227))</f>
        <v>103344</v>
      </c>
      <c r="Z229" s="64">
        <f t="shared" si="140"/>
        <v>1492</v>
      </c>
      <c r="AA229" s="62">
        <f t="shared" ref="AA229:AA230" si="141">IFERROR(Z229/Y229,"-")</f>
        <v>1.4437219383805542E-2</v>
      </c>
      <c r="AB229" s="64">
        <f t="shared" ref="AB229:AB230" si="142">SUM(AB7,AB82,SUMIF($D$105:$D$227,$D229,AB$105:AB$227))</f>
        <v>101852</v>
      </c>
      <c r="AC229" s="62">
        <f t="shared" ref="AC229:AC230" si="143">IFERROR(AB229/Y229,"-")</f>
        <v>0.98556278061619451</v>
      </c>
      <c r="AD229" s="95">
        <f t="shared" ref="AD229:AE230" si="144">SUM(AD7,AD82,SUMIF($D$105:$D$227,$D229,AD$105:AD$227))</f>
        <v>50707</v>
      </c>
      <c r="AE229" s="64">
        <f t="shared" si="144"/>
        <v>477</v>
      </c>
      <c r="AF229" s="62">
        <f t="shared" ref="AF229:AF230" si="145">IFERROR(AE229/AD229,"-")</f>
        <v>9.406985228863865E-3</v>
      </c>
      <c r="AG229" s="64">
        <f t="shared" ref="AG229:AG230" si="146">SUM(AG7,AG82,SUMIF($D$105:$D$227,$D229,AG$105:AG$227))</f>
        <v>50230</v>
      </c>
      <c r="AH229" s="62">
        <f t="shared" ref="AH229:AH230" si="147">IFERROR(AG229/AD229,"-")</f>
        <v>0.99059301477113615</v>
      </c>
      <c r="AI229" s="95">
        <f t="shared" ref="AI229:AJ230" si="148">SUM(AI7,AI82,SUMIF($D$105:$D$227,$D229,AI$105:AI$227))</f>
        <v>17760</v>
      </c>
      <c r="AJ229" s="64">
        <f t="shared" si="148"/>
        <v>82</v>
      </c>
      <c r="AK229" s="62">
        <f t="shared" ref="AK229:AK230" si="149">IFERROR(AJ229/AI229,"-")</f>
        <v>4.6171171171171168E-3</v>
      </c>
      <c r="AL229" s="64">
        <f t="shared" ref="AL229:AL230" si="150">SUM(AL7,AL82,SUMIF($D$105:$D$227,$D229,AL$105:AL$227))</f>
        <v>17678</v>
      </c>
      <c r="AM229" s="62">
        <f t="shared" ref="AM229:AM230" si="151">IFERROR(AL229/AI229,"-")</f>
        <v>0.9953828828828829</v>
      </c>
      <c r="AN229" s="95">
        <f t="shared" si="119"/>
        <v>514126</v>
      </c>
      <c r="AO229" s="64">
        <f t="shared" si="122"/>
        <v>9021</v>
      </c>
      <c r="AP229" s="62">
        <f t="shared" si="120"/>
        <v>1.7546282428820951E-2</v>
      </c>
      <c r="AQ229" s="63">
        <f t="shared" si="123"/>
        <v>505105</v>
      </c>
      <c r="AR229" s="62">
        <f t="shared" si="121"/>
        <v>0.98245371757117905</v>
      </c>
      <c r="AS229" s="91"/>
      <c r="AT229" s="275"/>
      <c r="AU229" s="276"/>
      <c r="AV229" s="11" t="s">
        <v>137</v>
      </c>
      <c r="AW229" s="210">
        <v>520607</v>
      </c>
      <c r="AX229" s="38">
        <v>8705</v>
      </c>
      <c r="AY229" s="85">
        <v>1.6720866219624399E-2</v>
      </c>
      <c r="AZ229" s="38">
        <v>511902</v>
      </c>
      <c r="BA229" s="85">
        <v>0.98327913378037557</v>
      </c>
    </row>
    <row r="230" spans="2:92" s="12" customFormat="1" ht="13.5" customHeight="1">
      <c r="B230" s="264"/>
      <c r="C230" s="265"/>
      <c r="D230" s="58" t="s">
        <v>67</v>
      </c>
      <c r="E230" s="98">
        <f t="shared" si="124"/>
        <v>1687</v>
      </c>
      <c r="F230" s="57">
        <f t="shared" si="124"/>
        <v>127</v>
      </c>
      <c r="G230" s="55">
        <f t="shared" si="125"/>
        <v>7.5281564908120921E-2</v>
      </c>
      <c r="H230" s="57">
        <f t="shared" si="126"/>
        <v>1560</v>
      </c>
      <c r="I230" s="55">
        <f t="shared" si="127"/>
        <v>0.92471843509187912</v>
      </c>
      <c r="J230" s="98">
        <f t="shared" si="128"/>
        <v>5882</v>
      </c>
      <c r="K230" s="57">
        <f t="shared" si="128"/>
        <v>483</v>
      </c>
      <c r="L230" s="55">
        <f t="shared" si="129"/>
        <v>8.2114926895613741E-2</v>
      </c>
      <c r="M230" s="57">
        <f t="shared" si="130"/>
        <v>5399</v>
      </c>
      <c r="N230" s="55">
        <f t="shared" si="131"/>
        <v>0.91788507310438627</v>
      </c>
      <c r="O230" s="98">
        <f t="shared" si="132"/>
        <v>475310</v>
      </c>
      <c r="P230" s="57">
        <f t="shared" si="132"/>
        <v>64613</v>
      </c>
      <c r="Q230" s="55">
        <f t="shared" si="133"/>
        <v>0.13593865056489449</v>
      </c>
      <c r="R230" s="57">
        <f t="shared" si="134"/>
        <v>410697</v>
      </c>
      <c r="S230" s="55">
        <f t="shared" si="135"/>
        <v>0.86406134943510549</v>
      </c>
      <c r="T230" s="98">
        <f t="shared" si="136"/>
        <v>386295</v>
      </c>
      <c r="U230" s="57">
        <f t="shared" si="136"/>
        <v>52143</v>
      </c>
      <c r="V230" s="55">
        <f t="shared" si="137"/>
        <v>0.13498233215547703</v>
      </c>
      <c r="W230" s="57">
        <f t="shared" si="138"/>
        <v>334152</v>
      </c>
      <c r="X230" s="55">
        <f t="shared" si="139"/>
        <v>0.86501766784452294</v>
      </c>
      <c r="Y230" s="98">
        <f t="shared" si="140"/>
        <v>240996</v>
      </c>
      <c r="Z230" s="57">
        <f t="shared" si="140"/>
        <v>25069</v>
      </c>
      <c r="AA230" s="55">
        <f t="shared" si="141"/>
        <v>0.10402247340204816</v>
      </c>
      <c r="AB230" s="57">
        <f t="shared" si="142"/>
        <v>215927</v>
      </c>
      <c r="AC230" s="55">
        <f t="shared" si="143"/>
        <v>0.89597752659795182</v>
      </c>
      <c r="AD230" s="98">
        <f t="shared" si="144"/>
        <v>105019</v>
      </c>
      <c r="AE230" s="57">
        <f t="shared" si="144"/>
        <v>6968</v>
      </c>
      <c r="AF230" s="55">
        <f t="shared" si="145"/>
        <v>6.6349898589778994E-2</v>
      </c>
      <c r="AG230" s="57">
        <f t="shared" si="146"/>
        <v>98051</v>
      </c>
      <c r="AH230" s="55">
        <f t="shared" si="147"/>
        <v>0.93365010141022098</v>
      </c>
      <c r="AI230" s="98">
        <f t="shared" si="148"/>
        <v>32951</v>
      </c>
      <c r="AJ230" s="57">
        <f t="shared" si="148"/>
        <v>1010</v>
      </c>
      <c r="AK230" s="55">
        <f t="shared" si="149"/>
        <v>3.065157354860247E-2</v>
      </c>
      <c r="AL230" s="57">
        <f t="shared" si="150"/>
        <v>31941</v>
      </c>
      <c r="AM230" s="55">
        <f t="shared" si="151"/>
        <v>0.96934842645139752</v>
      </c>
      <c r="AN230" s="98">
        <f t="shared" si="119"/>
        <v>1248140</v>
      </c>
      <c r="AO230" s="57">
        <f t="shared" si="122"/>
        <v>150413</v>
      </c>
      <c r="AP230" s="55">
        <f t="shared" si="120"/>
        <v>0.12050971846107007</v>
      </c>
      <c r="AQ230" s="56">
        <f t="shared" si="123"/>
        <v>1097727</v>
      </c>
      <c r="AR230" s="55">
        <f t="shared" si="121"/>
        <v>0.87949028153892994</v>
      </c>
      <c r="AS230" s="91"/>
      <c r="AT230" s="264"/>
      <c r="AU230" s="265"/>
      <c r="AV230" s="151" t="s">
        <v>67</v>
      </c>
      <c r="AW230" s="210">
        <v>1201914</v>
      </c>
      <c r="AX230" s="38">
        <v>133050</v>
      </c>
      <c r="AY230" s="85">
        <v>0.11069843599458863</v>
      </c>
      <c r="AZ230" s="38">
        <v>1068864</v>
      </c>
      <c r="BA230" s="85">
        <v>0.88930156400541138</v>
      </c>
    </row>
    <row r="231" spans="2:92" s="12" customFormat="1">
      <c r="B231" s="54"/>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4"/>
      <c r="AU231" s="53"/>
      <c r="AV231" s="53"/>
      <c r="AW231" s="53"/>
      <c r="AX231" s="53"/>
      <c r="AY231" s="53"/>
      <c r="AZ231" s="53"/>
      <c r="BA231" s="53"/>
      <c r="CA231" s="3"/>
      <c r="CB231" s="3"/>
      <c r="CC231" s="3"/>
      <c r="CD231" s="3"/>
      <c r="CE231" s="3"/>
      <c r="CF231" s="3"/>
      <c r="CG231" s="3"/>
      <c r="CH231" s="3"/>
      <c r="CI231" s="3"/>
      <c r="CJ231" s="3"/>
      <c r="CK231" s="3"/>
      <c r="CL231" s="3"/>
      <c r="CM231" s="3"/>
      <c r="CN231" s="3"/>
    </row>
  </sheetData>
  <mergeCells count="362">
    <mergeCell ref="AT186:AT188"/>
    <mergeCell ref="AU186:AU188"/>
    <mergeCell ref="AT189:AT191"/>
    <mergeCell ref="AU189:AU191"/>
    <mergeCell ref="AT192:AT194"/>
    <mergeCell ref="AU192:AU194"/>
    <mergeCell ref="AT195:AT197"/>
    <mergeCell ref="AU195:AU197"/>
    <mergeCell ref="AT198:AT200"/>
    <mergeCell ref="AU198:AU200"/>
    <mergeCell ref="AT225:AT227"/>
    <mergeCell ref="AU225:AU227"/>
    <mergeCell ref="AT228:AU230"/>
    <mergeCell ref="AT201:AT203"/>
    <mergeCell ref="AU201:AU203"/>
    <mergeCell ref="AT204:AT206"/>
    <mergeCell ref="AU204:AU206"/>
    <mergeCell ref="AT207:AT209"/>
    <mergeCell ref="AU207:AU209"/>
    <mergeCell ref="AT210:AT212"/>
    <mergeCell ref="AU210:AU212"/>
    <mergeCell ref="AT213:AT215"/>
    <mergeCell ref="AU213:AU215"/>
    <mergeCell ref="AT216:AT218"/>
    <mergeCell ref="AU216:AU218"/>
    <mergeCell ref="AT219:AT221"/>
    <mergeCell ref="AU219:AU221"/>
    <mergeCell ref="AT222:AT224"/>
    <mergeCell ref="AU222:AU224"/>
    <mergeCell ref="AT150:AT152"/>
    <mergeCell ref="AU150:AU152"/>
    <mergeCell ref="AT153:AT155"/>
    <mergeCell ref="AU153:AU155"/>
    <mergeCell ref="AU177:AU179"/>
    <mergeCell ref="AT180:AT182"/>
    <mergeCell ref="AU180:AU182"/>
    <mergeCell ref="AT183:AT185"/>
    <mergeCell ref="AU183:AU185"/>
    <mergeCell ref="AT156:AT158"/>
    <mergeCell ref="AU156:AU158"/>
    <mergeCell ref="AT159:AT161"/>
    <mergeCell ref="AU159:AU161"/>
    <mergeCell ref="AT162:AT164"/>
    <mergeCell ref="AU162:AU164"/>
    <mergeCell ref="AT165:AT167"/>
    <mergeCell ref="AU165:AU167"/>
    <mergeCell ref="AT168:AT170"/>
    <mergeCell ref="AU168:AU170"/>
    <mergeCell ref="AT171:AT173"/>
    <mergeCell ref="AU171:AU173"/>
    <mergeCell ref="AT174:AT176"/>
    <mergeCell ref="AU174:AU176"/>
    <mergeCell ref="AT177:AT179"/>
    <mergeCell ref="AT135:AT137"/>
    <mergeCell ref="AU135:AU137"/>
    <mergeCell ref="AT138:AT140"/>
    <mergeCell ref="AU138:AU140"/>
    <mergeCell ref="AT141:AT143"/>
    <mergeCell ref="AU141:AU143"/>
    <mergeCell ref="AT144:AT146"/>
    <mergeCell ref="AU144:AU146"/>
    <mergeCell ref="AT147:AT149"/>
    <mergeCell ref="AU147:AU149"/>
    <mergeCell ref="AT120:AT122"/>
    <mergeCell ref="AU120:AU122"/>
    <mergeCell ref="AT123:AT125"/>
    <mergeCell ref="AU123:AU125"/>
    <mergeCell ref="AT126:AT128"/>
    <mergeCell ref="AU126:AU128"/>
    <mergeCell ref="AT129:AT131"/>
    <mergeCell ref="AU129:AU131"/>
    <mergeCell ref="AT132:AT134"/>
    <mergeCell ref="AU132:AU134"/>
    <mergeCell ref="AT105:AT107"/>
    <mergeCell ref="AU105:AU107"/>
    <mergeCell ref="AT108:AT110"/>
    <mergeCell ref="AU108:AU110"/>
    <mergeCell ref="AT111:AT113"/>
    <mergeCell ref="AU111:AU113"/>
    <mergeCell ref="AT114:AT116"/>
    <mergeCell ref="AU114:AU116"/>
    <mergeCell ref="AT117:AT119"/>
    <mergeCell ref="AU117:AU119"/>
    <mergeCell ref="AT90:AT92"/>
    <mergeCell ref="AU90:AU92"/>
    <mergeCell ref="AT93:AT95"/>
    <mergeCell ref="AU93:AU95"/>
    <mergeCell ref="AT96:AT98"/>
    <mergeCell ref="AU96:AU98"/>
    <mergeCell ref="AT99:AT101"/>
    <mergeCell ref="AU99:AU101"/>
    <mergeCell ref="AT102:AT104"/>
    <mergeCell ref="AU102:AU104"/>
    <mergeCell ref="AT75:AT77"/>
    <mergeCell ref="AU75:AU77"/>
    <mergeCell ref="AT78:AT80"/>
    <mergeCell ref="AU78:AU80"/>
    <mergeCell ref="AT81:AT83"/>
    <mergeCell ref="AU81:AU83"/>
    <mergeCell ref="AT84:AT86"/>
    <mergeCell ref="AU84:AU86"/>
    <mergeCell ref="AT87:AT89"/>
    <mergeCell ref="AU87:AU89"/>
    <mergeCell ref="AT60:AT62"/>
    <mergeCell ref="AU60:AU62"/>
    <mergeCell ref="AT63:AT65"/>
    <mergeCell ref="AU63:AU65"/>
    <mergeCell ref="AT66:AT68"/>
    <mergeCell ref="AU66:AU68"/>
    <mergeCell ref="AT69:AT71"/>
    <mergeCell ref="AU69:AU71"/>
    <mergeCell ref="AT72:AT74"/>
    <mergeCell ref="AU72:AU74"/>
    <mergeCell ref="AT45:AT47"/>
    <mergeCell ref="AU45:AU47"/>
    <mergeCell ref="AT48:AT50"/>
    <mergeCell ref="AU48:AU50"/>
    <mergeCell ref="AT51:AT53"/>
    <mergeCell ref="AU51:AU53"/>
    <mergeCell ref="AT54:AT56"/>
    <mergeCell ref="AU54:AU56"/>
    <mergeCell ref="AT57:AT59"/>
    <mergeCell ref="AU57:AU59"/>
    <mergeCell ref="AT30:AT32"/>
    <mergeCell ref="AU30:AU32"/>
    <mergeCell ref="AT33:AT35"/>
    <mergeCell ref="AU33:AU35"/>
    <mergeCell ref="AT36:AT38"/>
    <mergeCell ref="AU36:AU38"/>
    <mergeCell ref="AT39:AT41"/>
    <mergeCell ref="AU39:AU41"/>
    <mergeCell ref="AT42:AT44"/>
    <mergeCell ref="AU42:AU44"/>
    <mergeCell ref="AT15:AT17"/>
    <mergeCell ref="AU15:AU17"/>
    <mergeCell ref="AT18:AT20"/>
    <mergeCell ref="AU18:AU20"/>
    <mergeCell ref="AT21:AT23"/>
    <mergeCell ref="AU21:AU23"/>
    <mergeCell ref="AT24:AT26"/>
    <mergeCell ref="AU24:AU26"/>
    <mergeCell ref="AT27:AT29"/>
    <mergeCell ref="AU27:AU29"/>
    <mergeCell ref="BH3:BK3"/>
    <mergeCell ref="AT6:AT8"/>
    <mergeCell ref="AU6:AU8"/>
    <mergeCell ref="BF4:BG4"/>
    <mergeCell ref="BH4:BI4"/>
    <mergeCell ref="BJ4:BK4"/>
    <mergeCell ref="AT9:AT11"/>
    <mergeCell ref="AU9:AU11"/>
    <mergeCell ref="AT12:AT14"/>
    <mergeCell ref="AU12:AU14"/>
    <mergeCell ref="CH3:CM3"/>
    <mergeCell ref="CH4:CJ4"/>
    <mergeCell ref="CK4:CM4"/>
    <mergeCell ref="BN3:BS3"/>
    <mergeCell ref="BN4:BP4"/>
    <mergeCell ref="BQ4:BS4"/>
    <mergeCell ref="BT4:BV4"/>
    <mergeCell ref="BT3:BY3"/>
    <mergeCell ref="BW4:BY4"/>
    <mergeCell ref="CB3:CG3"/>
    <mergeCell ref="CB4:CD4"/>
    <mergeCell ref="CE4:CG4"/>
    <mergeCell ref="AN4:AN5"/>
    <mergeCell ref="AI4:AI5"/>
    <mergeCell ref="AD4:AD5"/>
    <mergeCell ref="Y4:Y5"/>
    <mergeCell ref="T4:T5"/>
    <mergeCell ref="O4:O5"/>
    <mergeCell ref="BD4:BE4"/>
    <mergeCell ref="AT3:AT5"/>
    <mergeCell ref="AU3:AU5"/>
    <mergeCell ref="AV3:AV5"/>
    <mergeCell ref="AN3:AR3"/>
    <mergeCell ref="AI3:AM3"/>
    <mergeCell ref="P4:Q4"/>
    <mergeCell ref="R4:S4"/>
    <mergeCell ref="AJ4:AK4"/>
    <mergeCell ref="AL4:AM4"/>
    <mergeCell ref="AO4:AP4"/>
    <mergeCell ref="AQ4:AR4"/>
    <mergeCell ref="AW3:BA3"/>
    <mergeCell ref="AW4:AW5"/>
    <mergeCell ref="AX4:AY4"/>
    <mergeCell ref="AZ4:BA4"/>
    <mergeCell ref="BD3:BG3"/>
    <mergeCell ref="C6:C8"/>
    <mergeCell ref="U4:V4"/>
    <mergeCell ref="W4:X4"/>
    <mergeCell ref="Z4:AA4"/>
    <mergeCell ref="AB4:AC4"/>
    <mergeCell ref="AE4:AF4"/>
    <mergeCell ref="AG4:AH4"/>
    <mergeCell ref="B3:B5"/>
    <mergeCell ref="C3:C5"/>
    <mergeCell ref="D3:D5"/>
    <mergeCell ref="E4:E5"/>
    <mergeCell ref="AD3:AH3"/>
    <mergeCell ref="Y3:AC3"/>
    <mergeCell ref="T3:X3"/>
    <mergeCell ref="O3:S3"/>
    <mergeCell ref="J3:N3"/>
    <mergeCell ref="E3:I3"/>
    <mergeCell ref="F4:G4"/>
    <mergeCell ref="H4:I4"/>
    <mergeCell ref="J4:J5"/>
    <mergeCell ref="K4:L4"/>
    <mergeCell ref="M4:N4"/>
    <mergeCell ref="B228:C230"/>
    <mergeCell ref="B9:B11"/>
    <mergeCell ref="C9:C11"/>
    <mergeCell ref="B12:B14"/>
    <mergeCell ref="C12:C14"/>
    <mergeCell ref="B222:B224"/>
    <mergeCell ref="C222:C224"/>
    <mergeCell ref="B225:B227"/>
    <mergeCell ref="C225:C227"/>
    <mergeCell ref="B24:B26"/>
    <mergeCell ref="C24:C26"/>
    <mergeCell ref="B15:B17"/>
    <mergeCell ref="C15:C17"/>
    <mergeCell ref="B18:B20"/>
    <mergeCell ref="C18:C20"/>
    <mergeCell ref="B21:B23"/>
    <mergeCell ref="C21:C23"/>
    <mergeCell ref="B48:B50"/>
    <mergeCell ref="C48:C50"/>
    <mergeCell ref="B27:B29"/>
    <mergeCell ref="C27:C29"/>
    <mergeCell ref="B30:B32"/>
    <mergeCell ref="B216:B218"/>
    <mergeCell ref="C216:C218"/>
    <mergeCell ref="B219:B221"/>
    <mergeCell ref="C219:C221"/>
    <mergeCell ref="B174:B176"/>
    <mergeCell ref="C174:C176"/>
    <mergeCell ref="B177:B179"/>
    <mergeCell ref="C177:C179"/>
    <mergeCell ref="B180:B182"/>
    <mergeCell ref="C180:C182"/>
    <mergeCell ref="B207:B209"/>
    <mergeCell ref="C207:C209"/>
    <mergeCell ref="B210:B212"/>
    <mergeCell ref="C210:C212"/>
    <mergeCell ref="B213:B215"/>
    <mergeCell ref="C213:C215"/>
    <mergeCell ref="B198:B200"/>
    <mergeCell ref="C198:C200"/>
    <mergeCell ref="B201:B203"/>
    <mergeCell ref="C201:C203"/>
    <mergeCell ref="B204:B206"/>
    <mergeCell ref="C204:C206"/>
    <mergeCell ref="B192:B194"/>
    <mergeCell ref="C192:C194"/>
    <mergeCell ref="B195:B197"/>
    <mergeCell ref="C195:C197"/>
    <mergeCell ref="B150:B152"/>
    <mergeCell ref="C150:C152"/>
    <mergeCell ref="B153:B155"/>
    <mergeCell ref="C153:C155"/>
    <mergeCell ref="B156:B158"/>
    <mergeCell ref="C156:C158"/>
    <mergeCell ref="B183:B185"/>
    <mergeCell ref="C183:C185"/>
    <mergeCell ref="B186:B188"/>
    <mergeCell ref="C186:C188"/>
    <mergeCell ref="B189:B191"/>
    <mergeCell ref="C189:C191"/>
    <mergeCell ref="B168:B170"/>
    <mergeCell ref="C168:C170"/>
    <mergeCell ref="B171:B173"/>
    <mergeCell ref="C171:C173"/>
    <mergeCell ref="B165:B167"/>
    <mergeCell ref="C165:C167"/>
    <mergeCell ref="B159:B161"/>
    <mergeCell ref="C159:C161"/>
    <mergeCell ref="B117:B119"/>
    <mergeCell ref="C117:C119"/>
    <mergeCell ref="B126:B128"/>
    <mergeCell ref="C126:C128"/>
    <mergeCell ref="B129:B131"/>
    <mergeCell ref="C129:C131"/>
    <mergeCell ref="B162:B164"/>
    <mergeCell ref="C162:C164"/>
    <mergeCell ref="B144:B146"/>
    <mergeCell ref="C144:C146"/>
    <mergeCell ref="B147:B149"/>
    <mergeCell ref="C147:C149"/>
    <mergeCell ref="B141:B143"/>
    <mergeCell ref="C141:C143"/>
    <mergeCell ref="B135:B137"/>
    <mergeCell ref="C135:C137"/>
    <mergeCell ref="B138:B140"/>
    <mergeCell ref="C138:C140"/>
    <mergeCell ref="B132:B134"/>
    <mergeCell ref="C132:C134"/>
    <mergeCell ref="B120:B122"/>
    <mergeCell ref="C120:C122"/>
    <mergeCell ref="B123:B125"/>
    <mergeCell ref="C123:C125"/>
    <mergeCell ref="B111:B113"/>
    <mergeCell ref="C111:C113"/>
    <mergeCell ref="B114:B116"/>
    <mergeCell ref="C114:C116"/>
    <mergeCell ref="B96:B98"/>
    <mergeCell ref="C96:C98"/>
    <mergeCell ref="B99:B101"/>
    <mergeCell ref="C99:C101"/>
    <mergeCell ref="B93:B95"/>
    <mergeCell ref="C93:C95"/>
    <mergeCell ref="B102:B104"/>
    <mergeCell ref="C102:C104"/>
    <mergeCell ref="B105:B107"/>
    <mergeCell ref="C105:C107"/>
    <mergeCell ref="B108:B110"/>
    <mergeCell ref="C108:C110"/>
    <mergeCell ref="B87:B89"/>
    <mergeCell ref="C87:C89"/>
    <mergeCell ref="B90:B92"/>
    <mergeCell ref="C90:C92"/>
    <mergeCell ref="B72:B74"/>
    <mergeCell ref="C72:C74"/>
    <mergeCell ref="B75:B77"/>
    <mergeCell ref="C75:C77"/>
    <mergeCell ref="B63:B65"/>
    <mergeCell ref="C63:C65"/>
    <mergeCell ref="B66:B68"/>
    <mergeCell ref="C66:C68"/>
    <mergeCell ref="B69:B71"/>
    <mergeCell ref="C69:C71"/>
    <mergeCell ref="B78:B80"/>
    <mergeCell ref="C78:C80"/>
    <mergeCell ref="B81:B83"/>
    <mergeCell ref="C81:C83"/>
    <mergeCell ref="B84:B86"/>
    <mergeCell ref="C84:C86"/>
    <mergeCell ref="CN3:CN5"/>
    <mergeCell ref="BC3:BC5"/>
    <mergeCell ref="BM3:BM5"/>
    <mergeCell ref="CA3:CA5"/>
    <mergeCell ref="B54:B56"/>
    <mergeCell ref="C54:C56"/>
    <mergeCell ref="B57:B59"/>
    <mergeCell ref="C57:C59"/>
    <mergeCell ref="B60:B62"/>
    <mergeCell ref="C60:C62"/>
    <mergeCell ref="B45:B47"/>
    <mergeCell ref="C45:C47"/>
    <mergeCell ref="C30:C32"/>
    <mergeCell ref="B33:B35"/>
    <mergeCell ref="C33:C35"/>
    <mergeCell ref="B36:B38"/>
    <mergeCell ref="C36:C38"/>
    <mergeCell ref="B39:B41"/>
    <mergeCell ref="C39:C41"/>
    <mergeCell ref="B42:B44"/>
    <mergeCell ref="C42:C44"/>
    <mergeCell ref="B51:B53"/>
    <mergeCell ref="C51:C53"/>
    <mergeCell ref="B6:B8"/>
  </mergeCells>
  <phoneticPr fontId="3"/>
  <pageMargins left="0.59055118110236227" right="0.31496062992125984" top="0.59055118110236227" bottom="0.59055118110236227" header="0.31496062992125984" footer="0.31496062992125984"/>
  <pageSetup paperSize="8" scale="75" fitToHeight="0" pageOrder="overThenDown" orientation="landscape" r:id="rId1"/>
  <headerFooter>
    <oddHeader>&amp;R&amp;"ＭＳ 明朝,標準"&amp;12 2-9.医科･歯科健診受診傾向</oddHeader>
  </headerFooter>
  <rowBreaks count="3" manualBreakCount="3">
    <brk id="65" max="43" man="1"/>
    <brk id="125" max="43" man="1"/>
    <brk id="185" max="43" man="1"/>
  </rowBreaks>
  <colBreaks count="1" manualBreakCount="1">
    <brk id="24" max="229" man="1"/>
  </colBreaks>
  <ignoredErrors>
    <ignoredError sqref="AP6:AP7 AP227:AP230 AP8 AR8 AP9 AR9 AP10 AR10 AP11 AR11 AP12 AR12 AP13 AR13 AP14 AR14 AP15 AR15 AP16 AR16 AP17 AR17 AP18 AR18 AP19 AR19 AP20 AR20 AP21 AR21 AP22 AR22 AP23 AR23 AP24 AR24 AP25 AR25 AP26 AR26 AP27 AR27 AP28 AR28 AP29 AR29 AP30 AR30 AP31 AR31 AP32 AR32 AP33 AR33 AP34 AR34 AP35 AR35 AP36 AR36 AP37 AR37 AP38 AR38 AP39 AR39 AP40 AR40 AP41 AR41 AP42 AR42 AP43 AR43 AP44 AR44 AP45 AR45 AP46 AR46 AP47 AR47 AP48 AR48 AP49 AR49 AP50 AR50 AP51 AR51 AP52 AR52 AP53 AR53 AP54 AR54 AP55 AR55 AP56 AR56 AP57 AR57 AP58 AR58 AP59 AR59 AP60 AR60 AP61 AR61 AP62 AR62 AP63 AR63 AP64 AR64 AP65 AR65 AP66 AR66 AP67 AR67 AP68 AR68 AP69 AR69 AP70 AR70 AP71 AR71 AP72 AR72 AP73 AR73 AP74 AR74 AP75 AR75 AP76 AR76 AP77 AR77 AP78 AR78 AP79 AR79 AP80 AR80 AP81 AR81 AP82 AR82 AP83 AR83 AP84 AR84 AP85 AR85 AP86 AR86 AP87 AR87 AP88 AR88 AP89 AR89 AP90 AR90 AP91 AR91 AP92 AR92 AP93 AR93 AP94 AR94 AP95 AR95 AP96 AR96 AP97 AR97 AP98 AR98 AP99 AR99 AP100 AR100 AP101 AR101 AP102 AR102 AP103 AR103 AP104 AR104 AP105 AR105 AP106 AR106 AP107 AR107 AP108 AR108 AP109 AR109 AP110 AR110 AP111 AR111 AP112 AR112 AP113 AR113 AP114 AR114 AP115 AR115 AP116 AR116 AP117 AR117 AP118 AR118 AP119 AR119 AP120 AR120 AP121 AR121 AP122 AR122 AP123 AR123 AP124 AR124 AP125 AR125 AP126 AR126 AP127 AR127 AP128 AR128 AP129 AR129 AP130 AR130 AP131 AR131 AP132 AR132 AP133 AR133 AP134 AR134 AP135 AR135 AP136 AR136 AP137 AR137 AP138 AR138 AP139 AR139 AP140 AR140 AP141 AR141 AP142 AR142 AP143 AR143 AP144 AR144 AP145 AR145 AP146 AR146 AP147 AR147 AP148 AR148 AP149 AR149 AP150 AR150 AP151 AR151 AP152 AR152 AP153 AR153 AP154 AR154 AP155 AR155 AP156 AR156 AP157 AR157 AP158 AR158 AP159 AR159 AP160 AR160 AP161 AR161 AP162 AR162 AP163 AR163 AP164 AR164 AP165 AR165 AP166 AR166 AP167 AR167 AP168 AR168 AP169 AR169 AP170 AR170 AP171 AR171 AP172 AR172 AP173 AR173 AP174 AR174 AP175 AR175 AP176 AR176 AP177 AR177 AP178 AR178 AP179 AR179 AP180 AR180 AP181 AR181 AP182 AR182 AP183 AR183 AP184 AR184 AP185 AR185 AP186 AR186 AP187 AR187 AP188 AR188 AP189 AR189 AP190 AR190 AP191 AR191 AP192 AR192 AP193 AR193 AP194 AR194 AP195 AR195 AP196 AR196 AP197 AR197 AP198 AR198 AP199 AR199 AP200 AR200 AP201 AR201 AP202 AR202 AP203 AR203 AP204 AR204 AP205 AR205 AP206 AR206 AP207 AR207 AP208 AR208 AP209 AR209 AP210 AR210 AP211 AR211 AP212 AR212 AP213 AR213 AP214 AR214 AP215 AR215 AP216 AR216 AP217 AR217 AP218 AR218 AP219 AR219 AP220 AR220 AP221 AR221 AP222 AR222 AP223 AR223 AP224 AR224 AP225 AR225 AP226 AR226 AR227 G228:G230 I228:I230 L228:L230 N228:N230 Q228:Q230 S228:S230 V228:V230 X228:X230 AA228:AA230 AC228:AC230 AF228:AF230 AH228:AH230 AK228:AK230" formula="1"/>
    <ignoredError sqref="BD6:BK6 I6:I227 N6:N227 S6:S227 X6:X227 AC6:AC227 AH6:AH227 AM6 AQ6:AQ7 AM7 BD7:BK80 AO6 AO7" emptyCellReferenc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B1:J3"/>
  <sheetViews>
    <sheetView showGridLines="0" zoomScaleNormal="100" zoomScaleSheetLayoutView="100" workbookViewId="0"/>
  </sheetViews>
  <sheetFormatPr defaultColWidth="9" defaultRowHeight="13.5"/>
  <cols>
    <col min="1" max="1" width="4.625" style="3" customWidth="1"/>
    <col min="2" max="9" width="15.375" style="3" customWidth="1"/>
    <col min="10" max="10" width="20.625" style="3" customWidth="1"/>
    <col min="11" max="11" width="6.5" style="3" customWidth="1"/>
    <col min="12" max="12" width="20.625" style="3" customWidth="1"/>
    <col min="13" max="13" width="5.625" style="3" customWidth="1"/>
    <col min="14" max="16384" width="9" style="3"/>
  </cols>
  <sheetData>
    <row r="1" spans="2:10" ht="16.5" customHeight="1">
      <c r="B1" s="3" t="s">
        <v>275</v>
      </c>
    </row>
    <row r="2" spans="2:10" ht="16.5" customHeight="1">
      <c r="B2" s="3" t="s">
        <v>277</v>
      </c>
    </row>
    <row r="3" spans="2:10" ht="16.5" customHeight="1">
      <c r="B3" s="3" t="s">
        <v>278</v>
      </c>
      <c r="J3" s="3" t="s">
        <v>156</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76565-B1D2-42C2-86A6-616C1180C961}">
  <sheetPr codeName="Sheet30"/>
  <dimension ref="B1:J82"/>
  <sheetViews>
    <sheetView showGridLines="0" zoomScaleNormal="100" zoomScaleSheetLayoutView="32" workbookViewId="0"/>
  </sheetViews>
  <sheetFormatPr defaultColWidth="9" defaultRowHeight="13.5"/>
  <cols>
    <col min="1" max="1" width="4.625" style="3" customWidth="1"/>
    <col min="2" max="9" width="15.375" style="3" customWidth="1"/>
    <col min="10" max="10" width="20.625" style="3" customWidth="1"/>
    <col min="11" max="11" width="6.5" style="3" customWidth="1"/>
    <col min="12" max="12" width="20.625" style="3" customWidth="1"/>
    <col min="13" max="13" width="5.625" style="3" customWidth="1"/>
    <col min="14" max="16384" width="9" style="3"/>
  </cols>
  <sheetData>
    <row r="1" spans="2:10" ht="16.5" customHeight="1">
      <c r="B1" s="3" t="s">
        <v>279</v>
      </c>
    </row>
    <row r="2" spans="2:10" ht="16.5" customHeight="1">
      <c r="B2" s="3" t="s">
        <v>277</v>
      </c>
    </row>
    <row r="3" spans="2:10" ht="16.5" customHeight="1">
      <c r="B3" s="3" t="s">
        <v>278</v>
      </c>
      <c r="J3" s="3" t="s">
        <v>156</v>
      </c>
    </row>
    <row r="80" spans="2:2" ht="16.5" customHeight="1">
      <c r="B80" s="3" t="s">
        <v>280</v>
      </c>
    </row>
    <row r="81" spans="2:10" ht="16.5" customHeight="1">
      <c r="B81" s="3" t="s">
        <v>277</v>
      </c>
    </row>
    <row r="82" spans="2:10" ht="16.5" customHeight="1">
      <c r="B82" s="3" t="s">
        <v>278</v>
      </c>
      <c r="J82" s="3" t="s">
        <v>156</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rowBreaks count="1" manualBreakCount="1">
    <brk id="79" max="2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B1:D22"/>
  <sheetViews>
    <sheetView showGridLines="0" zoomScaleNormal="100" zoomScaleSheetLayoutView="100" workbookViewId="0"/>
  </sheetViews>
  <sheetFormatPr defaultColWidth="9" defaultRowHeight="13.5"/>
  <cols>
    <col min="1" max="1" width="4.625" style="3" customWidth="1"/>
    <col min="2" max="5" width="14.875" style="3" customWidth="1"/>
    <col min="6" max="7" width="9" style="3"/>
    <col min="8" max="9" width="14.875" style="3" customWidth="1"/>
    <col min="10" max="10" width="8.375" style="3" customWidth="1"/>
    <col min="11" max="16384" width="9" style="3"/>
  </cols>
  <sheetData>
    <row r="1" spans="2:4" ht="16.5" customHeight="1">
      <c r="B1" s="3" t="s">
        <v>246</v>
      </c>
    </row>
    <row r="2" spans="2:4" ht="16.5" customHeight="1">
      <c r="B2" s="3" t="s">
        <v>247</v>
      </c>
    </row>
    <row r="4" spans="2:4">
      <c r="B4" s="9"/>
      <c r="C4" s="9"/>
      <c r="D4" s="9"/>
    </row>
    <row r="5" spans="2:4">
      <c r="B5" s="9"/>
      <c r="C5" s="9"/>
      <c r="D5" s="9"/>
    </row>
    <row r="6" spans="2:4">
      <c r="B6" s="9"/>
      <c r="C6" s="9"/>
      <c r="D6" s="9"/>
    </row>
    <row r="7" spans="2:4">
      <c r="B7" s="9"/>
      <c r="C7" s="9"/>
      <c r="D7" s="9"/>
    </row>
    <row r="8" spans="2:4">
      <c r="B8" s="9"/>
      <c r="C8" s="9"/>
      <c r="D8" s="9"/>
    </row>
    <row r="9" spans="2:4">
      <c r="B9" s="9"/>
      <c r="C9" s="9"/>
      <c r="D9" s="9"/>
    </row>
    <row r="10" spans="2:4">
      <c r="B10" s="9"/>
      <c r="C10" s="9"/>
      <c r="D10" s="9"/>
    </row>
    <row r="11" spans="2:4">
      <c r="B11" s="9"/>
      <c r="C11" s="9"/>
      <c r="D11" s="9"/>
    </row>
    <row r="12" spans="2:4">
      <c r="B12" s="9"/>
      <c r="C12" s="9"/>
      <c r="D12" s="9"/>
    </row>
    <row r="13" spans="2:4">
      <c r="B13" s="9"/>
      <c r="C13" s="9"/>
      <c r="D13" s="9"/>
    </row>
    <row r="14" spans="2:4">
      <c r="B14" s="9"/>
      <c r="C14" s="9"/>
      <c r="D14" s="9"/>
    </row>
    <row r="15" spans="2:4">
      <c r="B15" s="9"/>
      <c r="C15" s="9"/>
      <c r="D15" s="9"/>
    </row>
    <row r="16" spans="2:4">
      <c r="B16" s="9"/>
      <c r="C16" s="9"/>
      <c r="D16" s="9"/>
    </row>
    <row r="17" spans="2:4">
      <c r="B17" s="9"/>
      <c r="C17" s="9"/>
      <c r="D17" s="9"/>
    </row>
    <row r="18" spans="2:4">
      <c r="B18" s="9"/>
      <c r="C18" s="9"/>
      <c r="D18" s="9"/>
    </row>
    <row r="19" spans="2:4">
      <c r="B19" s="9"/>
      <c r="C19" s="9"/>
      <c r="D19" s="9"/>
    </row>
    <row r="20" spans="2:4">
      <c r="B20" s="9"/>
      <c r="C20" s="9"/>
      <c r="D20" s="9"/>
    </row>
    <row r="21" spans="2:4">
      <c r="B21" s="9"/>
      <c r="C21" s="9"/>
      <c r="D21" s="9"/>
    </row>
    <row r="22" spans="2:4">
      <c r="B22" s="9"/>
      <c r="C22" s="9"/>
      <c r="D22" s="9"/>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dimension ref="A1:J50"/>
  <sheetViews>
    <sheetView showGridLines="0" zoomScaleNormal="100" zoomScaleSheetLayoutView="100" workbookViewId="0"/>
  </sheetViews>
  <sheetFormatPr defaultColWidth="9" defaultRowHeight="13.5"/>
  <cols>
    <col min="1" max="1" width="4.625" style="40" customWidth="1"/>
    <col min="2" max="2" width="6.125" style="40" customWidth="1"/>
    <col min="3" max="6" width="16.625" style="40" customWidth="1"/>
    <col min="7" max="8" width="17.125" style="40" customWidth="1"/>
    <col min="9" max="9" width="9" style="40"/>
    <col min="10" max="10" width="17.875" style="40" customWidth="1"/>
    <col min="11" max="16384" width="9" style="40"/>
  </cols>
  <sheetData>
    <row r="1" spans="1:7" ht="16.5" customHeight="1">
      <c r="B1" s="3" t="s">
        <v>281</v>
      </c>
    </row>
    <row r="2" spans="1:7" ht="16.5" customHeight="1">
      <c r="B2" s="3" t="s">
        <v>161</v>
      </c>
    </row>
    <row r="3" spans="1:7" ht="18" customHeight="1">
      <c r="A3" s="3"/>
      <c r="B3" s="306" t="s">
        <v>129</v>
      </c>
      <c r="C3" s="306"/>
      <c r="D3" s="311" t="s">
        <v>150</v>
      </c>
      <c r="E3" s="304" t="s">
        <v>128</v>
      </c>
      <c r="F3" s="305"/>
    </row>
    <row r="4" spans="1:7" ht="42" customHeight="1">
      <c r="B4" s="306"/>
      <c r="C4" s="306"/>
      <c r="D4" s="312"/>
      <c r="E4" s="52" t="s">
        <v>144</v>
      </c>
      <c r="F4" s="107" t="s">
        <v>145</v>
      </c>
    </row>
    <row r="5" spans="1:7" ht="35.450000000000003" customHeight="1">
      <c r="B5" s="307" t="s">
        <v>197</v>
      </c>
      <c r="C5" s="308"/>
      <c r="D5" s="108">
        <f>市区町村別_府内府外別健診受診率!Z228</f>
        <v>1070064</v>
      </c>
      <c r="E5" s="51">
        <f>市区町村別_府内府外別健診受診率!AA228</f>
        <v>237374</v>
      </c>
      <c r="F5" s="50">
        <f>市区町村別_府内府外別健診受診率!AB228</f>
        <v>0.22183159138145009</v>
      </c>
    </row>
    <row r="6" spans="1:7" ht="35.450000000000003" customHeight="1" thickBot="1">
      <c r="B6" s="348" t="s">
        <v>206</v>
      </c>
      <c r="C6" s="349"/>
      <c r="D6" s="100">
        <f>市区町村別_府内府外別健診受診率!Z229</f>
        <v>8365</v>
      </c>
      <c r="E6" s="51">
        <f>市区町村別_府内府外別健診受診率!AA229</f>
        <v>727</v>
      </c>
      <c r="F6" s="50">
        <f>市区町村別_府内府外別健診受診率!AB229</f>
        <v>8.6909742976688589E-2</v>
      </c>
    </row>
    <row r="7" spans="1:7" ht="35.450000000000003" customHeight="1" thickTop="1">
      <c r="B7" s="303" t="s">
        <v>67</v>
      </c>
      <c r="C7" s="303"/>
      <c r="D7" s="101">
        <f>市区町村別_府内府外別健診受診率!Z230</f>
        <v>1078429</v>
      </c>
      <c r="E7" s="90">
        <f>市区町村別_府内府外別健診受診率!AA230</f>
        <v>238101</v>
      </c>
      <c r="F7" s="48">
        <f>市区町村別_府内府外別健診受診率!AB230</f>
        <v>0.22078504936347224</v>
      </c>
    </row>
    <row r="8" spans="1:7" ht="13.5" customHeight="1">
      <c r="B8" s="152" t="s">
        <v>297</v>
      </c>
      <c r="C8" s="43"/>
      <c r="D8" s="43"/>
      <c r="E8" s="42"/>
      <c r="F8" s="41"/>
    </row>
    <row r="9" spans="1:7" ht="13.5" customHeight="1">
      <c r="B9" s="44" t="s">
        <v>289</v>
      </c>
      <c r="C9" s="43"/>
      <c r="D9" s="43"/>
      <c r="E9" s="42"/>
      <c r="F9" s="41"/>
    </row>
    <row r="10" spans="1:7" ht="13.5" customHeight="1">
      <c r="B10" s="8" t="s">
        <v>291</v>
      </c>
      <c r="C10" s="43"/>
      <c r="D10" s="43"/>
      <c r="E10" s="42"/>
      <c r="F10" s="41"/>
    </row>
    <row r="11" spans="1:7">
      <c r="B11" s="145" t="s">
        <v>203</v>
      </c>
      <c r="C11" s="146"/>
    </row>
    <row r="12" spans="1:7">
      <c r="B12" s="46" t="s">
        <v>204</v>
      </c>
      <c r="C12" s="146"/>
    </row>
    <row r="13" spans="1:7">
      <c r="B13" s="119" t="s">
        <v>205</v>
      </c>
      <c r="C13" s="147"/>
      <c r="D13" s="147"/>
      <c r="E13" s="147"/>
      <c r="F13" s="147"/>
      <c r="G13" s="147"/>
    </row>
    <row r="14" spans="1:7">
      <c r="B14" s="119"/>
      <c r="C14" s="147"/>
      <c r="D14" s="147"/>
      <c r="E14" s="147"/>
      <c r="F14" s="147"/>
      <c r="G14" s="147"/>
    </row>
    <row r="15" spans="1:7">
      <c r="B15" s="45"/>
      <c r="C15" s="47"/>
      <c r="D15" s="47"/>
    </row>
    <row r="16" spans="1:7" ht="16.5" customHeight="1">
      <c r="B16" s="3" t="s">
        <v>281</v>
      </c>
    </row>
    <row r="17" spans="2:10" ht="16.5" customHeight="1">
      <c r="B17" s="3" t="s">
        <v>161</v>
      </c>
    </row>
    <row r="18" spans="2:10">
      <c r="J18" s="106" t="s">
        <v>217</v>
      </c>
    </row>
    <row r="19" spans="2:10">
      <c r="J19" s="204" t="s">
        <v>218</v>
      </c>
    </row>
    <row r="47" spans="2:6" ht="16.5" customHeight="1"/>
    <row r="48" spans="2:6" ht="13.5" customHeight="1">
      <c r="B48" s="152" t="s">
        <v>297</v>
      </c>
      <c r="C48" s="43"/>
      <c r="D48" s="43"/>
      <c r="E48" s="42"/>
      <c r="F48" s="41"/>
    </row>
    <row r="49" spans="2:2">
      <c r="B49" s="44" t="s">
        <v>289</v>
      </c>
    </row>
    <row r="50" spans="2:2">
      <c r="B50" s="8" t="s">
        <v>291</v>
      </c>
    </row>
  </sheetData>
  <mergeCells count="6">
    <mergeCell ref="E3:F3"/>
    <mergeCell ref="B5:C5"/>
    <mergeCell ref="B6:C6"/>
    <mergeCell ref="B7:C7"/>
    <mergeCell ref="B3:C4"/>
    <mergeCell ref="D3:D4"/>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dimension ref="A1:BE231"/>
  <sheetViews>
    <sheetView showGridLines="0" zoomScaleNormal="100" zoomScaleSheetLayoutView="100" workbookViewId="0"/>
  </sheetViews>
  <sheetFormatPr defaultColWidth="9" defaultRowHeight="13.5"/>
  <cols>
    <col min="1" max="1" width="4.625" style="3" customWidth="1"/>
    <col min="2" max="2" width="3.125" style="3" customWidth="1"/>
    <col min="3" max="3" width="13.625" style="3" customWidth="1"/>
    <col min="4" max="4" width="23.875" style="3" bestFit="1" customWidth="1"/>
    <col min="5" max="29" width="10.625" style="3" customWidth="1"/>
    <col min="30" max="30" width="3.125" style="3" customWidth="1"/>
    <col min="31" max="31" width="13.625" style="3" customWidth="1"/>
    <col min="32" max="32" width="23.875" style="3" bestFit="1" customWidth="1"/>
    <col min="33" max="35" width="10.625" style="3" customWidth="1"/>
    <col min="36" max="36" width="9" style="3"/>
    <col min="37" max="37" width="14.125" style="3" customWidth="1"/>
    <col min="38" max="41" width="16.375" style="3" customWidth="1"/>
    <col min="42" max="42" width="9" style="3"/>
    <col min="43" max="43" width="12.625" style="3" customWidth="1"/>
    <col min="44" max="16384" width="9" style="3"/>
  </cols>
  <sheetData>
    <row r="1" spans="1:57" ht="16.5" customHeight="1">
      <c r="B1" s="3" t="s">
        <v>281</v>
      </c>
    </row>
    <row r="2" spans="1:57" ht="16.5" customHeight="1">
      <c r="B2" s="3" t="s">
        <v>276</v>
      </c>
      <c r="AD2" s="6" t="s">
        <v>286</v>
      </c>
      <c r="AK2" s="6" t="s">
        <v>126</v>
      </c>
      <c r="AQ2" s="6" t="s">
        <v>202</v>
      </c>
    </row>
    <row r="3" spans="1:57" ht="16.5" customHeight="1">
      <c r="B3" s="343"/>
      <c r="C3" s="296" t="s">
        <v>135</v>
      </c>
      <c r="D3" s="296" t="s">
        <v>134</v>
      </c>
      <c r="E3" s="277" t="s">
        <v>58</v>
      </c>
      <c r="F3" s="278"/>
      <c r="G3" s="278"/>
      <c r="H3" s="277" t="s">
        <v>59</v>
      </c>
      <c r="I3" s="278"/>
      <c r="J3" s="278"/>
      <c r="K3" s="277" t="s">
        <v>60</v>
      </c>
      <c r="L3" s="278"/>
      <c r="M3" s="278"/>
      <c r="N3" s="277" t="s">
        <v>61</v>
      </c>
      <c r="O3" s="278"/>
      <c r="P3" s="279"/>
      <c r="Q3" s="277" t="s">
        <v>62</v>
      </c>
      <c r="R3" s="278"/>
      <c r="S3" s="278"/>
      <c r="T3" s="277" t="s">
        <v>63</v>
      </c>
      <c r="U3" s="278"/>
      <c r="V3" s="278"/>
      <c r="W3" s="277" t="s">
        <v>64</v>
      </c>
      <c r="X3" s="278"/>
      <c r="Y3" s="278"/>
      <c r="Z3" s="277" t="s">
        <v>57</v>
      </c>
      <c r="AA3" s="278"/>
      <c r="AB3" s="279"/>
      <c r="AC3" s="191"/>
      <c r="AD3" s="344"/>
      <c r="AE3" s="268" t="s">
        <v>135</v>
      </c>
      <c r="AF3" s="268" t="s">
        <v>134</v>
      </c>
      <c r="AG3" s="287" t="s">
        <v>57</v>
      </c>
      <c r="AH3" s="288"/>
      <c r="AI3" s="294"/>
      <c r="AK3" s="289" t="s">
        <v>250</v>
      </c>
      <c r="AL3" s="345" t="s">
        <v>198</v>
      </c>
      <c r="AM3" s="347"/>
      <c r="AN3" s="241" t="s">
        <v>208</v>
      </c>
      <c r="AO3" s="241"/>
      <c r="AQ3" s="289" t="s">
        <v>252</v>
      </c>
      <c r="AR3" s="345" t="s">
        <v>199</v>
      </c>
      <c r="AS3" s="346"/>
      <c r="AT3" s="346"/>
      <c r="AU3" s="346"/>
      <c r="AV3" s="346"/>
      <c r="AW3" s="347"/>
      <c r="AX3" s="345" t="s">
        <v>207</v>
      </c>
      <c r="AY3" s="346"/>
      <c r="AZ3" s="346"/>
      <c r="BA3" s="346"/>
      <c r="BB3" s="346"/>
      <c r="BC3" s="347"/>
      <c r="BD3" s="313"/>
    </row>
    <row r="4" spans="1:57" ht="16.5" customHeight="1">
      <c r="B4" s="343"/>
      <c r="C4" s="296"/>
      <c r="D4" s="296"/>
      <c r="E4" s="297" t="s">
        <v>149</v>
      </c>
      <c r="F4" s="319" t="s">
        <v>128</v>
      </c>
      <c r="G4" s="284"/>
      <c r="H4" s="297" t="s">
        <v>148</v>
      </c>
      <c r="I4" s="319" t="s">
        <v>128</v>
      </c>
      <c r="J4" s="284"/>
      <c r="K4" s="297" t="s">
        <v>148</v>
      </c>
      <c r="L4" s="319" t="s">
        <v>128</v>
      </c>
      <c r="M4" s="284"/>
      <c r="N4" s="297" t="s">
        <v>148</v>
      </c>
      <c r="O4" s="319" t="s">
        <v>128</v>
      </c>
      <c r="P4" s="284"/>
      <c r="Q4" s="297" t="s">
        <v>148</v>
      </c>
      <c r="R4" s="319" t="s">
        <v>128</v>
      </c>
      <c r="S4" s="284"/>
      <c r="T4" s="297" t="s">
        <v>148</v>
      </c>
      <c r="U4" s="319" t="s">
        <v>128</v>
      </c>
      <c r="V4" s="284"/>
      <c r="W4" s="297" t="s">
        <v>148</v>
      </c>
      <c r="X4" s="319" t="s">
        <v>128</v>
      </c>
      <c r="Y4" s="284"/>
      <c r="Z4" s="297" t="s">
        <v>148</v>
      </c>
      <c r="AA4" s="319" t="s">
        <v>128</v>
      </c>
      <c r="AB4" s="284"/>
      <c r="AC4" s="191"/>
      <c r="AD4" s="344"/>
      <c r="AE4" s="268"/>
      <c r="AF4" s="268"/>
      <c r="AG4" s="300" t="s">
        <v>148</v>
      </c>
      <c r="AH4" s="292" t="s">
        <v>128</v>
      </c>
      <c r="AI4" s="251"/>
      <c r="AK4" s="290"/>
      <c r="AL4" s="339" t="s">
        <v>200</v>
      </c>
      <c r="AM4" s="340"/>
      <c r="AN4" s="245" t="s">
        <v>200</v>
      </c>
      <c r="AO4" s="245"/>
      <c r="AP4" s="148"/>
      <c r="AQ4" s="290"/>
      <c r="AR4" s="326" t="s">
        <v>201</v>
      </c>
      <c r="AS4" s="327"/>
      <c r="AT4" s="328"/>
      <c r="AU4" s="326" t="s">
        <v>0</v>
      </c>
      <c r="AV4" s="327"/>
      <c r="AW4" s="328"/>
      <c r="AX4" s="326" t="s">
        <v>201</v>
      </c>
      <c r="AY4" s="327"/>
      <c r="AZ4" s="328"/>
      <c r="BA4" s="326" t="s">
        <v>0</v>
      </c>
      <c r="BB4" s="327"/>
      <c r="BC4" s="328"/>
      <c r="BD4" s="314"/>
    </row>
    <row r="5" spans="1:57" ht="50.1" customHeight="1">
      <c r="B5" s="343"/>
      <c r="C5" s="296"/>
      <c r="D5" s="296"/>
      <c r="E5" s="299"/>
      <c r="F5" s="88" t="s">
        <v>144</v>
      </c>
      <c r="G5" s="107" t="s">
        <v>145</v>
      </c>
      <c r="H5" s="299"/>
      <c r="I5" s="88" t="s">
        <v>144</v>
      </c>
      <c r="J5" s="107" t="s">
        <v>145</v>
      </c>
      <c r="K5" s="299"/>
      <c r="L5" s="88" t="s">
        <v>144</v>
      </c>
      <c r="M5" s="107" t="s">
        <v>145</v>
      </c>
      <c r="N5" s="299"/>
      <c r="O5" s="88" t="s">
        <v>144</v>
      </c>
      <c r="P5" s="107" t="s">
        <v>145</v>
      </c>
      <c r="Q5" s="299"/>
      <c r="R5" s="88" t="s">
        <v>144</v>
      </c>
      <c r="S5" s="107" t="s">
        <v>145</v>
      </c>
      <c r="T5" s="299"/>
      <c r="U5" s="88" t="s">
        <v>144</v>
      </c>
      <c r="V5" s="107" t="s">
        <v>145</v>
      </c>
      <c r="W5" s="299"/>
      <c r="X5" s="88" t="s">
        <v>144</v>
      </c>
      <c r="Y5" s="107" t="s">
        <v>145</v>
      </c>
      <c r="Z5" s="299"/>
      <c r="AA5" s="88" t="s">
        <v>144</v>
      </c>
      <c r="AB5" s="107" t="s">
        <v>145</v>
      </c>
      <c r="AC5" s="198"/>
      <c r="AD5" s="344"/>
      <c r="AE5" s="268"/>
      <c r="AF5" s="268"/>
      <c r="AG5" s="302"/>
      <c r="AH5" s="211" t="s">
        <v>144</v>
      </c>
      <c r="AI5" s="211" t="s">
        <v>145</v>
      </c>
      <c r="AK5" s="291"/>
      <c r="AL5" s="187" t="s">
        <v>287</v>
      </c>
      <c r="AM5" s="187" t="s">
        <v>288</v>
      </c>
      <c r="AN5" s="187" t="s">
        <v>287</v>
      </c>
      <c r="AO5" s="187" t="s">
        <v>288</v>
      </c>
      <c r="AP5" s="148"/>
      <c r="AQ5" s="291"/>
      <c r="AR5" s="187" t="s">
        <v>287</v>
      </c>
      <c r="AS5" s="187" t="s">
        <v>288</v>
      </c>
      <c r="AT5" s="149" t="s">
        <v>240</v>
      </c>
      <c r="AU5" s="187" t="s">
        <v>287</v>
      </c>
      <c r="AV5" s="187" t="s">
        <v>288</v>
      </c>
      <c r="AW5" s="149" t="s">
        <v>228</v>
      </c>
      <c r="AX5" s="187" t="s">
        <v>287</v>
      </c>
      <c r="AY5" s="187" t="s">
        <v>288</v>
      </c>
      <c r="AZ5" s="149" t="s">
        <v>240</v>
      </c>
      <c r="BA5" s="187" t="s">
        <v>287</v>
      </c>
      <c r="BB5" s="187" t="s">
        <v>288</v>
      </c>
      <c r="BC5" s="149" t="s">
        <v>228</v>
      </c>
      <c r="BD5" s="315"/>
      <c r="BE5" s="148"/>
    </row>
    <row r="6" spans="1:57" s="12" customFormat="1" ht="13.5" customHeight="1">
      <c r="A6" s="76"/>
      <c r="B6" s="259">
        <v>1</v>
      </c>
      <c r="C6" s="329" t="s">
        <v>50</v>
      </c>
      <c r="D6" s="75" t="s">
        <v>198</v>
      </c>
      <c r="E6" s="94">
        <v>482</v>
      </c>
      <c r="F6" s="74">
        <v>70</v>
      </c>
      <c r="G6" s="72">
        <f t="shared" ref="G6:G227" si="0">IFERROR(F6/E6,"-")</f>
        <v>0.14522821576763487</v>
      </c>
      <c r="H6" s="94">
        <v>2011</v>
      </c>
      <c r="I6" s="74">
        <v>212</v>
      </c>
      <c r="J6" s="72">
        <f t="shared" ref="J6:J227" si="1">IFERROR(I6/H6,"-")</f>
        <v>0.10542018896071606</v>
      </c>
      <c r="K6" s="94">
        <v>99860</v>
      </c>
      <c r="L6" s="74">
        <v>18170</v>
      </c>
      <c r="M6" s="72">
        <f t="shared" ref="M6:M227" si="2">IFERROR(L6/K6,"-")</f>
        <v>0.18195473663128381</v>
      </c>
      <c r="N6" s="94">
        <v>89269</v>
      </c>
      <c r="O6" s="74">
        <v>13766</v>
      </c>
      <c r="P6" s="72">
        <f t="shared" ref="P6:P227" si="3">IFERROR(O6/N6,"-")</f>
        <v>0.15420806775028284</v>
      </c>
      <c r="Q6" s="94">
        <v>62316</v>
      </c>
      <c r="R6" s="74">
        <v>6996</v>
      </c>
      <c r="S6" s="72">
        <f t="shared" ref="S6:S227" si="4">IFERROR(R6/Q6,"-")</f>
        <v>0.11226651261313306</v>
      </c>
      <c r="T6" s="94">
        <v>28137</v>
      </c>
      <c r="U6" s="74">
        <v>2290</v>
      </c>
      <c r="V6" s="72">
        <f t="shared" ref="V6:V227" si="5">IFERROR(U6/T6,"-")</f>
        <v>8.1387496890215724E-2</v>
      </c>
      <c r="W6" s="94">
        <v>8167</v>
      </c>
      <c r="X6" s="74">
        <v>460</v>
      </c>
      <c r="Y6" s="72">
        <f t="shared" ref="Y6:Y227" si="6">IFERROR(X6/W6,"-")</f>
        <v>5.6324231664013714E-2</v>
      </c>
      <c r="Z6" s="94">
        <f t="shared" ref="Z6:AA69" si="7">SUM(E6,H6,K6,N6,Q6,T6,W6)</f>
        <v>290242</v>
      </c>
      <c r="AA6" s="74">
        <f t="shared" si="7"/>
        <v>41964</v>
      </c>
      <c r="AB6" s="72">
        <f t="shared" ref="AB6:AB227" si="8">IFERROR(AA6/Z6,"-")</f>
        <v>0.1445827964250522</v>
      </c>
      <c r="AC6" s="91"/>
      <c r="AD6" s="259">
        <v>1</v>
      </c>
      <c r="AE6" s="329" t="s">
        <v>50</v>
      </c>
      <c r="AF6" s="11" t="s">
        <v>198</v>
      </c>
      <c r="AG6" s="210">
        <v>280620</v>
      </c>
      <c r="AH6" s="38">
        <v>36851</v>
      </c>
      <c r="AI6" s="85">
        <v>0.13131993443090301</v>
      </c>
      <c r="AJ6" s="53">
        <v>1</v>
      </c>
      <c r="AK6" s="11" t="s">
        <v>50</v>
      </c>
      <c r="AL6" s="36">
        <f t="shared" ref="AL6:AL37" si="9">INDEX($AB:$AB,(ROW()+(AJ6*2))-2)</f>
        <v>0.1445827964250522</v>
      </c>
      <c r="AM6" s="36">
        <f>INDEX($AI:$AI,(ROW()+(AJ6*2))-2)</f>
        <v>0.13131993443090301</v>
      </c>
      <c r="AN6" s="36">
        <f t="shared" ref="AN6:AN37" si="10">INDEX($AB:$AB,(ROW()+(AJ6*2))-1)</f>
        <v>5.7193396226415096E-2</v>
      </c>
      <c r="AO6" s="36">
        <f>INDEX($AI:$AI,(ROW()+(AJ6*2))-1)</f>
        <v>3.9712716518800172E-2</v>
      </c>
      <c r="AP6" s="150"/>
      <c r="AQ6" s="142" t="s">
        <v>50</v>
      </c>
      <c r="AR6" s="36">
        <f>VLOOKUP(AQ6,$AK$6:$AO$79,2,0)</f>
        <v>0.1445827964250522</v>
      </c>
      <c r="AS6" s="36">
        <f>VLOOKUP(AQ6,$AK$6:$AO$79,3,0)</f>
        <v>0.13131993443090301</v>
      </c>
      <c r="AT6" s="197">
        <f>(ROUND(AR6,3)-ROUND(AS6,3))*100</f>
        <v>1.3999999999999986</v>
      </c>
      <c r="AU6" s="36">
        <f>$AB$228</f>
        <v>0.22183159138145009</v>
      </c>
      <c r="AV6" s="36">
        <f>$AI$228</f>
        <v>0.20119030890653178</v>
      </c>
      <c r="AW6" s="197">
        <f>(ROUND(AU6,3)-ROUND(AV6,3))*100</f>
        <v>2.0999999999999992</v>
      </c>
      <c r="AX6" s="36">
        <f>VLOOKUP(AQ6,$AK$6:$AO$79,4,0)</f>
        <v>5.7193396226415096E-2</v>
      </c>
      <c r="AY6" s="36">
        <f>VLOOKUP(AQ6,$AK$6:$AO$79,5,0)</f>
        <v>3.9712716518800172E-2</v>
      </c>
      <c r="AZ6" s="197">
        <f>(ROUND(AX6,3)-ROUND(AY6,3))*100</f>
        <v>1.7000000000000002</v>
      </c>
      <c r="BA6" s="36">
        <f>$AB$229</f>
        <v>8.6909742976688589E-2</v>
      </c>
      <c r="BB6" s="36">
        <f>$AI$229</f>
        <v>6.1475807233588677E-2</v>
      </c>
      <c r="BC6" s="197">
        <f>(ROUND(BA6,3)-ROUND(BB6,3))*100</f>
        <v>2.5999999999999996</v>
      </c>
      <c r="BD6" s="141">
        <v>0</v>
      </c>
      <c r="BE6" s="150"/>
    </row>
    <row r="7" spans="1:57" s="12" customFormat="1" ht="13.5" customHeight="1">
      <c r="A7" s="76"/>
      <c r="B7" s="260"/>
      <c r="C7" s="330"/>
      <c r="D7" s="61" t="s">
        <v>207</v>
      </c>
      <c r="E7" s="109">
        <v>5</v>
      </c>
      <c r="F7" s="60">
        <v>1</v>
      </c>
      <c r="G7" s="59">
        <f t="shared" si="0"/>
        <v>0.2</v>
      </c>
      <c r="H7" s="109">
        <v>17</v>
      </c>
      <c r="I7" s="60">
        <v>0</v>
      </c>
      <c r="J7" s="59">
        <f t="shared" si="1"/>
        <v>0</v>
      </c>
      <c r="K7" s="109">
        <v>669</v>
      </c>
      <c r="L7" s="60">
        <v>55</v>
      </c>
      <c r="M7" s="59">
        <f t="shared" si="2"/>
        <v>8.2212257100149483E-2</v>
      </c>
      <c r="N7" s="109">
        <v>438</v>
      </c>
      <c r="O7" s="60">
        <v>22</v>
      </c>
      <c r="P7" s="59">
        <f t="shared" si="3"/>
        <v>5.0228310502283102E-2</v>
      </c>
      <c r="Q7" s="109">
        <v>273</v>
      </c>
      <c r="R7" s="60">
        <v>14</v>
      </c>
      <c r="S7" s="59">
        <f t="shared" si="4"/>
        <v>5.128205128205128E-2</v>
      </c>
      <c r="T7" s="109">
        <v>223</v>
      </c>
      <c r="U7" s="60">
        <v>4</v>
      </c>
      <c r="V7" s="59">
        <f t="shared" si="5"/>
        <v>1.7937219730941704E-2</v>
      </c>
      <c r="W7" s="109">
        <v>71</v>
      </c>
      <c r="X7" s="60">
        <v>1</v>
      </c>
      <c r="Y7" s="59">
        <f t="shared" si="6"/>
        <v>1.4084507042253521E-2</v>
      </c>
      <c r="Z7" s="109">
        <f t="shared" si="7"/>
        <v>1696</v>
      </c>
      <c r="AA7" s="60">
        <f t="shared" si="7"/>
        <v>97</v>
      </c>
      <c r="AB7" s="59">
        <f t="shared" si="8"/>
        <v>5.7193396226415096E-2</v>
      </c>
      <c r="AC7" s="91"/>
      <c r="AD7" s="260"/>
      <c r="AE7" s="330"/>
      <c r="AF7" s="11" t="s">
        <v>207</v>
      </c>
      <c r="AG7" s="210">
        <v>2367</v>
      </c>
      <c r="AH7" s="38">
        <v>94</v>
      </c>
      <c r="AI7" s="85">
        <v>3.9712716518800172E-2</v>
      </c>
      <c r="AJ7" s="53">
        <v>2</v>
      </c>
      <c r="AK7" s="11" t="s">
        <v>98</v>
      </c>
      <c r="AL7" s="36">
        <f t="shared" si="9"/>
        <v>0.15112724493695071</v>
      </c>
      <c r="AM7" s="36">
        <f t="shared" ref="AM7:AM70" si="11">INDEX($AI:$AI,(ROW()+(AJ7*2))-2)</f>
        <v>0.14182980423491809</v>
      </c>
      <c r="AN7" s="36">
        <f t="shared" si="10"/>
        <v>4.2253521126760563E-2</v>
      </c>
      <c r="AO7" s="36">
        <f t="shared" ref="AO7:AO70" si="12">INDEX($AI:$AI,(ROW()+(AJ7*2))-1)</f>
        <v>6.0606060606060608E-2</v>
      </c>
      <c r="AP7" s="150"/>
      <c r="AQ7" s="142" t="s">
        <v>30</v>
      </c>
      <c r="AR7" s="36">
        <f t="shared" ref="AR7:AR48" si="13">VLOOKUP(AQ7,$AK$6:$AO$79,2,0)</f>
        <v>0.20868456338080996</v>
      </c>
      <c r="AS7" s="36">
        <f t="shared" ref="AS7:AS48" si="14">VLOOKUP(AQ7,$AK$6:$AO$79,3,0)</f>
        <v>0.18270765592669228</v>
      </c>
      <c r="AT7" s="197">
        <f t="shared" ref="AT7:AT48" si="15">(ROUND(AR7,3)-ROUND(AS7,3))*100</f>
        <v>2.5999999999999996</v>
      </c>
      <c r="AU7" s="36">
        <f t="shared" ref="AU7:AU48" si="16">$AB$228</f>
        <v>0.22183159138145009</v>
      </c>
      <c r="AV7" s="36">
        <f t="shared" ref="AV7:AV48" si="17">$AI$228</f>
        <v>0.20119030890653178</v>
      </c>
      <c r="AW7" s="197">
        <f t="shared" ref="AW7:AW48" si="18">(ROUND(AU7,3)-ROUND(AV7,3))*100</f>
        <v>2.0999999999999992</v>
      </c>
      <c r="AX7" s="36">
        <f t="shared" ref="AX7:AX48" si="19">VLOOKUP(AQ7,$AK$6:$AO$79,4,0)</f>
        <v>6.1764705882352944E-2</v>
      </c>
      <c r="AY7" s="36">
        <f t="shared" ref="AY7:AY47" si="20">VLOOKUP(AQ7,$AK$6:$AO$79,5,0)</f>
        <v>3.6960985626283367E-2</v>
      </c>
      <c r="AZ7" s="197">
        <f t="shared" ref="AZ7:AZ48" si="21">(ROUND(AX7,3)-ROUND(AY7,3))*100</f>
        <v>2.5</v>
      </c>
      <c r="BA7" s="36">
        <f t="shared" ref="BA7:BA48" si="22">$AB$229</f>
        <v>8.6909742976688589E-2</v>
      </c>
      <c r="BB7" s="36">
        <f t="shared" ref="BB7:BB48" si="23">$AI$229</f>
        <v>6.1475807233588677E-2</v>
      </c>
      <c r="BC7" s="197">
        <f t="shared" ref="BC7:BC48" si="24">(ROUND(BA7,3)-ROUND(BB7,3))*100</f>
        <v>2.5999999999999996</v>
      </c>
      <c r="BD7" s="141">
        <v>0</v>
      </c>
      <c r="BE7" s="150"/>
    </row>
    <row r="8" spans="1:57" s="12" customFormat="1" ht="13.5" customHeight="1">
      <c r="A8" s="76"/>
      <c r="B8" s="261"/>
      <c r="C8" s="331"/>
      <c r="D8" s="71" t="s">
        <v>67</v>
      </c>
      <c r="E8" s="70">
        <v>487</v>
      </c>
      <c r="F8" s="70">
        <v>71</v>
      </c>
      <c r="G8" s="13">
        <f t="shared" si="0"/>
        <v>0.14579055441478439</v>
      </c>
      <c r="H8" s="96">
        <v>2028</v>
      </c>
      <c r="I8" s="70">
        <v>212</v>
      </c>
      <c r="J8" s="13">
        <f t="shared" si="1"/>
        <v>0.10453648915187377</v>
      </c>
      <c r="K8" s="96">
        <v>100529</v>
      </c>
      <c r="L8" s="70">
        <v>18225</v>
      </c>
      <c r="M8" s="13">
        <f t="shared" si="2"/>
        <v>0.18129097076465497</v>
      </c>
      <c r="N8" s="96">
        <v>89707</v>
      </c>
      <c r="O8" s="70">
        <v>13788</v>
      </c>
      <c r="P8" s="13">
        <f t="shared" si="3"/>
        <v>0.15370038012641155</v>
      </c>
      <c r="Q8" s="96">
        <v>62589</v>
      </c>
      <c r="R8" s="70">
        <v>7010</v>
      </c>
      <c r="S8" s="13">
        <f t="shared" si="4"/>
        <v>0.11200051127194874</v>
      </c>
      <c r="T8" s="96">
        <v>28360</v>
      </c>
      <c r="U8" s="70">
        <v>2294</v>
      </c>
      <c r="V8" s="13">
        <f t="shared" si="5"/>
        <v>8.0888575458392106E-2</v>
      </c>
      <c r="W8" s="96">
        <v>8238</v>
      </c>
      <c r="X8" s="70">
        <v>461</v>
      </c>
      <c r="Y8" s="13">
        <f t="shared" si="6"/>
        <v>5.596018451080359E-2</v>
      </c>
      <c r="Z8" s="96">
        <f t="shared" si="7"/>
        <v>291938</v>
      </c>
      <c r="AA8" s="70">
        <f t="shared" si="7"/>
        <v>42061</v>
      </c>
      <c r="AB8" s="13">
        <f t="shared" si="8"/>
        <v>0.14407511183881508</v>
      </c>
      <c r="AC8" s="91"/>
      <c r="AD8" s="261"/>
      <c r="AE8" s="331"/>
      <c r="AF8" s="151" t="s">
        <v>67</v>
      </c>
      <c r="AG8" s="210">
        <v>282987</v>
      </c>
      <c r="AH8" s="38">
        <v>36945</v>
      </c>
      <c r="AI8" s="85">
        <v>0.13055370034665903</v>
      </c>
      <c r="AJ8" s="53">
        <v>3</v>
      </c>
      <c r="AK8" s="11" t="s">
        <v>99</v>
      </c>
      <c r="AL8" s="36">
        <f t="shared" si="9"/>
        <v>0.15291691219799647</v>
      </c>
      <c r="AM8" s="36">
        <f t="shared" si="11"/>
        <v>0.13905552991847409</v>
      </c>
      <c r="AN8" s="36">
        <f t="shared" si="10"/>
        <v>5.3571428571428568E-2</v>
      </c>
      <c r="AO8" s="36">
        <f t="shared" si="12"/>
        <v>0</v>
      </c>
      <c r="AP8" s="150"/>
      <c r="AQ8" s="142" t="s">
        <v>38</v>
      </c>
      <c r="AR8" s="36">
        <f t="shared" si="13"/>
        <v>0.20089099841785327</v>
      </c>
      <c r="AS8" s="36">
        <f t="shared" si="14"/>
        <v>0.16623443983402489</v>
      </c>
      <c r="AT8" s="197">
        <f t="shared" si="15"/>
        <v>3.5000000000000004</v>
      </c>
      <c r="AU8" s="36">
        <f t="shared" si="16"/>
        <v>0.22183159138145009</v>
      </c>
      <c r="AV8" s="36">
        <f t="shared" si="17"/>
        <v>0.20119030890653178</v>
      </c>
      <c r="AW8" s="197">
        <f t="shared" si="18"/>
        <v>2.0999999999999992</v>
      </c>
      <c r="AX8" s="36">
        <f t="shared" si="19"/>
        <v>4.8387096774193547E-2</v>
      </c>
      <c r="AY8" s="36">
        <f t="shared" si="20"/>
        <v>0</v>
      </c>
      <c r="AZ8" s="197">
        <f t="shared" si="21"/>
        <v>4.8</v>
      </c>
      <c r="BA8" s="36">
        <f t="shared" si="22"/>
        <v>8.6909742976688589E-2</v>
      </c>
      <c r="BB8" s="36">
        <f t="shared" si="23"/>
        <v>6.1475807233588677E-2</v>
      </c>
      <c r="BC8" s="197">
        <f t="shared" si="24"/>
        <v>2.5999999999999996</v>
      </c>
      <c r="BD8" s="141">
        <v>0</v>
      </c>
      <c r="BE8" s="150"/>
    </row>
    <row r="9" spans="1:57" s="12" customFormat="1" ht="13.5" customHeight="1">
      <c r="A9" s="76"/>
      <c r="B9" s="259">
        <v>2</v>
      </c>
      <c r="C9" s="329" t="s">
        <v>98</v>
      </c>
      <c r="D9" s="75" t="s">
        <v>198</v>
      </c>
      <c r="E9" s="94">
        <v>15</v>
      </c>
      <c r="F9" s="74">
        <v>1</v>
      </c>
      <c r="G9" s="72">
        <f t="shared" si="0"/>
        <v>6.6666666666666666E-2</v>
      </c>
      <c r="H9" s="94">
        <v>72</v>
      </c>
      <c r="I9" s="74">
        <v>7</v>
      </c>
      <c r="J9" s="72">
        <f t="shared" si="1"/>
        <v>9.7222222222222224E-2</v>
      </c>
      <c r="K9" s="94">
        <v>3630</v>
      </c>
      <c r="L9" s="74">
        <v>675</v>
      </c>
      <c r="M9" s="72">
        <f t="shared" si="2"/>
        <v>0.18595041322314049</v>
      </c>
      <c r="N9" s="94">
        <v>3134</v>
      </c>
      <c r="O9" s="74">
        <v>519</v>
      </c>
      <c r="P9" s="72">
        <f t="shared" si="3"/>
        <v>0.16560306317804721</v>
      </c>
      <c r="Q9" s="94">
        <v>2188</v>
      </c>
      <c r="R9" s="74">
        <v>259</v>
      </c>
      <c r="S9" s="72">
        <f t="shared" si="4"/>
        <v>0.11837294332723949</v>
      </c>
      <c r="T9" s="94">
        <v>1094</v>
      </c>
      <c r="U9" s="74">
        <v>103</v>
      </c>
      <c r="V9" s="72">
        <f t="shared" si="5"/>
        <v>9.4149908592321752E-2</v>
      </c>
      <c r="W9" s="94">
        <v>335</v>
      </c>
      <c r="X9" s="74">
        <v>18</v>
      </c>
      <c r="Y9" s="72">
        <f t="shared" si="6"/>
        <v>5.3731343283582089E-2</v>
      </c>
      <c r="Z9" s="94">
        <f t="shared" si="7"/>
        <v>10468</v>
      </c>
      <c r="AA9" s="74">
        <f t="shared" si="7"/>
        <v>1582</v>
      </c>
      <c r="AB9" s="72">
        <f t="shared" si="8"/>
        <v>0.15112724493695071</v>
      </c>
      <c r="AC9" s="91"/>
      <c r="AD9" s="259">
        <v>2</v>
      </c>
      <c r="AE9" s="329" t="s">
        <v>98</v>
      </c>
      <c r="AF9" s="11" t="s">
        <v>198</v>
      </c>
      <c r="AG9" s="210">
        <v>10012</v>
      </c>
      <c r="AH9" s="38">
        <v>1420</v>
      </c>
      <c r="AI9" s="85">
        <v>0.14182980423491809</v>
      </c>
      <c r="AJ9" s="53">
        <v>4</v>
      </c>
      <c r="AK9" s="11" t="s">
        <v>100</v>
      </c>
      <c r="AL9" s="36">
        <f t="shared" si="9"/>
        <v>0.17704626334519574</v>
      </c>
      <c r="AM9" s="36">
        <f t="shared" si="11"/>
        <v>0.17456981479048994</v>
      </c>
      <c r="AN9" s="36">
        <f t="shared" si="10"/>
        <v>7.8431372549019607E-2</v>
      </c>
      <c r="AO9" s="36">
        <f t="shared" si="12"/>
        <v>1.4285714285714285E-2</v>
      </c>
      <c r="AP9" s="150"/>
      <c r="AQ9" s="142" t="s">
        <v>1</v>
      </c>
      <c r="AR9" s="36">
        <f t="shared" si="13"/>
        <v>0.20692185141707195</v>
      </c>
      <c r="AS9" s="36">
        <f t="shared" si="14"/>
        <v>0.18459251486533754</v>
      </c>
      <c r="AT9" s="197">
        <f t="shared" si="15"/>
        <v>2.1999999999999993</v>
      </c>
      <c r="AU9" s="36">
        <f t="shared" si="16"/>
        <v>0.22183159138145009</v>
      </c>
      <c r="AV9" s="36">
        <f t="shared" si="17"/>
        <v>0.20119030890653178</v>
      </c>
      <c r="AW9" s="197">
        <f t="shared" si="18"/>
        <v>2.0999999999999992</v>
      </c>
      <c r="AX9" s="36">
        <f t="shared" si="19"/>
        <v>6.402439024390244E-2</v>
      </c>
      <c r="AY9" s="36">
        <f t="shared" si="20"/>
        <v>3.9239001189060645E-2</v>
      </c>
      <c r="AZ9" s="197">
        <f t="shared" si="21"/>
        <v>2.5</v>
      </c>
      <c r="BA9" s="36">
        <f t="shared" si="22"/>
        <v>8.6909742976688589E-2</v>
      </c>
      <c r="BB9" s="36">
        <f t="shared" si="23"/>
        <v>6.1475807233588677E-2</v>
      </c>
      <c r="BC9" s="197">
        <f t="shared" si="24"/>
        <v>2.5999999999999996</v>
      </c>
      <c r="BD9" s="141">
        <v>0</v>
      </c>
      <c r="BE9" s="150"/>
    </row>
    <row r="10" spans="1:57" s="12" customFormat="1" ht="13.5" customHeight="1">
      <c r="A10" s="76"/>
      <c r="B10" s="260"/>
      <c r="C10" s="330"/>
      <c r="D10" s="61" t="s">
        <v>207</v>
      </c>
      <c r="E10" s="109">
        <v>0</v>
      </c>
      <c r="F10" s="60">
        <v>0</v>
      </c>
      <c r="G10" s="59" t="str">
        <f t="shared" si="0"/>
        <v>-</v>
      </c>
      <c r="H10" s="109">
        <v>1</v>
      </c>
      <c r="I10" s="60">
        <v>0</v>
      </c>
      <c r="J10" s="59">
        <f t="shared" si="1"/>
        <v>0</v>
      </c>
      <c r="K10" s="109">
        <v>20</v>
      </c>
      <c r="L10" s="60">
        <v>3</v>
      </c>
      <c r="M10" s="59">
        <f t="shared" si="2"/>
        <v>0.15</v>
      </c>
      <c r="N10" s="109">
        <v>25</v>
      </c>
      <c r="O10" s="60">
        <v>0</v>
      </c>
      <c r="P10" s="59">
        <f t="shared" si="3"/>
        <v>0</v>
      </c>
      <c r="Q10" s="109">
        <v>11</v>
      </c>
      <c r="R10" s="60">
        <v>0</v>
      </c>
      <c r="S10" s="59">
        <f t="shared" si="4"/>
        <v>0</v>
      </c>
      <c r="T10" s="109">
        <v>10</v>
      </c>
      <c r="U10" s="60">
        <v>0</v>
      </c>
      <c r="V10" s="59">
        <f t="shared" si="5"/>
        <v>0</v>
      </c>
      <c r="W10" s="109">
        <v>4</v>
      </c>
      <c r="X10" s="60">
        <v>0</v>
      </c>
      <c r="Y10" s="59">
        <f t="shared" si="6"/>
        <v>0</v>
      </c>
      <c r="Z10" s="109">
        <f t="shared" si="7"/>
        <v>71</v>
      </c>
      <c r="AA10" s="60">
        <f t="shared" si="7"/>
        <v>3</v>
      </c>
      <c r="AB10" s="59">
        <f t="shared" si="8"/>
        <v>4.2253521126760563E-2</v>
      </c>
      <c r="AC10" s="91"/>
      <c r="AD10" s="260"/>
      <c r="AE10" s="330"/>
      <c r="AF10" s="11" t="s">
        <v>207</v>
      </c>
      <c r="AG10" s="210">
        <v>99</v>
      </c>
      <c r="AH10" s="38">
        <v>6</v>
      </c>
      <c r="AI10" s="85">
        <v>6.0606060606060608E-2</v>
      </c>
      <c r="AJ10" s="53">
        <v>5</v>
      </c>
      <c r="AK10" s="11" t="s">
        <v>101</v>
      </c>
      <c r="AL10" s="36">
        <f t="shared" si="9"/>
        <v>0.11798517622144911</v>
      </c>
      <c r="AM10" s="36">
        <f t="shared" si="11"/>
        <v>9.3074968233799238E-2</v>
      </c>
      <c r="AN10" s="36">
        <f t="shared" si="10"/>
        <v>0</v>
      </c>
      <c r="AO10" s="36">
        <f t="shared" si="12"/>
        <v>2.3809523809523808E-2</v>
      </c>
      <c r="AP10" s="150"/>
      <c r="AQ10" s="142" t="s">
        <v>2</v>
      </c>
      <c r="AR10" s="36">
        <f t="shared" si="13"/>
        <v>0.4454022988505747</v>
      </c>
      <c r="AS10" s="36">
        <f t="shared" si="14"/>
        <v>0.42686967497633321</v>
      </c>
      <c r="AT10" s="197">
        <f t="shared" si="15"/>
        <v>1.8000000000000016</v>
      </c>
      <c r="AU10" s="36">
        <f t="shared" si="16"/>
        <v>0.22183159138145009</v>
      </c>
      <c r="AV10" s="36">
        <f t="shared" si="17"/>
        <v>0.20119030890653178</v>
      </c>
      <c r="AW10" s="197">
        <f t="shared" si="18"/>
        <v>2.0999999999999992</v>
      </c>
      <c r="AX10" s="36">
        <f t="shared" si="19"/>
        <v>0.1021021021021021</v>
      </c>
      <c r="AY10" s="36">
        <f t="shared" si="20"/>
        <v>7.901907356948229E-2</v>
      </c>
      <c r="AZ10" s="197">
        <f t="shared" si="21"/>
        <v>2.2999999999999994</v>
      </c>
      <c r="BA10" s="36">
        <f t="shared" si="22"/>
        <v>8.6909742976688589E-2</v>
      </c>
      <c r="BB10" s="36">
        <f t="shared" si="23"/>
        <v>6.1475807233588677E-2</v>
      </c>
      <c r="BC10" s="197">
        <f t="shared" si="24"/>
        <v>2.5999999999999996</v>
      </c>
      <c r="BD10" s="141">
        <v>0</v>
      </c>
      <c r="BE10" s="150"/>
    </row>
    <row r="11" spans="1:57" s="12" customFormat="1" ht="13.5" customHeight="1">
      <c r="A11" s="76"/>
      <c r="B11" s="261"/>
      <c r="C11" s="331"/>
      <c r="D11" s="71" t="s">
        <v>67</v>
      </c>
      <c r="E11" s="70">
        <v>15</v>
      </c>
      <c r="F11" s="70">
        <v>1</v>
      </c>
      <c r="G11" s="13">
        <f t="shared" si="0"/>
        <v>6.6666666666666666E-2</v>
      </c>
      <c r="H11" s="96">
        <v>73</v>
      </c>
      <c r="I11" s="70">
        <v>7</v>
      </c>
      <c r="J11" s="13">
        <f t="shared" si="1"/>
        <v>9.5890410958904104E-2</v>
      </c>
      <c r="K11" s="96">
        <v>3650</v>
      </c>
      <c r="L11" s="70">
        <v>678</v>
      </c>
      <c r="M11" s="13">
        <f t="shared" si="2"/>
        <v>0.18575342465753425</v>
      </c>
      <c r="N11" s="96">
        <v>3159</v>
      </c>
      <c r="O11" s="70">
        <v>519</v>
      </c>
      <c r="P11" s="13">
        <f t="shared" si="3"/>
        <v>0.16429249762583095</v>
      </c>
      <c r="Q11" s="96">
        <v>2199</v>
      </c>
      <c r="R11" s="70">
        <v>259</v>
      </c>
      <c r="S11" s="13">
        <f t="shared" si="4"/>
        <v>0.11778080945884493</v>
      </c>
      <c r="T11" s="96">
        <v>1104</v>
      </c>
      <c r="U11" s="70">
        <v>103</v>
      </c>
      <c r="V11" s="13">
        <f t="shared" si="5"/>
        <v>9.329710144927536E-2</v>
      </c>
      <c r="W11" s="96">
        <v>339</v>
      </c>
      <c r="X11" s="70">
        <v>18</v>
      </c>
      <c r="Y11" s="13">
        <f t="shared" si="6"/>
        <v>5.3097345132743362E-2</v>
      </c>
      <c r="Z11" s="96">
        <f t="shared" si="7"/>
        <v>10539</v>
      </c>
      <c r="AA11" s="70">
        <f t="shared" si="7"/>
        <v>1585</v>
      </c>
      <c r="AB11" s="13">
        <f t="shared" si="8"/>
        <v>0.15039377550052188</v>
      </c>
      <c r="AC11" s="91"/>
      <c r="AD11" s="261"/>
      <c r="AE11" s="331"/>
      <c r="AF11" s="151" t="s">
        <v>67</v>
      </c>
      <c r="AG11" s="210">
        <v>10111</v>
      </c>
      <c r="AH11" s="38">
        <v>1426</v>
      </c>
      <c r="AI11" s="85">
        <v>0.14103451686282267</v>
      </c>
      <c r="AJ11" s="53">
        <v>6</v>
      </c>
      <c r="AK11" s="11" t="s">
        <v>102</v>
      </c>
      <c r="AL11" s="36">
        <f t="shared" si="9"/>
        <v>0.12132006286013619</v>
      </c>
      <c r="AM11" s="36">
        <f t="shared" si="11"/>
        <v>0.10660284999456109</v>
      </c>
      <c r="AN11" s="36">
        <f t="shared" si="10"/>
        <v>4.6511627906976744E-2</v>
      </c>
      <c r="AO11" s="36">
        <f t="shared" si="12"/>
        <v>3.2258064516129031E-2</v>
      </c>
      <c r="AP11" s="150"/>
      <c r="AQ11" s="142" t="s">
        <v>3</v>
      </c>
      <c r="AR11" s="36">
        <f t="shared" si="13"/>
        <v>0.35270108043217285</v>
      </c>
      <c r="AS11" s="36">
        <f t="shared" si="14"/>
        <v>0.3316266748178715</v>
      </c>
      <c r="AT11" s="197">
        <f t="shared" si="15"/>
        <v>2.0999999999999961</v>
      </c>
      <c r="AU11" s="36">
        <f t="shared" si="16"/>
        <v>0.22183159138145009</v>
      </c>
      <c r="AV11" s="36">
        <f t="shared" si="17"/>
        <v>0.20119030890653178</v>
      </c>
      <c r="AW11" s="197">
        <f t="shared" si="18"/>
        <v>2.0999999999999992</v>
      </c>
      <c r="AX11" s="36">
        <f t="shared" si="19"/>
        <v>7.4433656957928807E-2</v>
      </c>
      <c r="AY11" s="36">
        <f t="shared" si="20"/>
        <v>5.7471264367816091E-2</v>
      </c>
      <c r="AZ11" s="197">
        <f t="shared" si="21"/>
        <v>1.6999999999999995</v>
      </c>
      <c r="BA11" s="36">
        <f t="shared" si="22"/>
        <v>8.6909742976688589E-2</v>
      </c>
      <c r="BB11" s="36">
        <f t="shared" si="23"/>
        <v>6.1475807233588677E-2</v>
      </c>
      <c r="BC11" s="197">
        <f t="shared" si="24"/>
        <v>2.5999999999999996</v>
      </c>
      <c r="BD11" s="141">
        <v>0</v>
      </c>
      <c r="BE11" s="150"/>
    </row>
    <row r="12" spans="1:57" s="12" customFormat="1" ht="13.5" customHeight="1">
      <c r="A12" s="76"/>
      <c r="B12" s="259">
        <v>3</v>
      </c>
      <c r="C12" s="329" t="s">
        <v>99</v>
      </c>
      <c r="D12" s="75" t="s">
        <v>198</v>
      </c>
      <c r="E12" s="94">
        <v>8</v>
      </c>
      <c r="F12" s="74">
        <v>0</v>
      </c>
      <c r="G12" s="72">
        <f t="shared" si="0"/>
        <v>0</v>
      </c>
      <c r="H12" s="94">
        <v>49</v>
      </c>
      <c r="I12" s="74">
        <v>8</v>
      </c>
      <c r="J12" s="72">
        <f t="shared" si="1"/>
        <v>0.16326530612244897</v>
      </c>
      <c r="K12" s="94">
        <v>2396</v>
      </c>
      <c r="L12" s="74">
        <v>417</v>
      </c>
      <c r="M12" s="72">
        <f t="shared" si="2"/>
        <v>0.17404006677796327</v>
      </c>
      <c r="N12" s="94">
        <v>1964</v>
      </c>
      <c r="O12" s="74">
        <v>314</v>
      </c>
      <c r="P12" s="72">
        <f t="shared" si="3"/>
        <v>0.15987780040733199</v>
      </c>
      <c r="Q12" s="94">
        <v>1460</v>
      </c>
      <c r="R12" s="74">
        <v>220</v>
      </c>
      <c r="S12" s="72">
        <f t="shared" si="4"/>
        <v>0.15068493150684931</v>
      </c>
      <c r="T12" s="94">
        <v>726</v>
      </c>
      <c r="U12" s="74">
        <v>65</v>
      </c>
      <c r="V12" s="72">
        <f t="shared" si="5"/>
        <v>8.9531680440771352E-2</v>
      </c>
      <c r="W12" s="94">
        <v>185</v>
      </c>
      <c r="X12" s="74">
        <v>14</v>
      </c>
      <c r="Y12" s="72">
        <f t="shared" si="6"/>
        <v>7.567567567567568E-2</v>
      </c>
      <c r="Z12" s="94">
        <f t="shared" si="7"/>
        <v>6788</v>
      </c>
      <c r="AA12" s="74">
        <f t="shared" si="7"/>
        <v>1038</v>
      </c>
      <c r="AB12" s="72">
        <f t="shared" si="8"/>
        <v>0.15291691219799647</v>
      </c>
      <c r="AC12" s="91"/>
      <c r="AD12" s="259">
        <v>3</v>
      </c>
      <c r="AE12" s="329" t="s">
        <v>99</v>
      </c>
      <c r="AF12" s="11" t="s">
        <v>198</v>
      </c>
      <c r="AG12" s="210">
        <v>6501</v>
      </c>
      <c r="AH12" s="38">
        <v>904</v>
      </c>
      <c r="AI12" s="85">
        <v>0.13905552991847409</v>
      </c>
      <c r="AJ12" s="53">
        <v>7</v>
      </c>
      <c r="AK12" s="11" t="s">
        <v>103</v>
      </c>
      <c r="AL12" s="36">
        <f t="shared" si="9"/>
        <v>0.15538214367684186</v>
      </c>
      <c r="AM12" s="36">
        <f t="shared" si="11"/>
        <v>0.15137450910389147</v>
      </c>
      <c r="AN12" s="36">
        <f t="shared" si="10"/>
        <v>0.04</v>
      </c>
      <c r="AO12" s="36">
        <f t="shared" si="12"/>
        <v>3.7037037037037035E-2</v>
      </c>
      <c r="AP12" s="150"/>
      <c r="AQ12" s="142" t="s">
        <v>39</v>
      </c>
      <c r="AR12" s="36">
        <f t="shared" si="13"/>
        <v>0.26122031587319622</v>
      </c>
      <c r="AS12" s="36">
        <f t="shared" si="14"/>
        <v>0.2360307147076196</v>
      </c>
      <c r="AT12" s="197">
        <f t="shared" si="15"/>
        <v>2.5000000000000022</v>
      </c>
      <c r="AU12" s="36">
        <f t="shared" si="16"/>
        <v>0.22183159138145009</v>
      </c>
      <c r="AV12" s="36">
        <f t="shared" si="17"/>
        <v>0.20119030890653178</v>
      </c>
      <c r="AW12" s="197">
        <f t="shared" si="18"/>
        <v>2.0999999999999992</v>
      </c>
      <c r="AX12" s="36">
        <f t="shared" si="19"/>
        <v>0.14285714285714285</v>
      </c>
      <c r="AY12" s="36">
        <f t="shared" si="20"/>
        <v>0</v>
      </c>
      <c r="AZ12" s="197">
        <f t="shared" si="21"/>
        <v>14.299999999999999</v>
      </c>
      <c r="BA12" s="36">
        <f t="shared" si="22"/>
        <v>8.6909742976688589E-2</v>
      </c>
      <c r="BB12" s="36">
        <f t="shared" si="23"/>
        <v>6.1475807233588677E-2</v>
      </c>
      <c r="BC12" s="197">
        <f t="shared" si="24"/>
        <v>2.5999999999999996</v>
      </c>
      <c r="BD12" s="141">
        <v>0</v>
      </c>
      <c r="BE12" s="150"/>
    </row>
    <row r="13" spans="1:57" s="12" customFormat="1" ht="13.5" customHeight="1">
      <c r="B13" s="260"/>
      <c r="C13" s="330"/>
      <c r="D13" s="61" t="s">
        <v>207</v>
      </c>
      <c r="E13" s="109">
        <v>0</v>
      </c>
      <c r="F13" s="60">
        <v>0</v>
      </c>
      <c r="G13" s="59" t="str">
        <f t="shared" si="0"/>
        <v>-</v>
      </c>
      <c r="H13" s="109">
        <v>0</v>
      </c>
      <c r="I13" s="60">
        <v>0</v>
      </c>
      <c r="J13" s="59" t="str">
        <f t="shared" si="1"/>
        <v>-</v>
      </c>
      <c r="K13" s="109">
        <v>26</v>
      </c>
      <c r="L13" s="60">
        <v>1</v>
      </c>
      <c r="M13" s="59">
        <f t="shared" si="2"/>
        <v>3.8461538461538464E-2</v>
      </c>
      <c r="N13" s="109">
        <v>14</v>
      </c>
      <c r="O13" s="60">
        <v>1</v>
      </c>
      <c r="P13" s="59">
        <f t="shared" si="3"/>
        <v>7.1428571428571425E-2</v>
      </c>
      <c r="Q13" s="109">
        <v>10</v>
      </c>
      <c r="R13" s="60">
        <v>1</v>
      </c>
      <c r="S13" s="59">
        <f t="shared" si="4"/>
        <v>0.1</v>
      </c>
      <c r="T13" s="109">
        <v>4</v>
      </c>
      <c r="U13" s="60">
        <v>0</v>
      </c>
      <c r="V13" s="59">
        <f t="shared" si="5"/>
        <v>0</v>
      </c>
      <c r="W13" s="109">
        <v>2</v>
      </c>
      <c r="X13" s="60">
        <v>0</v>
      </c>
      <c r="Y13" s="59">
        <f t="shared" si="6"/>
        <v>0</v>
      </c>
      <c r="Z13" s="109">
        <f t="shared" si="7"/>
        <v>56</v>
      </c>
      <c r="AA13" s="60">
        <f t="shared" si="7"/>
        <v>3</v>
      </c>
      <c r="AB13" s="59">
        <f t="shared" si="8"/>
        <v>5.3571428571428568E-2</v>
      </c>
      <c r="AC13" s="91"/>
      <c r="AD13" s="260"/>
      <c r="AE13" s="330"/>
      <c r="AF13" s="11" t="s">
        <v>207</v>
      </c>
      <c r="AG13" s="210">
        <v>77</v>
      </c>
      <c r="AH13" s="38">
        <v>0</v>
      </c>
      <c r="AI13" s="85">
        <v>0</v>
      </c>
      <c r="AJ13" s="53">
        <v>8</v>
      </c>
      <c r="AK13" s="11" t="s">
        <v>51</v>
      </c>
      <c r="AL13" s="36">
        <f t="shared" si="9"/>
        <v>0.15076219512195121</v>
      </c>
      <c r="AM13" s="36">
        <f t="shared" si="11"/>
        <v>0.12706743002544529</v>
      </c>
      <c r="AN13" s="36">
        <f t="shared" si="10"/>
        <v>3.3333333333333333E-2</v>
      </c>
      <c r="AO13" s="36">
        <f t="shared" si="12"/>
        <v>2.564102564102564E-2</v>
      </c>
      <c r="AP13" s="150"/>
      <c r="AQ13" s="142" t="s">
        <v>7</v>
      </c>
      <c r="AR13" s="36">
        <f t="shared" si="13"/>
        <v>0.323974820505601</v>
      </c>
      <c r="AS13" s="36">
        <f t="shared" si="14"/>
        <v>0.29815169971969907</v>
      </c>
      <c r="AT13" s="197">
        <f t="shared" si="15"/>
        <v>2.6000000000000023</v>
      </c>
      <c r="AU13" s="36">
        <f t="shared" si="16"/>
        <v>0.22183159138145009</v>
      </c>
      <c r="AV13" s="36">
        <f t="shared" si="17"/>
        <v>0.20119030890653178</v>
      </c>
      <c r="AW13" s="197">
        <f t="shared" si="18"/>
        <v>2.0999999999999992</v>
      </c>
      <c r="AX13" s="36">
        <f t="shared" si="19"/>
        <v>5.7851239669421489E-2</v>
      </c>
      <c r="AY13" s="36">
        <f t="shared" si="20"/>
        <v>5.2525252525252523E-2</v>
      </c>
      <c r="AZ13" s="197">
        <f t="shared" si="21"/>
        <v>0.50000000000000044</v>
      </c>
      <c r="BA13" s="36">
        <f t="shared" si="22"/>
        <v>8.6909742976688589E-2</v>
      </c>
      <c r="BB13" s="36">
        <f t="shared" si="23"/>
        <v>6.1475807233588677E-2</v>
      </c>
      <c r="BC13" s="197">
        <f t="shared" si="24"/>
        <v>2.5999999999999996</v>
      </c>
      <c r="BD13" s="141">
        <v>0</v>
      </c>
      <c r="BE13" s="150"/>
    </row>
    <row r="14" spans="1:57" s="12" customFormat="1" ht="13.5" customHeight="1">
      <c r="B14" s="261"/>
      <c r="C14" s="331"/>
      <c r="D14" s="71" t="s">
        <v>67</v>
      </c>
      <c r="E14" s="70">
        <v>8</v>
      </c>
      <c r="F14" s="70">
        <v>0</v>
      </c>
      <c r="G14" s="13">
        <f t="shared" si="0"/>
        <v>0</v>
      </c>
      <c r="H14" s="96">
        <v>49</v>
      </c>
      <c r="I14" s="70">
        <v>8</v>
      </c>
      <c r="J14" s="13">
        <f t="shared" si="1"/>
        <v>0.16326530612244897</v>
      </c>
      <c r="K14" s="96">
        <v>2422</v>
      </c>
      <c r="L14" s="70">
        <v>418</v>
      </c>
      <c r="M14" s="13">
        <f t="shared" si="2"/>
        <v>0.17258464079273328</v>
      </c>
      <c r="N14" s="96">
        <v>1978</v>
      </c>
      <c r="O14" s="70">
        <v>315</v>
      </c>
      <c r="P14" s="13">
        <f t="shared" si="3"/>
        <v>0.15925176946410516</v>
      </c>
      <c r="Q14" s="96">
        <v>1470</v>
      </c>
      <c r="R14" s="70">
        <v>221</v>
      </c>
      <c r="S14" s="13">
        <f t="shared" si="4"/>
        <v>0.15034013605442176</v>
      </c>
      <c r="T14" s="96">
        <v>730</v>
      </c>
      <c r="U14" s="70">
        <v>65</v>
      </c>
      <c r="V14" s="13">
        <f t="shared" si="5"/>
        <v>8.9041095890410954E-2</v>
      </c>
      <c r="W14" s="96">
        <v>187</v>
      </c>
      <c r="X14" s="70">
        <v>14</v>
      </c>
      <c r="Y14" s="13">
        <f t="shared" si="6"/>
        <v>7.4866310160427801E-2</v>
      </c>
      <c r="Z14" s="96">
        <f t="shared" si="7"/>
        <v>6844</v>
      </c>
      <c r="AA14" s="70">
        <f t="shared" si="7"/>
        <v>1041</v>
      </c>
      <c r="AB14" s="13">
        <f t="shared" si="8"/>
        <v>0.15210403272939801</v>
      </c>
      <c r="AC14" s="91"/>
      <c r="AD14" s="261"/>
      <c r="AE14" s="331"/>
      <c r="AF14" s="151" t="s">
        <v>67</v>
      </c>
      <c r="AG14" s="210">
        <v>6578</v>
      </c>
      <c r="AH14" s="38">
        <v>904</v>
      </c>
      <c r="AI14" s="85">
        <v>0.13742778960170265</v>
      </c>
      <c r="AJ14" s="53">
        <v>9</v>
      </c>
      <c r="AK14" s="11" t="s">
        <v>104</v>
      </c>
      <c r="AL14" s="36">
        <f t="shared" si="9"/>
        <v>0.11138014527845036</v>
      </c>
      <c r="AM14" s="36">
        <f t="shared" si="11"/>
        <v>9.3401015228426393E-2</v>
      </c>
      <c r="AN14" s="36">
        <f t="shared" si="10"/>
        <v>0</v>
      </c>
      <c r="AO14" s="36">
        <f t="shared" si="12"/>
        <v>0.10714285714285714</v>
      </c>
      <c r="AP14" s="150"/>
      <c r="AQ14" s="142" t="s">
        <v>40</v>
      </c>
      <c r="AR14" s="36">
        <f t="shared" si="13"/>
        <v>0.20194322728138694</v>
      </c>
      <c r="AS14" s="36">
        <f t="shared" si="14"/>
        <v>0.18315454906634882</v>
      </c>
      <c r="AT14" s="197">
        <f t="shared" si="15"/>
        <v>1.9000000000000017</v>
      </c>
      <c r="AU14" s="36">
        <f t="shared" si="16"/>
        <v>0.22183159138145009</v>
      </c>
      <c r="AV14" s="36">
        <f t="shared" si="17"/>
        <v>0.20119030890653178</v>
      </c>
      <c r="AW14" s="197">
        <f t="shared" si="18"/>
        <v>2.0999999999999992</v>
      </c>
      <c r="AX14" s="36">
        <f t="shared" si="19"/>
        <v>8.3333333333333329E-2</v>
      </c>
      <c r="AY14" s="36">
        <f t="shared" si="20"/>
        <v>2.3809523809523808E-2</v>
      </c>
      <c r="AZ14" s="197">
        <f t="shared" si="21"/>
        <v>5.9</v>
      </c>
      <c r="BA14" s="36">
        <f t="shared" si="22"/>
        <v>8.6909742976688589E-2</v>
      </c>
      <c r="BB14" s="36">
        <f t="shared" si="23"/>
        <v>6.1475807233588677E-2</v>
      </c>
      <c r="BC14" s="197">
        <f t="shared" si="24"/>
        <v>2.5999999999999996</v>
      </c>
      <c r="BD14" s="141">
        <v>0</v>
      </c>
      <c r="BE14" s="150"/>
    </row>
    <row r="15" spans="1:57" s="12" customFormat="1" ht="13.5" customHeight="1">
      <c r="B15" s="259">
        <v>4</v>
      </c>
      <c r="C15" s="329" t="s">
        <v>100</v>
      </c>
      <c r="D15" s="75" t="s">
        <v>198</v>
      </c>
      <c r="E15" s="94">
        <v>11</v>
      </c>
      <c r="F15" s="74">
        <v>2</v>
      </c>
      <c r="G15" s="72">
        <f t="shared" si="0"/>
        <v>0.18181818181818182</v>
      </c>
      <c r="H15" s="94">
        <v>49</v>
      </c>
      <c r="I15" s="74">
        <v>5</v>
      </c>
      <c r="J15" s="72">
        <f t="shared" si="1"/>
        <v>0.10204081632653061</v>
      </c>
      <c r="K15" s="94">
        <v>2720</v>
      </c>
      <c r="L15" s="74">
        <v>512</v>
      </c>
      <c r="M15" s="72">
        <f t="shared" si="2"/>
        <v>0.18823529411764706</v>
      </c>
      <c r="N15" s="94">
        <v>2467</v>
      </c>
      <c r="O15" s="74">
        <v>491</v>
      </c>
      <c r="P15" s="72">
        <f t="shared" si="3"/>
        <v>0.19902715849209565</v>
      </c>
      <c r="Q15" s="94">
        <v>1701</v>
      </c>
      <c r="R15" s="74">
        <v>267</v>
      </c>
      <c r="S15" s="72">
        <f t="shared" si="4"/>
        <v>0.15696649029982362</v>
      </c>
      <c r="T15" s="94">
        <v>707</v>
      </c>
      <c r="U15" s="74">
        <v>86</v>
      </c>
      <c r="V15" s="72">
        <f t="shared" si="5"/>
        <v>0.12164073550212164</v>
      </c>
      <c r="W15" s="94">
        <v>213</v>
      </c>
      <c r="X15" s="74">
        <v>30</v>
      </c>
      <c r="Y15" s="72">
        <f t="shared" si="6"/>
        <v>0.14084507042253522</v>
      </c>
      <c r="Z15" s="94">
        <f t="shared" si="7"/>
        <v>7868</v>
      </c>
      <c r="AA15" s="74">
        <f t="shared" si="7"/>
        <v>1393</v>
      </c>
      <c r="AB15" s="72">
        <f t="shared" si="8"/>
        <v>0.17704626334519574</v>
      </c>
      <c r="AC15" s="91"/>
      <c r="AD15" s="259">
        <v>4</v>
      </c>
      <c r="AE15" s="329" t="s">
        <v>100</v>
      </c>
      <c r="AF15" s="11" t="s">
        <v>198</v>
      </c>
      <c r="AG15" s="210">
        <v>7613</v>
      </c>
      <c r="AH15" s="38">
        <v>1329</v>
      </c>
      <c r="AI15" s="85">
        <v>0.17456981479048994</v>
      </c>
      <c r="AJ15" s="53">
        <v>10</v>
      </c>
      <c r="AK15" s="11" t="s">
        <v>52</v>
      </c>
      <c r="AL15" s="36">
        <f t="shared" si="9"/>
        <v>0.19600691111537724</v>
      </c>
      <c r="AM15" s="36">
        <f t="shared" si="11"/>
        <v>0.18691962056914629</v>
      </c>
      <c r="AN15" s="36">
        <f t="shared" si="10"/>
        <v>0.11191335740072202</v>
      </c>
      <c r="AO15" s="36">
        <f t="shared" si="12"/>
        <v>8.0495356037151702E-2</v>
      </c>
      <c r="AP15" s="150"/>
      <c r="AQ15" s="142" t="s">
        <v>11</v>
      </c>
      <c r="AR15" s="36">
        <f t="shared" si="13"/>
        <v>0.14783586284429454</v>
      </c>
      <c r="AS15" s="36">
        <f t="shared" si="14"/>
        <v>0.12376605455896401</v>
      </c>
      <c r="AT15" s="197">
        <f t="shared" si="15"/>
        <v>2.3999999999999995</v>
      </c>
      <c r="AU15" s="36">
        <f t="shared" si="16"/>
        <v>0.22183159138145009</v>
      </c>
      <c r="AV15" s="36">
        <f t="shared" si="17"/>
        <v>0.20119030890653178</v>
      </c>
      <c r="AW15" s="197">
        <f t="shared" si="18"/>
        <v>2.0999999999999992</v>
      </c>
      <c r="AX15" s="36">
        <f t="shared" si="19"/>
        <v>7.0422535211267609E-2</v>
      </c>
      <c r="AY15" s="36">
        <f t="shared" si="20"/>
        <v>2.0618556701030927E-2</v>
      </c>
      <c r="AZ15" s="197">
        <f t="shared" si="21"/>
        <v>4.9000000000000004</v>
      </c>
      <c r="BA15" s="36">
        <f t="shared" si="22"/>
        <v>8.6909742976688589E-2</v>
      </c>
      <c r="BB15" s="36">
        <f t="shared" si="23"/>
        <v>6.1475807233588677E-2</v>
      </c>
      <c r="BC15" s="197">
        <f t="shared" si="24"/>
        <v>2.5999999999999996</v>
      </c>
      <c r="BD15" s="141">
        <v>0</v>
      </c>
      <c r="BE15" s="150"/>
    </row>
    <row r="16" spans="1:57" s="12" customFormat="1" ht="13.5" customHeight="1">
      <c r="B16" s="260"/>
      <c r="C16" s="330"/>
      <c r="D16" s="61" t="s">
        <v>207</v>
      </c>
      <c r="E16" s="109">
        <v>0</v>
      </c>
      <c r="F16" s="60">
        <v>0</v>
      </c>
      <c r="G16" s="59" t="str">
        <f t="shared" si="0"/>
        <v>-</v>
      </c>
      <c r="H16" s="109">
        <v>0</v>
      </c>
      <c r="I16" s="60">
        <v>0</v>
      </c>
      <c r="J16" s="59" t="str">
        <f t="shared" si="1"/>
        <v>-</v>
      </c>
      <c r="K16" s="109">
        <v>20</v>
      </c>
      <c r="L16" s="60">
        <v>2</v>
      </c>
      <c r="M16" s="59">
        <f t="shared" si="2"/>
        <v>0.1</v>
      </c>
      <c r="N16" s="109">
        <v>14</v>
      </c>
      <c r="O16" s="60">
        <v>1</v>
      </c>
      <c r="P16" s="59">
        <f t="shared" si="3"/>
        <v>7.1428571428571425E-2</v>
      </c>
      <c r="Q16" s="109">
        <v>9</v>
      </c>
      <c r="R16" s="60">
        <v>0</v>
      </c>
      <c r="S16" s="59">
        <f t="shared" si="4"/>
        <v>0</v>
      </c>
      <c r="T16" s="109">
        <v>6</v>
      </c>
      <c r="U16" s="60">
        <v>0</v>
      </c>
      <c r="V16" s="59">
        <f t="shared" si="5"/>
        <v>0</v>
      </c>
      <c r="W16" s="109">
        <v>2</v>
      </c>
      <c r="X16" s="60">
        <v>1</v>
      </c>
      <c r="Y16" s="59">
        <f t="shared" si="6"/>
        <v>0.5</v>
      </c>
      <c r="Z16" s="109">
        <f t="shared" si="7"/>
        <v>51</v>
      </c>
      <c r="AA16" s="60">
        <f t="shared" si="7"/>
        <v>4</v>
      </c>
      <c r="AB16" s="59">
        <f t="shared" si="8"/>
        <v>7.8431372549019607E-2</v>
      </c>
      <c r="AC16" s="91"/>
      <c r="AD16" s="260"/>
      <c r="AE16" s="330"/>
      <c r="AF16" s="11" t="s">
        <v>207</v>
      </c>
      <c r="AG16" s="210">
        <v>70</v>
      </c>
      <c r="AH16" s="38">
        <v>1</v>
      </c>
      <c r="AI16" s="85">
        <v>1.4285714285714285E-2</v>
      </c>
      <c r="AJ16" s="53">
        <v>11</v>
      </c>
      <c r="AK16" s="11" t="s">
        <v>53</v>
      </c>
      <c r="AL16" s="36">
        <f t="shared" si="9"/>
        <v>0.15299667036625972</v>
      </c>
      <c r="AM16" s="36">
        <f t="shared" si="11"/>
        <v>0.15159543831355834</v>
      </c>
      <c r="AN16" s="36">
        <f t="shared" si="10"/>
        <v>4.49438202247191E-2</v>
      </c>
      <c r="AO16" s="36">
        <f t="shared" si="12"/>
        <v>2.2222222222222223E-2</v>
      </c>
      <c r="AP16" s="150"/>
      <c r="AQ16" s="142" t="s">
        <v>12</v>
      </c>
      <c r="AR16" s="36">
        <f t="shared" si="13"/>
        <v>0.2223264540337711</v>
      </c>
      <c r="AS16" s="36">
        <f t="shared" si="14"/>
        <v>0.20036515816682393</v>
      </c>
      <c r="AT16" s="197">
        <f t="shared" si="15"/>
        <v>2.1999999999999993</v>
      </c>
      <c r="AU16" s="36">
        <f t="shared" si="16"/>
        <v>0.22183159138145009</v>
      </c>
      <c r="AV16" s="36">
        <f t="shared" si="17"/>
        <v>0.20119030890653178</v>
      </c>
      <c r="AW16" s="197">
        <f t="shared" si="18"/>
        <v>2.0999999999999992</v>
      </c>
      <c r="AX16" s="36">
        <f t="shared" si="19"/>
        <v>0.11830985915492957</v>
      </c>
      <c r="AY16" s="36">
        <f t="shared" si="20"/>
        <v>0.10344827586206896</v>
      </c>
      <c r="AZ16" s="197">
        <f t="shared" si="21"/>
        <v>1.5</v>
      </c>
      <c r="BA16" s="36">
        <f t="shared" si="22"/>
        <v>8.6909742976688589E-2</v>
      </c>
      <c r="BB16" s="36">
        <f t="shared" si="23"/>
        <v>6.1475807233588677E-2</v>
      </c>
      <c r="BC16" s="197">
        <f t="shared" si="24"/>
        <v>2.5999999999999996</v>
      </c>
      <c r="BD16" s="141">
        <v>0</v>
      </c>
      <c r="BE16" s="150"/>
    </row>
    <row r="17" spans="2:57" s="12" customFormat="1" ht="13.5" customHeight="1">
      <c r="B17" s="261"/>
      <c r="C17" s="331"/>
      <c r="D17" s="71" t="s">
        <v>67</v>
      </c>
      <c r="E17" s="70">
        <v>11</v>
      </c>
      <c r="F17" s="70">
        <v>2</v>
      </c>
      <c r="G17" s="13">
        <f t="shared" si="0"/>
        <v>0.18181818181818182</v>
      </c>
      <c r="H17" s="96">
        <v>49</v>
      </c>
      <c r="I17" s="70">
        <v>5</v>
      </c>
      <c r="J17" s="13">
        <f t="shared" si="1"/>
        <v>0.10204081632653061</v>
      </c>
      <c r="K17" s="96">
        <v>2740</v>
      </c>
      <c r="L17" s="70">
        <v>514</v>
      </c>
      <c r="M17" s="13">
        <f t="shared" si="2"/>
        <v>0.18759124087591242</v>
      </c>
      <c r="N17" s="96">
        <v>2481</v>
      </c>
      <c r="O17" s="70">
        <v>492</v>
      </c>
      <c r="P17" s="13">
        <f t="shared" si="3"/>
        <v>0.19830713422007254</v>
      </c>
      <c r="Q17" s="96">
        <v>1710</v>
      </c>
      <c r="R17" s="70">
        <v>267</v>
      </c>
      <c r="S17" s="13">
        <f t="shared" si="4"/>
        <v>0.156140350877193</v>
      </c>
      <c r="T17" s="96">
        <v>713</v>
      </c>
      <c r="U17" s="70">
        <v>86</v>
      </c>
      <c r="V17" s="13">
        <f t="shared" si="5"/>
        <v>0.12061711079943899</v>
      </c>
      <c r="W17" s="96">
        <v>215</v>
      </c>
      <c r="X17" s="70">
        <v>31</v>
      </c>
      <c r="Y17" s="13">
        <f t="shared" si="6"/>
        <v>0.14418604651162792</v>
      </c>
      <c r="Z17" s="96">
        <f t="shared" si="7"/>
        <v>7919</v>
      </c>
      <c r="AA17" s="70">
        <f t="shared" si="7"/>
        <v>1397</v>
      </c>
      <c r="AB17" s="13">
        <f t="shared" si="8"/>
        <v>0.17641116302563456</v>
      </c>
      <c r="AC17" s="91"/>
      <c r="AD17" s="261"/>
      <c r="AE17" s="331"/>
      <c r="AF17" s="151" t="s">
        <v>67</v>
      </c>
      <c r="AG17" s="210">
        <v>7683</v>
      </c>
      <c r="AH17" s="38">
        <v>1330</v>
      </c>
      <c r="AI17" s="85">
        <v>0.17310946244956396</v>
      </c>
      <c r="AJ17" s="53">
        <v>12</v>
      </c>
      <c r="AK17" s="11" t="s">
        <v>105</v>
      </c>
      <c r="AL17" s="36">
        <f t="shared" si="9"/>
        <v>0.14976376222393142</v>
      </c>
      <c r="AM17" s="36">
        <f t="shared" si="11"/>
        <v>0.12949476558944015</v>
      </c>
      <c r="AN17" s="36">
        <f t="shared" si="10"/>
        <v>0.08</v>
      </c>
      <c r="AO17" s="36">
        <f t="shared" si="12"/>
        <v>0</v>
      </c>
      <c r="AP17" s="150"/>
      <c r="AQ17" s="142" t="s">
        <v>8</v>
      </c>
      <c r="AR17" s="36">
        <f t="shared" si="13"/>
        <v>0.26109643959400552</v>
      </c>
      <c r="AS17" s="36">
        <f t="shared" si="14"/>
        <v>0.24103518267929636</v>
      </c>
      <c r="AT17" s="197">
        <f t="shared" si="15"/>
        <v>2.0000000000000018</v>
      </c>
      <c r="AU17" s="36">
        <f t="shared" si="16"/>
        <v>0.22183159138145009</v>
      </c>
      <c r="AV17" s="36">
        <f t="shared" si="17"/>
        <v>0.20119030890653178</v>
      </c>
      <c r="AW17" s="197">
        <f t="shared" si="18"/>
        <v>2.0999999999999992</v>
      </c>
      <c r="AX17" s="36">
        <f t="shared" si="19"/>
        <v>6.7924528301886791E-2</v>
      </c>
      <c r="AY17" s="36">
        <f t="shared" si="20"/>
        <v>4.6583850931677016E-2</v>
      </c>
      <c r="AZ17" s="197">
        <f t="shared" si="21"/>
        <v>2.1000000000000005</v>
      </c>
      <c r="BA17" s="36">
        <f t="shared" si="22"/>
        <v>8.6909742976688589E-2</v>
      </c>
      <c r="BB17" s="36">
        <f t="shared" si="23"/>
        <v>6.1475807233588677E-2</v>
      </c>
      <c r="BC17" s="197">
        <f t="shared" si="24"/>
        <v>2.5999999999999996</v>
      </c>
      <c r="BD17" s="141">
        <v>0</v>
      </c>
      <c r="BE17" s="150"/>
    </row>
    <row r="18" spans="2:57" s="12" customFormat="1" ht="13.5" customHeight="1">
      <c r="B18" s="259">
        <v>5</v>
      </c>
      <c r="C18" s="329" t="s">
        <v>101</v>
      </c>
      <c r="D18" s="75" t="s">
        <v>198</v>
      </c>
      <c r="E18" s="94">
        <v>6</v>
      </c>
      <c r="F18" s="74">
        <v>2</v>
      </c>
      <c r="G18" s="72">
        <f t="shared" si="0"/>
        <v>0.33333333333333331</v>
      </c>
      <c r="H18" s="94">
        <v>48</v>
      </c>
      <c r="I18" s="74">
        <v>8</v>
      </c>
      <c r="J18" s="72">
        <f t="shared" si="1"/>
        <v>0.16666666666666666</v>
      </c>
      <c r="K18" s="94">
        <v>2417</v>
      </c>
      <c r="L18" s="74">
        <v>346</v>
      </c>
      <c r="M18" s="72">
        <f t="shared" si="2"/>
        <v>0.14315266859743483</v>
      </c>
      <c r="N18" s="94">
        <v>1974</v>
      </c>
      <c r="O18" s="74">
        <v>251</v>
      </c>
      <c r="P18" s="72">
        <f t="shared" si="3"/>
        <v>0.12715298885511653</v>
      </c>
      <c r="Q18" s="94">
        <v>1356</v>
      </c>
      <c r="R18" s="74">
        <v>120</v>
      </c>
      <c r="S18" s="72">
        <f t="shared" si="4"/>
        <v>8.8495575221238937E-2</v>
      </c>
      <c r="T18" s="94">
        <v>617</v>
      </c>
      <c r="U18" s="74">
        <v>43</v>
      </c>
      <c r="V18" s="72">
        <f t="shared" si="5"/>
        <v>6.9692058346839544E-2</v>
      </c>
      <c r="W18" s="94">
        <v>193</v>
      </c>
      <c r="X18" s="74">
        <v>10</v>
      </c>
      <c r="Y18" s="72">
        <f t="shared" si="6"/>
        <v>5.181347150259067E-2</v>
      </c>
      <c r="Z18" s="94">
        <f t="shared" si="7"/>
        <v>6611</v>
      </c>
      <c r="AA18" s="74">
        <f t="shared" si="7"/>
        <v>780</v>
      </c>
      <c r="AB18" s="72">
        <f t="shared" si="8"/>
        <v>0.11798517622144911</v>
      </c>
      <c r="AC18" s="91"/>
      <c r="AD18" s="259">
        <v>5</v>
      </c>
      <c r="AE18" s="329" t="s">
        <v>101</v>
      </c>
      <c r="AF18" s="11" t="s">
        <v>198</v>
      </c>
      <c r="AG18" s="210">
        <v>6296</v>
      </c>
      <c r="AH18" s="38">
        <v>586</v>
      </c>
      <c r="AI18" s="85">
        <v>9.3074968233799238E-2</v>
      </c>
      <c r="AJ18" s="53">
        <v>13</v>
      </c>
      <c r="AK18" s="11" t="s">
        <v>106</v>
      </c>
      <c r="AL18" s="36">
        <f t="shared" si="9"/>
        <v>0.13458327982534996</v>
      </c>
      <c r="AM18" s="36">
        <f t="shared" si="11"/>
        <v>0.11595723748934217</v>
      </c>
      <c r="AN18" s="36">
        <f t="shared" si="10"/>
        <v>6.1224489795918366E-2</v>
      </c>
      <c r="AO18" s="36">
        <f t="shared" si="12"/>
        <v>4.8192771084337352E-2</v>
      </c>
      <c r="AP18" s="150"/>
      <c r="AQ18" s="142" t="s">
        <v>18</v>
      </c>
      <c r="AR18" s="36">
        <f t="shared" si="13"/>
        <v>0.26402354570637121</v>
      </c>
      <c r="AS18" s="36">
        <f t="shared" si="14"/>
        <v>0.24677854360203777</v>
      </c>
      <c r="AT18" s="197">
        <f t="shared" si="15"/>
        <v>1.7000000000000015</v>
      </c>
      <c r="AU18" s="36">
        <f t="shared" si="16"/>
        <v>0.22183159138145009</v>
      </c>
      <c r="AV18" s="36">
        <f t="shared" si="17"/>
        <v>0.20119030890653178</v>
      </c>
      <c r="AW18" s="197">
        <f t="shared" si="18"/>
        <v>2.0999999999999992</v>
      </c>
      <c r="AX18" s="36">
        <f t="shared" si="19"/>
        <v>0.12751677852348994</v>
      </c>
      <c r="AY18" s="36">
        <f t="shared" si="20"/>
        <v>7.6086956521739135E-2</v>
      </c>
      <c r="AZ18" s="197">
        <f t="shared" si="21"/>
        <v>5.2</v>
      </c>
      <c r="BA18" s="36">
        <f t="shared" si="22"/>
        <v>8.6909742976688589E-2</v>
      </c>
      <c r="BB18" s="36">
        <f t="shared" si="23"/>
        <v>6.1475807233588677E-2</v>
      </c>
      <c r="BC18" s="197">
        <f t="shared" si="24"/>
        <v>2.5999999999999996</v>
      </c>
      <c r="BD18" s="141">
        <v>0</v>
      </c>
      <c r="BE18" s="150"/>
    </row>
    <row r="19" spans="2:57" s="12" customFormat="1" ht="13.5" customHeight="1">
      <c r="B19" s="260"/>
      <c r="C19" s="330"/>
      <c r="D19" s="61" t="s">
        <v>207</v>
      </c>
      <c r="E19" s="109">
        <v>0</v>
      </c>
      <c r="F19" s="60">
        <v>0</v>
      </c>
      <c r="G19" s="59" t="str">
        <f t="shared" si="0"/>
        <v>-</v>
      </c>
      <c r="H19" s="109">
        <v>2</v>
      </c>
      <c r="I19" s="60">
        <v>0</v>
      </c>
      <c r="J19" s="59">
        <f t="shared" si="1"/>
        <v>0</v>
      </c>
      <c r="K19" s="109">
        <v>22</v>
      </c>
      <c r="L19" s="60">
        <v>0</v>
      </c>
      <c r="M19" s="59">
        <f t="shared" si="2"/>
        <v>0</v>
      </c>
      <c r="N19" s="109">
        <v>12</v>
      </c>
      <c r="O19" s="60">
        <v>0</v>
      </c>
      <c r="P19" s="59">
        <f t="shared" si="3"/>
        <v>0</v>
      </c>
      <c r="Q19" s="109">
        <v>10</v>
      </c>
      <c r="R19" s="60">
        <v>0</v>
      </c>
      <c r="S19" s="59">
        <f t="shared" si="4"/>
        <v>0</v>
      </c>
      <c r="T19" s="109">
        <v>3</v>
      </c>
      <c r="U19" s="60">
        <v>0</v>
      </c>
      <c r="V19" s="59">
        <f t="shared" si="5"/>
        <v>0</v>
      </c>
      <c r="W19" s="109">
        <v>2</v>
      </c>
      <c r="X19" s="60">
        <v>0</v>
      </c>
      <c r="Y19" s="59">
        <f t="shared" si="6"/>
        <v>0</v>
      </c>
      <c r="Z19" s="109">
        <f t="shared" si="7"/>
        <v>51</v>
      </c>
      <c r="AA19" s="60">
        <f t="shared" si="7"/>
        <v>0</v>
      </c>
      <c r="AB19" s="59">
        <f t="shared" si="8"/>
        <v>0</v>
      </c>
      <c r="AC19" s="91"/>
      <c r="AD19" s="260"/>
      <c r="AE19" s="330"/>
      <c r="AF19" s="11" t="s">
        <v>207</v>
      </c>
      <c r="AG19" s="210">
        <v>84</v>
      </c>
      <c r="AH19" s="38">
        <v>2</v>
      </c>
      <c r="AI19" s="85">
        <v>2.3809523809523808E-2</v>
      </c>
      <c r="AJ19" s="53">
        <v>14</v>
      </c>
      <c r="AK19" s="11" t="s">
        <v>107</v>
      </c>
      <c r="AL19" s="36">
        <f t="shared" si="9"/>
        <v>0.13965459980073067</v>
      </c>
      <c r="AM19" s="36">
        <f t="shared" si="11"/>
        <v>0.12345784784098698</v>
      </c>
      <c r="AN19" s="36">
        <f t="shared" si="10"/>
        <v>8.3333333333333329E-2</v>
      </c>
      <c r="AO19" s="36">
        <f t="shared" si="12"/>
        <v>2.8985507246376812E-2</v>
      </c>
      <c r="AP19" s="150"/>
      <c r="AQ19" s="142" t="s">
        <v>41</v>
      </c>
      <c r="AR19" s="36">
        <f t="shared" si="13"/>
        <v>0.20052403176942601</v>
      </c>
      <c r="AS19" s="36">
        <f t="shared" si="14"/>
        <v>0.17375042502550153</v>
      </c>
      <c r="AT19" s="197">
        <f t="shared" si="15"/>
        <v>2.7000000000000024</v>
      </c>
      <c r="AU19" s="36">
        <f t="shared" si="16"/>
        <v>0.22183159138145009</v>
      </c>
      <c r="AV19" s="36">
        <f t="shared" si="17"/>
        <v>0.20119030890653178</v>
      </c>
      <c r="AW19" s="197">
        <f t="shared" si="18"/>
        <v>2.0999999999999992</v>
      </c>
      <c r="AX19" s="36">
        <f t="shared" si="19"/>
        <v>7.407407407407407E-2</v>
      </c>
      <c r="AY19" s="36">
        <f t="shared" si="20"/>
        <v>9.5238095238095233E-2</v>
      </c>
      <c r="AZ19" s="197">
        <f t="shared" si="21"/>
        <v>-2.1000000000000005</v>
      </c>
      <c r="BA19" s="36">
        <f t="shared" si="22"/>
        <v>8.6909742976688589E-2</v>
      </c>
      <c r="BB19" s="36">
        <f t="shared" si="23"/>
        <v>6.1475807233588677E-2</v>
      </c>
      <c r="BC19" s="197">
        <f t="shared" si="24"/>
        <v>2.5999999999999996</v>
      </c>
      <c r="BD19" s="141">
        <v>0</v>
      </c>
      <c r="BE19" s="150"/>
    </row>
    <row r="20" spans="2:57" s="12" customFormat="1" ht="13.5" customHeight="1">
      <c r="B20" s="261"/>
      <c r="C20" s="331"/>
      <c r="D20" s="71" t="s">
        <v>67</v>
      </c>
      <c r="E20" s="70">
        <v>6</v>
      </c>
      <c r="F20" s="70">
        <v>2</v>
      </c>
      <c r="G20" s="13">
        <f t="shared" si="0"/>
        <v>0.33333333333333331</v>
      </c>
      <c r="H20" s="96">
        <v>50</v>
      </c>
      <c r="I20" s="70">
        <v>8</v>
      </c>
      <c r="J20" s="13">
        <f t="shared" si="1"/>
        <v>0.16</v>
      </c>
      <c r="K20" s="96">
        <v>2439</v>
      </c>
      <c r="L20" s="70">
        <v>346</v>
      </c>
      <c r="M20" s="13">
        <f t="shared" si="2"/>
        <v>0.14186141861418614</v>
      </c>
      <c r="N20" s="96">
        <v>1986</v>
      </c>
      <c r="O20" s="70">
        <v>251</v>
      </c>
      <c r="P20" s="13">
        <f t="shared" si="3"/>
        <v>0.12638469284994966</v>
      </c>
      <c r="Q20" s="96">
        <v>1366</v>
      </c>
      <c r="R20" s="70">
        <v>120</v>
      </c>
      <c r="S20" s="13">
        <f t="shared" si="4"/>
        <v>8.7847730600292828E-2</v>
      </c>
      <c r="T20" s="96">
        <v>620</v>
      </c>
      <c r="U20" s="70">
        <v>43</v>
      </c>
      <c r="V20" s="13">
        <f t="shared" si="5"/>
        <v>6.9354838709677416E-2</v>
      </c>
      <c r="W20" s="96">
        <v>195</v>
      </c>
      <c r="X20" s="70">
        <v>10</v>
      </c>
      <c r="Y20" s="13">
        <f t="shared" si="6"/>
        <v>5.128205128205128E-2</v>
      </c>
      <c r="Z20" s="96">
        <f t="shared" si="7"/>
        <v>6662</v>
      </c>
      <c r="AA20" s="70">
        <f t="shared" si="7"/>
        <v>780</v>
      </c>
      <c r="AB20" s="13">
        <f t="shared" si="8"/>
        <v>0.11708195737015911</v>
      </c>
      <c r="AC20" s="91"/>
      <c r="AD20" s="261"/>
      <c r="AE20" s="331"/>
      <c r="AF20" s="151" t="s">
        <v>67</v>
      </c>
      <c r="AG20" s="210">
        <v>6380</v>
      </c>
      <c r="AH20" s="38">
        <v>588</v>
      </c>
      <c r="AI20" s="85">
        <v>9.2163009404388721E-2</v>
      </c>
      <c r="AJ20" s="53">
        <v>15</v>
      </c>
      <c r="AK20" s="11" t="s">
        <v>108</v>
      </c>
      <c r="AL20" s="36">
        <f t="shared" si="9"/>
        <v>0.1532348446255731</v>
      </c>
      <c r="AM20" s="36">
        <f t="shared" si="11"/>
        <v>0.13547360042451578</v>
      </c>
      <c r="AN20" s="36">
        <f t="shared" si="10"/>
        <v>5.9523809523809521E-2</v>
      </c>
      <c r="AO20" s="36">
        <f t="shared" si="12"/>
        <v>6.9767441860465115E-2</v>
      </c>
      <c r="AP20" s="150"/>
      <c r="AQ20" s="142" t="s">
        <v>21</v>
      </c>
      <c r="AR20" s="36">
        <f t="shared" si="13"/>
        <v>0.2992902208201893</v>
      </c>
      <c r="AS20" s="36">
        <f t="shared" si="14"/>
        <v>0.28307734692471931</v>
      </c>
      <c r="AT20" s="197">
        <f t="shared" si="15"/>
        <v>1.6000000000000014</v>
      </c>
      <c r="AU20" s="36">
        <f t="shared" si="16"/>
        <v>0.22183159138145009</v>
      </c>
      <c r="AV20" s="36">
        <f t="shared" si="17"/>
        <v>0.20119030890653178</v>
      </c>
      <c r="AW20" s="197">
        <f t="shared" si="18"/>
        <v>2.0999999999999992</v>
      </c>
      <c r="AX20" s="36">
        <f t="shared" si="19"/>
        <v>8.6206896551724144E-2</v>
      </c>
      <c r="AY20" s="36">
        <f t="shared" si="20"/>
        <v>1.1235955056179775E-2</v>
      </c>
      <c r="AZ20" s="197">
        <f t="shared" si="21"/>
        <v>7.5</v>
      </c>
      <c r="BA20" s="36">
        <f t="shared" si="22"/>
        <v>8.6909742976688589E-2</v>
      </c>
      <c r="BB20" s="36">
        <f t="shared" si="23"/>
        <v>6.1475807233588677E-2</v>
      </c>
      <c r="BC20" s="197">
        <f t="shared" si="24"/>
        <v>2.5999999999999996</v>
      </c>
      <c r="BD20" s="141">
        <v>0</v>
      </c>
      <c r="BE20" s="150"/>
    </row>
    <row r="21" spans="2:57" s="12" customFormat="1" ht="13.5" customHeight="1">
      <c r="B21" s="259">
        <v>6</v>
      </c>
      <c r="C21" s="329" t="s">
        <v>102</v>
      </c>
      <c r="D21" s="75" t="s">
        <v>198</v>
      </c>
      <c r="E21" s="94">
        <v>10</v>
      </c>
      <c r="F21" s="74">
        <v>2</v>
      </c>
      <c r="G21" s="72">
        <f t="shared" si="0"/>
        <v>0.2</v>
      </c>
      <c r="H21" s="94">
        <v>75</v>
      </c>
      <c r="I21" s="74">
        <v>3</v>
      </c>
      <c r="J21" s="72">
        <f t="shared" si="1"/>
        <v>0.04</v>
      </c>
      <c r="K21" s="94">
        <v>3273</v>
      </c>
      <c r="L21" s="74">
        <v>517</v>
      </c>
      <c r="M21" s="72">
        <f t="shared" si="2"/>
        <v>0.15795905896730827</v>
      </c>
      <c r="N21" s="94">
        <v>3058</v>
      </c>
      <c r="O21" s="74">
        <v>374</v>
      </c>
      <c r="P21" s="72">
        <f t="shared" si="3"/>
        <v>0.1223021582733813</v>
      </c>
      <c r="Q21" s="94">
        <v>2042</v>
      </c>
      <c r="R21" s="74">
        <v>189</v>
      </c>
      <c r="S21" s="72">
        <f t="shared" si="4"/>
        <v>9.2556317335945146E-2</v>
      </c>
      <c r="T21" s="94">
        <v>853</v>
      </c>
      <c r="U21" s="74">
        <v>60</v>
      </c>
      <c r="V21" s="72">
        <f t="shared" si="5"/>
        <v>7.0339976553341149E-2</v>
      </c>
      <c r="W21" s="94">
        <v>234</v>
      </c>
      <c r="X21" s="74">
        <v>13</v>
      </c>
      <c r="Y21" s="72">
        <f t="shared" si="6"/>
        <v>5.5555555555555552E-2</v>
      </c>
      <c r="Z21" s="94">
        <f t="shared" si="7"/>
        <v>9545</v>
      </c>
      <c r="AA21" s="74">
        <f t="shared" si="7"/>
        <v>1158</v>
      </c>
      <c r="AB21" s="72">
        <f t="shared" si="8"/>
        <v>0.12132006286013619</v>
      </c>
      <c r="AC21" s="91"/>
      <c r="AD21" s="259">
        <v>6</v>
      </c>
      <c r="AE21" s="329" t="s">
        <v>102</v>
      </c>
      <c r="AF21" s="11" t="s">
        <v>198</v>
      </c>
      <c r="AG21" s="210">
        <v>9193</v>
      </c>
      <c r="AH21" s="38">
        <v>980</v>
      </c>
      <c r="AI21" s="85">
        <v>0.10660284999456109</v>
      </c>
      <c r="AJ21" s="53">
        <v>16</v>
      </c>
      <c r="AK21" s="11" t="s">
        <v>54</v>
      </c>
      <c r="AL21" s="36">
        <f t="shared" si="9"/>
        <v>0.1483128225486304</v>
      </c>
      <c r="AM21" s="36">
        <f t="shared" si="11"/>
        <v>0.13029661016949154</v>
      </c>
      <c r="AN21" s="36">
        <f t="shared" si="10"/>
        <v>6.1538461538461542E-2</v>
      </c>
      <c r="AO21" s="36">
        <f t="shared" si="12"/>
        <v>3.5398230088495575E-2</v>
      </c>
      <c r="AP21" s="150"/>
      <c r="AQ21" s="142" t="s">
        <v>13</v>
      </c>
      <c r="AR21" s="36">
        <f t="shared" si="13"/>
        <v>0.28181118522319137</v>
      </c>
      <c r="AS21" s="36">
        <f t="shared" si="14"/>
        <v>0.26423421602317904</v>
      </c>
      <c r="AT21" s="197">
        <f t="shared" si="15"/>
        <v>1.799999999999996</v>
      </c>
      <c r="AU21" s="36">
        <f t="shared" si="16"/>
        <v>0.22183159138145009</v>
      </c>
      <c r="AV21" s="36">
        <f t="shared" si="17"/>
        <v>0.20119030890653178</v>
      </c>
      <c r="AW21" s="197">
        <f t="shared" si="18"/>
        <v>2.0999999999999992</v>
      </c>
      <c r="AX21" s="36">
        <f t="shared" si="19"/>
        <v>0.11904761904761904</v>
      </c>
      <c r="AY21" s="36">
        <f t="shared" si="20"/>
        <v>8.6124401913875603E-2</v>
      </c>
      <c r="AZ21" s="197">
        <f t="shared" si="21"/>
        <v>3.3000000000000003</v>
      </c>
      <c r="BA21" s="36">
        <f t="shared" si="22"/>
        <v>8.6909742976688589E-2</v>
      </c>
      <c r="BB21" s="36">
        <f t="shared" si="23"/>
        <v>6.1475807233588677E-2</v>
      </c>
      <c r="BC21" s="197">
        <f t="shared" si="24"/>
        <v>2.5999999999999996</v>
      </c>
      <c r="BD21" s="141">
        <v>0</v>
      </c>
      <c r="BE21" s="150"/>
    </row>
    <row r="22" spans="2:57" s="12" customFormat="1" ht="13.5" customHeight="1">
      <c r="B22" s="260"/>
      <c r="C22" s="330"/>
      <c r="D22" s="61" t="s">
        <v>207</v>
      </c>
      <c r="E22" s="109">
        <v>0</v>
      </c>
      <c r="F22" s="60">
        <v>0</v>
      </c>
      <c r="G22" s="59" t="str">
        <f t="shared" si="0"/>
        <v>-</v>
      </c>
      <c r="H22" s="109">
        <v>0</v>
      </c>
      <c r="I22" s="60">
        <v>0</v>
      </c>
      <c r="J22" s="59" t="str">
        <f t="shared" si="1"/>
        <v>-</v>
      </c>
      <c r="K22" s="109">
        <v>22</v>
      </c>
      <c r="L22" s="60">
        <v>2</v>
      </c>
      <c r="M22" s="59">
        <f t="shared" si="2"/>
        <v>9.0909090909090912E-2</v>
      </c>
      <c r="N22" s="109">
        <v>8</v>
      </c>
      <c r="O22" s="60">
        <v>0</v>
      </c>
      <c r="P22" s="59">
        <f t="shared" si="3"/>
        <v>0</v>
      </c>
      <c r="Q22" s="109">
        <v>9</v>
      </c>
      <c r="R22" s="60">
        <v>0</v>
      </c>
      <c r="S22" s="59">
        <f t="shared" si="4"/>
        <v>0</v>
      </c>
      <c r="T22" s="109">
        <v>3</v>
      </c>
      <c r="U22" s="60">
        <v>0</v>
      </c>
      <c r="V22" s="59">
        <f t="shared" si="5"/>
        <v>0</v>
      </c>
      <c r="W22" s="109">
        <v>1</v>
      </c>
      <c r="X22" s="60">
        <v>0</v>
      </c>
      <c r="Y22" s="59">
        <f t="shared" si="6"/>
        <v>0</v>
      </c>
      <c r="Z22" s="109">
        <f t="shared" si="7"/>
        <v>43</v>
      </c>
      <c r="AA22" s="60">
        <f t="shared" si="7"/>
        <v>2</v>
      </c>
      <c r="AB22" s="59">
        <f t="shared" si="8"/>
        <v>4.6511627906976744E-2</v>
      </c>
      <c r="AC22" s="91"/>
      <c r="AD22" s="260"/>
      <c r="AE22" s="330"/>
      <c r="AF22" s="11" t="s">
        <v>207</v>
      </c>
      <c r="AG22" s="210">
        <v>62</v>
      </c>
      <c r="AH22" s="38">
        <v>2</v>
      </c>
      <c r="AI22" s="85">
        <v>3.2258064516129031E-2</v>
      </c>
      <c r="AJ22" s="53">
        <v>17</v>
      </c>
      <c r="AK22" s="11" t="s">
        <v>109</v>
      </c>
      <c r="AL22" s="36">
        <f t="shared" si="9"/>
        <v>0.15267091668498572</v>
      </c>
      <c r="AM22" s="36">
        <f t="shared" si="11"/>
        <v>0.1374655492434895</v>
      </c>
      <c r="AN22" s="36">
        <f t="shared" si="10"/>
        <v>8.1967213114754092E-2</v>
      </c>
      <c r="AO22" s="36">
        <f t="shared" si="12"/>
        <v>9.8039215686274508E-3</v>
      </c>
      <c r="AP22" s="150"/>
      <c r="AQ22" s="142" t="s">
        <v>22</v>
      </c>
      <c r="AR22" s="36">
        <f t="shared" si="13"/>
        <v>0.31079555581961854</v>
      </c>
      <c r="AS22" s="36">
        <f t="shared" si="14"/>
        <v>0.27440583868754287</v>
      </c>
      <c r="AT22" s="197">
        <f t="shared" si="15"/>
        <v>3.6999999999999975</v>
      </c>
      <c r="AU22" s="36">
        <f t="shared" si="16"/>
        <v>0.22183159138145009</v>
      </c>
      <c r="AV22" s="36">
        <f t="shared" si="17"/>
        <v>0.20119030890653178</v>
      </c>
      <c r="AW22" s="197">
        <f t="shared" si="18"/>
        <v>2.0999999999999992</v>
      </c>
      <c r="AX22" s="36">
        <f t="shared" si="19"/>
        <v>9.2592592592592587E-2</v>
      </c>
      <c r="AY22" s="36">
        <f t="shared" si="20"/>
        <v>5.0632911392405063E-2</v>
      </c>
      <c r="AZ22" s="197">
        <f t="shared" si="21"/>
        <v>4.2</v>
      </c>
      <c r="BA22" s="36">
        <f t="shared" si="22"/>
        <v>8.6909742976688589E-2</v>
      </c>
      <c r="BB22" s="36">
        <f t="shared" si="23"/>
        <v>6.1475807233588677E-2</v>
      </c>
      <c r="BC22" s="197">
        <f t="shared" si="24"/>
        <v>2.5999999999999996</v>
      </c>
      <c r="BD22" s="141">
        <v>0</v>
      </c>
      <c r="BE22" s="150"/>
    </row>
    <row r="23" spans="2:57" s="12" customFormat="1" ht="13.5" customHeight="1">
      <c r="B23" s="261"/>
      <c r="C23" s="331"/>
      <c r="D23" s="71" t="s">
        <v>67</v>
      </c>
      <c r="E23" s="70">
        <v>10</v>
      </c>
      <c r="F23" s="70">
        <v>2</v>
      </c>
      <c r="G23" s="13">
        <f t="shared" si="0"/>
        <v>0.2</v>
      </c>
      <c r="H23" s="96">
        <v>75</v>
      </c>
      <c r="I23" s="70">
        <v>3</v>
      </c>
      <c r="J23" s="13">
        <f t="shared" si="1"/>
        <v>0.04</v>
      </c>
      <c r="K23" s="96">
        <v>3295</v>
      </c>
      <c r="L23" s="70">
        <v>519</v>
      </c>
      <c r="M23" s="13">
        <f t="shared" si="2"/>
        <v>0.1575113808801214</v>
      </c>
      <c r="N23" s="96">
        <v>3066</v>
      </c>
      <c r="O23" s="70">
        <v>374</v>
      </c>
      <c r="P23" s="13">
        <f t="shared" si="3"/>
        <v>0.12198303979125896</v>
      </c>
      <c r="Q23" s="96">
        <v>2051</v>
      </c>
      <c r="R23" s="70">
        <v>189</v>
      </c>
      <c r="S23" s="13">
        <f t="shared" si="4"/>
        <v>9.2150170648464161E-2</v>
      </c>
      <c r="T23" s="96">
        <v>856</v>
      </c>
      <c r="U23" s="70">
        <v>60</v>
      </c>
      <c r="V23" s="13">
        <f t="shared" si="5"/>
        <v>7.0093457943925228E-2</v>
      </c>
      <c r="W23" s="96">
        <v>235</v>
      </c>
      <c r="X23" s="70">
        <v>13</v>
      </c>
      <c r="Y23" s="13">
        <f t="shared" si="6"/>
        <v>5.5319148936170209E-2</v>
      </c>
      <c r="Z23" s="96">
        <f t="shared" si="7"/>
        <v>9588</v>
      </c>
      <c r="AA23" s="70">
        <f t="shared" si="7"/>
        <v>1160</v>
      </c>
      <c r="AB23" s="13">
        <f t="shared" si="8"/>
        <v>0.12098456403838131</v>
      </c>
      <c r="AC23" s="91"/>
      <c r="AD23" s="261"/>
      <c r="AE23" s="331"/>
      <c r="AF23" s="151" t="s">
        <v>67</v>
      </c>
      <c r="AG23" s="210">
        <v>9255</v>
      </c>
      <c r="AH23" s="38">
        <v>982</v>
      </c>
      <c r="AI23" s="85">
        <v>0.10610480821177742</v>
      </c>
      <c r="AJ23" s="53">
        <v>18</v>
      </c>
      <c r="AK23" s="11" t="s">
        <v>55</v>
      </c>
      <c r="AL23" s="36">
        <f t="shared" si="9"/>
        <v>0.1480876301137739</v>
      </c>
      <c r="AM23" s="36">
        <f t="shared" si="11"/>
        <v>0.1318483588757213</v>
      </c>
      <c r="AN23" s="36">
        <f t="shared" si="10"/>
        <v>0.05</v>
      </c>
      <c r="AO23" s="36">
        <f t="shared" si="12"/>
        <v>2.1276595744680851E-2</v>
      </c>
      <c r="AP23" s="150"/>
      <c r="AQ23" s="142" t="s">
        <v>23</v>
      </c>
      <c r="AR23" s="36">
        <f t="shared" si="13"/>
        <v>0.18164358049121174</v>
      </c>
      <c r="AS23" s="36">
        <f t="shared" si="14"/>
        <v>0.15735115431348723</v>
      </c>
      <c r="AT23" s="197">
        <f t="shared" si="15"/>
        <v>2.4999999999999996</v>
      </c>
      <c r="AU23" s="36">
        <f t="shared" si="16"/>
        <v>0.22183159138145009</v>
      </c>
      <c r="AV23" s="36">
        <f t="shared" si="17"/>
        <v>0.20119030890653178</v>
      </c>
      <c r="AW23" s="197">
        <f t="shared" si="18"/>
        <v>2.0999999999999992</v>
      </c>
      <c r="AX23" s="36">
        <f t="shared" si="19"/>
        <v>4.0816326530612242E-2</v>
      </c>
      <c r="AY23" s="36">
        <f t="shared" si="20"/>
        <v>0</v>
      </c>
      <c r="AZ23" s="197">
        <f t="shared" si="21"/>
        <v>4.1000000000000005</v>
      </c>
      <c r="BA23" s="36">
        <f t="shared" si="22"/>
        <v>8.6909742976688589E-2</v>
      </c>
      <c r="BB23" s="36">
        <f t="shared" si="23"/>
        <v>6.1475807233588677E-2</v>
      </c>
      <c r="BC23" s="197">
        <f t="shared" si="24"/>
        <v>2.5999999999999996</v>
      </c>
      <c r="BD23" s="141">
        <v>0</v>
      </c>
      <c r="BE23" s="150"/>
    </row>
    <row r="24" spans="2:57" s="12" customFormat="1" ht="13.5" customHeight="1">
      <c r="B24" s="259">
        <v>7</v>
      </c>
      <c r="C24" s="329" t="s">
        <v>103</v>
      </c>
      <c r="D24" s="75" t="s">
        <v>198</v>
      </c>
      <c r="E24" s="94">
        <v>18</v>
      </c>
      <c r="F24" s="74">
        <v>3</v>
      </c>
      <c r="G24" s="72">
        <f t="shared" si="0"/>
        <v>0.16666666666666666</v>
      </c>
      <c r="H24" s="94">
        <v>85</v>
      </c>
      <c r="I24" s="74">
        <v>9</v>
      </c>
      <c r="J24" s="72">
        <f t="shared" si="1"/>
        <v>0.10588235294117647</v>
      </c>
      <c r="K24" s="94">
        <v>3103</v>
      </c>
      <c r="L24" s="74">
        <v>596</v>
      </c>
      <c r="M24" s="72">
        <f t="shared" si="2"/>
        <v>0.19207218820496294</v>
      </c>
      <c r="N24" s="94">
        <v>2795</v>
      </c>
      <c r="O24" s="74">
        <v>449</v>
      </c>
      <c r="P24" s="72">
        <f t="shared" si="3"/>
        <v>0.16064400715563507</v>
      </c>
      <c r="Q24" s="94">
        <v>1716</v>
      </c>
      <c r="R24" s="74">
        <v>223</v>
      </c>
      <c r="S24" s="72">
        <f t="shared" si="4"/>
        <v>0.12995337995337997</v>
      </c>
      <c r="T24" s="94">
        <v>798</v>
      </c>
      <c r="U24" s="74">
        <v>66</v>
      </c>
      <c r="V24" s="72">
        <f t="shared" si="5"/>
        <v>8.2706766917293228E-2</v>
      </c>
      <c r="W24" s="94">
        <v>199</v>
      </c>
      <c r="X24" s="74">
        <v>8</v>
      </c>
      <c r="Y24" s="72">
        <f t="shared" si="6"/>
        <v>4.0201005025125629E-2</v>
      </c>
      <c r="Z24" s="94">
        <f t="shared" si="7"/>
        <v>8714</v>
      </c>
      <c r="AA24" s="74">
        <f t="shared" si="7"/>
        <v>1354</v>
      </c>
      <c r="AB24" s="72">
        <f t="shared" si="8"/>
        <v>0.15538214367684186</v>
      </c>
      <c r="AC24" s="91"/>
      <c r="AD24" s="259">
        <v>7</v>
      </c>
      <c r="AE24" s="329" t="s">
        <v>103</v>
      </c>
      <c r="AF24" s="11" t="s">
        <v>198</v>
      </c>
      <c r="AG24" s="210">
        <v>8403</v>
      </c>
      <c r="AH24" s="38">
        <v>1272</v>
      </c>
      <c r="AI24" s="85">
        <v>0.15137450910389147</v>
      </c>
      <c r="AJ24" s="53">
        <v>19</v>
      </c>
      <c r="AK24" s="11" t="s">
        <v>110</v>
      </c>
      <c r="AL24" s="36">
        <f t="shared" si="9"/>
        <v>0.1555262662398795</v>
      </c>
      <c r="AM24" s="36">
        <f t="shared" si="11"/>
        <v>0.13412629339522289</v>
      </c>
      <c r="AN24" s="36">
        <f t="shared" si="10"/>
        <v>3.125E-2</v>
      </c>
      <c r="AO24" s="36">
        <f t="shared" si="12"/>
        <v>1.8181818181818181E-2</v>
      </c>
      <c r="AP24" s="150"/>
      <c r="AQ24" s="142" t="s">
        <v>14</v>
      </c>
      <c r="AR24" s="36">
        <f t="shared" si="13"/>
        <v>0.23460756671693658</v>
      </c>
      <c r="AS24" s="36">
        <f t="shared" si="14"/>
        <v>0.21695777747214964</v>
      </c>
      <c r="AT24" s="197">
        <f t="shared" si="15"/>
        <v>1.7999999999999989</v>
      </c>
      <c r="AU24" s="36">
        <f t="shared" si="16"/>
        <v>0.22183159138145009</v>
      </c>
      <c r="AV24" s="36">
        <f t="shared" si="17"/>
        <v>0.20119030890653178</v>
      </c>
      <c r="AW24" s="197">
        <f t="shared" si="18"/>
        <v>2.0999999999999992</v>
      </c>
      <c r="AX24" s="36">
        <f t="shared" si="19"/>
        <v>3.2608695652173912E-2</v>
      </c>
      <c r="AY24" s="36">
        <f t="shared" si="20"/>
        <v>5.2173913043478258E-2</v>
      </c>
      <c r="AZ24" s="197">
        <f t="shared" si="21"/>
        <v>-1.8999999999999997</v>
      </c>
      <c r="BA24" s="36">
        <f t="shared" si="22"/>
        <v>8.6909742976688589E-2</v>
      </c>
      <c r="BB24" s="36">
        <f t="shared" si="23"/>
        <v>6.1475807233588677E-2</v>
      </c>
      <c r="BC24" s="197">
        <f t="shared" si="24"/>
        <v>2.5999999999999996</v>
      </c>
      <c r="BD24" s="141">
        <v>0</v>
      </c>
      <c r="BE24" s="150"/>
    </row>
    <row r="25" spans="2:57" s="12" customFormat="1" ht="13.5" customHeight="1">
      <c r="B25" s="260"/>
      <c r="C25" s="330"/>
      <c r="D25" s="61" t="s">
        <v>207</v>
      </c>
      <c r="E25" s="109">
        <v>0</v>
      </c>
      <c r="F25" s="60">
        <v>0</v>
      </c>
      <c r="G25" s="59" t="str">
        <f t="shared" si="0"/>
        <v>-</v>
      </c>
      <c r="H25" s="109">
        <v>0</v>
      </c>
      <c r="I25" s="60">
        <v>0</v>
      </c>
      <c r="J25" s="59" t="str">
        <f t="shared" si="1"/>
        <v>-</v>
      </c>
      <c r="K25" s="109">
        <v>11</v>
      </c>
      <c r="L25" s="60">
        <v>0</v>
      </c>
      <c r="M25" s="59">
        <f t="shared" si="2"/>
        <v>0</v>
      </c>
      <c r="N25" s="109">
        <v>3</v>
      </c>
      <c r="O25" s="60">
        <v>0</v>
      </c>
      <c r="P25" s="59">
        <f t="shared" si="3"/>
        <v>0</v>
      </c>
      <c r="Q25" s="109">
        <v>9</v>
      </c>
      <c r="R25" s="60">
        <v>1</v>
      </c>
      <c r="S25" s="59">
        <f t="shared" si="4"/>
        <v>0.1111111111111111</v>
      </c>
      <c r="T25" s="109">
        <v>1</v>
      </c>
      <c r="U25" s="60">
        <v>0</v>
      </c>
      <c r="V25" s="59">
        <f t="shared" si="5"/>
        <v>0</v>
      </c>
      <c r="W25" s="109">
        <v>1</v>
      </c>
      <c r="X25" s="60">
        <v>0</v>
      </c>
      <c r="Y25" s="59">
        <f t="shared" si="6"/>
        <v>0</v>
      </c>
      <c r="Z25" s="109">
        <f t="shared" si="7"/>
        <v>25</v>
      </c>
      <c r="AA25" s="60">
        <f t="shared" si="7"/>
        <v>1</v>
      </c>
      <c r="AB25" s="59">
        <f t="shared" si="8"/>
        <v>0.04</v>
      </c>
      <c r="AC25" s="91"/>
      <c r="AD25" s="260"/>
      <c r="AE25" s="330"/>
      <c r="AF25" s="11" t="s">
        <v>207</v>
      </c>
      <c r="AG25" s="210">
        <v>27</v>
      </c>
      <c r="AH25" s="38">
        <v>1</v>
      </c>
      <c r="AI25" s="85">
        <v>3.7037037037037035E-2</v>
      </c>
      <c r="AJ25" s="53">
        <v>20</v>
      </c>
      <c r="AK25" s="11" t="s">
        <v>111</v>
      </c>
      <c r="AL25" s="36">
        <f t="shared" si="9"/>
        <v>0.12964846840736974</v>
      </c>
      <c r="AM25" s="36">
        <f t="shared" si="11"/>
        <v>0.12323303419555399</v>
      </c>
      <c r="AN25" s="36">
        <f t="shared" si="10"/>
        <v>4.4871794871794872E-2</v>
      </c>
      <c r="AO25" s="36">
        <f t="shared" si="12"/>
        <v>6.3829787234042548E-2</v>
      </c>
      <c r="AP25" s="150"/>
      <c r="AQ25" s="142" t="s">
        <v>42</v>
      </c>
      <c r="AR25" s="36">
        <f t="shared" si="13"/>
        <v>0.33969074679283939</v>
      </c>
      <c r="AS25" s="36">
        <f t="shared" si="14"/>
        <v>0.30935550935550937</v>
      </c>
      <c r="AT25" s="197">
        <f t="shared" si="15"/>
        <v>3.1000000000000028</v>
      </c>
      <c r="AU25" s="36">
        <f t="shared" si="16"/>
        <v>0.22183159138145009</v>
      </c>
      <c r="AV25" s="36">
        <f t="shared" si="17"/>
        <v>0.20119030890653178</v>
      </c>
      <c r="AW25" s="197">
        <f t="shared" si="18"/>
        <v>2.0999999999999992</v>
      </c>
      <c r="AX25" s="36">
        <f t="shared" si="19"/>
        <v>7.4626865671641784E-2</v>
      </c>
      <c r="AY25" s="36">
        <f t="shared" si="20"/>
        <v>3.9473684210526314E-2</v>
      </c>
      <c r="AZ25" s="197">
        <f t="shared" si="21"/>
        <v>3.5999999999999996</v>
      </c>
      <c r="BA25" s="36">
        <f t="shared" si="22"/>
        <v>8.6909742976688589E-2</v>
      </c>
      <c r="BB25" s="36">
        <f t="shared" si="23"/>
        <v>6.1475807233588677E-2</v>
      </c>
      <c r="BC25" s="197">
        <f t="shared" si="24"/>
        <v>2.5999999999999996</v>
      </c>
      <c r="BD25" s="141">
        <v>0</v>
      </c>
      <c r="BE25" s="150"/>
    </row>
    <row r="26" spans="2:57" s="12" customFormat="1" ht="13.5" customHeight="1">
      <c r="B26" s="261"/>
      <c r="C26" s="331"/>
      <c r="D26" s="71" t="s">
        <v>67</v>
      </c>
      <c r="E26" s="70">
        <v>18</v>
      </c>
      <c r="F26" s="70">
        <v>3</v>
      </c>
      <c r="G26" s="13">
        <f t="shared" si="0"/>
        <v>0.16666666666666666</v>
      </c>
      <c r="H26" s="96">
        <v>85</v>
      </c>
      <c r="I26" s="70">
        <v>9</v>
      </c>
      <c r="J26" s="13">
        <f t="shared" si="1"/>
        <v>0.10588235294117647</v>
      </c>
      <c r="K26" s="96">
        <v>3114</v>
      </c>
      <c r="L26" s="70">
        <v>596</v>
      </c>
      <c r="M26" s="13">
        <f t="shared" si="2"/>
        <v>0.19139370584457291</v>
      </c>
      <c r="N26" s="96">
        <v>2798</v>
      </c>
      <c r="O26" s="70">
        <v>449</v>
      </c>
      <c r="P26" s="13">
        <f t="shared" si="3"/>
        <v>0.16047176554681916</v>
      </c>
      <c r="Q26" s="96">
        <v>1725</v>
      </c>
      <c r="R26" s="70">
        <v>224</v>
      </c>
      <c r="S26" s="13">
        <f t="shared" si="4"/>
        <v>0.12985507246376812</v>
      </c>
      <c r="T26" s="96">
        <v>799</v>
      </c>
      <c r="U26" s="70">
        <v>66</v>
      </c>
      <c r="V26" s="13">
        <f t="shared" si="5"/>
        <v>8.2603254067584481E-2</v>
      </c>
      <c r="W26" s="96">
        <v>200</v>
      </c>
      <c r="X26" s="70">
        <v>8</v>
      </c>
      <c r="Y26" s="13">
        <f t="shared" si="6"/>
        <v>0.04</v>
      </c>
      <c r="Z26" s="96">
        <f t="shared" si="7"/>
        <v>8739</v>
      </c>
      <c r="AA26" s="70">
        <f t="shared" si="7"/>
        <v>1355</v>
      </c>
      <c r="AB26" s="13">
        <f t="shared" si="8"/>
        <v>0.15505206545371325</v>
      </c>
      <c r="AC26" s="91"/>
      <c r="AD26" s="261"/>
      <c r="AE26" s="331"/>
      <c r="AF26" s="151" t="s">
        <v>67</v>
      </c>
      <c r="AG26" s="210">
        <v>8430</v>
      </c>
      <c r="AH26" s="38">
        <v>1273</v>
      </c>
      <c r="AI26" s="85">
        <v>0.15100830367734283</v>
      </c>
      <c r="AJ26" s="53">
        <v>21</v>
      </c>
      <c r="AK26" s="11" t="s">
        <v>112</v>
      </c>
      <c r="AL26" s="36">
        <f t="shared" si="9"/>
        <v>0.15052135889673729</v>
      </c>
      <c r="AM26" s="36">
        <f t="shared" si="11"/>
        <v>0.14285714285714285</v>
      </c>
      <c r="AN26" s="36">
        <f t="shared" si="10"/>
        <v>0</v>
      </c>
      <c r="AO26" s="36">
        <f t="shared" si="12"/>
        <v>1.8867924528301886E-2</v>
      </c>
      <c r="AP26" s="150"/>
      <c r="AQ26" s="142" t="s">
        <v>4</v>
      </c>
      <c r="AR26" s="36">
        <f t="shared" si="13"/>
        <v>0.29233479105928084</v>
      </c>
      <c r="AS26" s="36">
        <f t="shared" si="14"/>
        <v>0.27329869796677569</v>
      </c>
      <c r="AT26" s="197">
        <f t="shared" si="15"/>
        <v>1.8999999999999961</v>
      </c>
      <c r="AU26" s="36">
        <f t="shared" si="16"/>
        <v>0.22183159138145009</v>
      </c>
      <c r="AV26" s="36">
        <f t="shared" si="17"/>
        <v>0.20119030890653178</v>
      </c>
      <c r="AW26" s="197">
        <f t="shared" si="18"/>
        <v>2.0999999999999992</v>
      </c>
      <c r="AX26" s="36">
        <f t="shared" si="19"/>
        <v>8.2191780821917804E-2</v>
      </c>
      <c r="AY26" s="36">
        <f t="shared" si="20"/>
        <v>4.975124378109453E-2</v>
      </c>
      <c r="AZ26" s="197">
        <f t="shared" si="21"/>
        <v>3.2</v>
      </c>
      <c r="BA26" s="36">
        <f t="shared" si="22"/>
        <v>8.6909742976688589E-2</v>
      </c>
      <c r="BB26" s="36">
        <f t="shared" si="23"/>
        <v>6.1475807233588677E-2</v>
      </c>
      <c r="BC26" s="197">
        <f t="shared" si="24"/>
        <v>2.5999999999999996</v>
      </c>
      <c r="BD26" s="141">
        <v>0</v>
      </c>
      <c r="BE26" s="150"/>
    </row>
    <row r="27" spans="2:57" s="12" customFormat="1" ht="13.5" customHeight="1">
      <c r="B27" s="259">
        <v>8</v>
      </c>
      <c r="C27" s="329" t="s">
        <v>51</v>
      </c>
      <c r="D27" s="75" t="s">
        <v>198</v>
      </c>
      <c r="E27" s="94">
        <v>9</v>
      </c>
      <c r="F27" s="74">
        <v>3</v>
      </c>
      <c r="G27" s="72">
        <f t="shared" si="0"/>
        <v>0.33333333333333331</v>
      </c>
      <c r="H27" s="94">
        <v>41</v>
      </c>
      <c r="I27" s="74">
        <v>5</v>
      </c>
      <c r="J27" s="72">
        <f t="shared" si="1"/>
        <v>0.12195121951219512</v>
      </c>
      <c r="K27" s="94">
        <v>2308</v>
      </c>
      <c r="L27" s="74">
        <v>440</v>
      </c>
      <c r="M27" s="72">
        <f t="shared" si="2"/>
        <v>0.19064124783362218</v>
      </c>
      <c r="N27" s="94">
        <v>1840</v>
      </c>
      <c r="O27" s="74">
        <v>286</v>
      </c>
      <c r="P27" s="72">
        <f t="shared" si="3"/>
        <v>0.15543478260869564</v>
      </c>
      <c r="Q27" s="94">
        <v>1395</v>
      </c>
      <c r="R27" s="74">
        <v>164</v>
      </c>
      <c r="S27" s="72">
        <f t="shared" si="4"/>
        <v>0.11756272401433691</v>
      </c>
      <c r="T27" s="94">
        <v>721</v>
      </c>
      <c r="U27" s="74">
        <v>69</v>
      </c>
      <c r="V27" s="72">
        <f t="shared" si="5"/>
        <v>9.5700416088765602E-2</v>
      </c>
      <c r="W27" s="94">
        <v>246</v>
      </c>
      <c r="X27" s="74">
        <v>22</v>
      </c>
      <c r="Y27" s="72">
        <f t="shared" si="6"/>
        <v>8.943089430894309E-2</v>
      </c>
      <c r="Z27" s="94">
        <f t="shared" si="7"/>
        <v>6560</v>
      </c>
      <c r="AA27" s="74">
        <f t="shared" si="7"/>
        <v>989</v>
      </c>
      <c r="AB27" s="72">
        <f t="shared" si="8"/>
        <v>0.15076219512195121</v>
      </c>
      <c r="AC27" s="91"/>
      <c r="AD27" s="259">
        <v>8</v>
      </c>
      <c r="AE27" s="329" t="s">
        <v>51</v>
      </c>
      <c r="AF27" s="11" t="s">
        <v>198</v>
      </c>
      <c r="AG27" s="210">
        <v>6288</v>
      </c>
      <c r="AH27" s="38">
        <v>799</v>
      </c>
      <c r="AI27" s="85">
        <v>0.12706743002544529</v>
      </c>
      <c r="AJ27" s="53">
        <v>22</v>
      </c>
      <c r="AK27" s="11" t="s">
        <v>56</v>
      </c>
      <c r="AL27" s="36">
        <f t="shared" si="9"/>
        <v>0.13296637708070827</v>
      </c>
      <c r="AM27" s="36">
        <f t="shared" si="11"/>
        <v>0.12013100132394955</v>
      </c>
      <c r="AN27" s="36">
        <f t="shared" si="10"/>
        <v>3.3898305084745763E-2</v>
      </c>
      <c r="AO27" s="36">
        <f t="shared" si="12"/>
        <v>3.7499999999999999E-2</v>
      </c>
      <c r="AP27" s="150"/>
      <c r="AQ27" s="142" t="s">
        <v>19</v>
      </c>
      <c r="AR27" s="36">
        <f t="shared" si="13"/>
        <v>0.25101344143375293</v>
      </c>
      <c r="AS27" s="36">
        <f t="shared" si="14"/>
        <v>0.21114336757481017</v>
      </c>
      <c r="AT27" s="197">
        <f t="shared" si="15"/>
        <v>4.0000000000000009</v>
      </c>
      <c r="AU27" s="36">
        <f t="shared" si="16"/>
        <v>0.22183159138145009</v>
      </c>
      <c r="AV27" s="36">
        <f t="shared" si="17"/>
        <v>0.20119030890653178</v>
      </c>
      <c r="AW27" s="197">
        <f t="shared" si="18"/>
        <v>2.0999999999999992</v>
      </c>
      <c r="AX27" s="36">
        <f t="shared" si="19"/>
        <v>5.8823529411764705E-2</v>
      </c>
      <c r="AY27" s="36">
        <f t="shared" si="20"/>
        <v>1.7699115044247787E-2</v>
      </c>
      <c r="AZ27" s="197">
        <f t="shared" si="21"/>
        <v>4.0999999999999996</v>
      </c>
      <c r="BA27" s="36">
        <f t="shared" si="22"/>
        <v>8.6909742976688589E-2</v>
      </c>
      <c r="BB27" s="36">
        <f t="shared" si="23"/>
        <v>6.1475807233588677E-2</v>
      </c>
      <c r="BC27" s="197">
        <f t="shared" si="24"/>
        <v>2.5999999999999996</v>
      </c>
      <c r="BD27" s="141">
        <v>0</v>
      </c>
      <c r="BE27" s="150"/>
    </row>
    <row r="28" spans="2:57" s="12" customFormat="1" ht="13.5" customHeight="1">
      <c r="B28" s="260"/>
      <c r="C28" s="330"/>
      <c r="D28" s="61" t="s">
        <v>207</v>
      </c>
      <c r="E28" s="109">
        <v>0</v>
      </c>
      <c r="F28" s="60">
        <v>0</v>
      </c>
      <c r="G28" s="59" t="str">
        <f t="shared" si="0"/>
        <v>-</v>
      </c>
      <c r="H28" s="109">
        <v>0</v>
      </c>
      <c r="I28" s="60">
        <v>0</v>
      </c>
      <c r="J28" s="59" t="str">
        <f t="shared" si="1"/>
        <v>-</v>
      </c>
      <c r="K28" s="109">
        <v>24</v>
      </c>
      <c r="L28" s="60">
        <v>2</v>
      </c>
      <c r="M28" s="59">
        <f t="shared" si="2"/>
        <v>8.3333333333333329E-2</v>
      </c>
      <c r="N28" s="109">
        <v>9</v>
      </c>
      <c r="O28" s="60">
        <v>0</v>
      </c>
      <c r="P28" s="59">
        <f t="shared" si="3"/>
        <v>0</v>
      </c>
      <c r="Q28" s="109">
        <v>4</v>
      </c>
      <c r="R28" s="60">
        <v>0</v>
      </c>
      <c r="S28" s="59">
        <f t="shared" si="4"/>
        <v>0</v>
      </c>
      <c r="T28" s="109">
        <v>19</v>
      </c>
      <c r="U28" s="60">
        <v>0</v>
      </c>
      <c r="V28" s="59">
        <f t="shared" si="5"/>
        <v>0</v>
      </c>
      <c r="W28" s="109">
        <v>4</v>
      </c>
      <c r="X28" s="60">
        <v>0</v>
      </c>
      <c r="Y28" s="59">
        <f t="shared" si="6"/>
        <v>0</v>
      </c>
      <c r="Z28" s="109">
        <f t="shared" si="7"/>
        <v>60</v>
      </c>
      <c r="AA28" s="60">
        <f t="shared" si="7"/>
        <v>2</v>
      </c>
      <c r="AB28" s="59">
        <f t="shared" si="8"/>
        <v>3.3333333333333333E-2</v>
      </c>
      <c r="AC28" s="91"/>
      <c r="AD28" s="260"/>
      <c r="AE28" s="330"/>
      <c r="AF28" s="11" t="s">
        <v>207</v>
      </c>
      <c r="AG28" s="210">
        <v>78</v>
      </c>
      <c r="AH28" s="38">
        <v>2</v>
      </c>
      <c r="AI28" s="85">
        <v>2.564102564102564E-2</v>
      </c>
      <c r="AJ28" s="53">
        <v>23</v>
      </c>
      <c r="AK28" s="11" t="s">
        <v>113</v>
      </c>
      <c r="AL28" s="36">
        <f t="shared" si="9"/>
        <v>0.12877993710184663</v>
      </c>
      <c r="AM28" s="36">
        <f t="shared" si="11"/>
        <v>0.11802601693165393</v>
      </c>
      <c r="AN28" s="36">
        <f t="shared" si="10"/>
        <v>1.4492753623188406E-2</v>
      </c>
      <c r="AO28" s="36">
        <f t="shared" si="12"/>
        <v>0</v>
      </c>
      <c r="AP28" s="150"/>
      <c r="AQ28" s="142" t="s">
        <v>24</v>
      </c>
      <c r="AR28" s="36">
        <f t="shared" si="13"/>
        <v>0.31800262812089358</v>
      </c>
      <c r="AS28" s="36">
        <f t="shared" si="14"/>
        <v>0.2955910455910456</v>
      </c>
      <c r="AT28" s="197">
        <f t="shared" si="15"/>
        <v>2.200000000000002</v>
      </c>
      <c r="AU28" s="36">
        <f t="shared" si="16"/>
        <v>0.22183159138145009</v>
      </c>
      <c r="AV28" s="36">
        <f t="shared" si="17"/>
        <v>0.20119030890653178</v>
      </c>
      <c r="AW28" s="197">
        <f t="shared" si="18"/>
        <v>2.0999999999999992</v>
      </c>
      <c r="AX28" s="36">
        <f t="shared" si="19"/>
        <v>6.7796610169491525E-2</v>
      </c>
      <c r="AY28" s="36">
        <f t="shared" si="20"/>
        <v>1.2195121951219513E-2</v>
      </c>
      <c r="AZ28" s="197">
        <f t="shared" si="21"/>
        <v>5.6000000000000005</v>
      </c>
      <c r="BA28" s="36">
        <f t="shared" si="22"/>
        <v>8.6909742976688589E-2</v>
      </c>
      <c r="BB28" s="36">
        <f t="shared" si="23"/>
        <v>6.1475807233588677E-2</v>
      </c>
      <c r="BC28" s="197">
        <f t="shared" si="24"/>
        <v>2.5999999999999996</v>
      </c>
      <c r="BD28" s="141">
        <v>0</v>
      </c>
      <c r="BE28" s="150"/>
    </row>
    <row r="29" spans="2:57" s="12" customFormat="1" ht="13.5" customHeight="1">
      <c r="B29" s="261"/>
      <c r="C29" s="331"/>
      <c r="D29" s="71" t="s">
        <v>67</v>
      </c>
      <c r="E29" s="70">
        <v>9</v>
      </c>
      <c r="F29" s="70">
        <v>3</v>
      </c>
      <c r="G29" s="13">
        <f t="shared" si="0"/>
        <v>0.33333333333333331</v>
      </c>
      <c r="H29" s="96">
        <v>41</v>
      </c>
      <c r="I29" s="70">
        <v>5</v>
      </c>
      <c r="J29" s="13">
        <f t="shared" si="1"/>
        <v>0.12195121951219512</v>
      </c>
      <c r="K29" s="96">
        <v>2332</v>
      </c>
      <c r="L29" s="70">
        <v>442</v>
      </c>
      <c r="M29" s="13">
        <f t="shared" si="2"/>
        <v>0.1895368782161235</v>
      </c>
      <c r="N29" s="96">
        <v>1849</v>
      </c>
      <c r="O29" s="70">
        <v>286</v>
      </c>
      <c r="P29" s="13">
        <f t="shared" si="3"/>
        <v>0.15467820443482963</v>
      </c>
      <c r="Q29" s="96">
        <v>1399</v>
      </c>
      <c r="R29" s="70">
        <v>164</v>
      </c>
      <c r="S29" s="13">
        <f t="shared" si="4"/>
        <v>0.11722659042172981</v>
      </c>
      <c r="T29" s="96">
        <v>740</v>
      </c>
      <c r="U29" s="70">
        <v>69</v>
      </c>
      <c r="V29" s="13">
        <f t="shared" si="5"/>
        <v>9.3243243243243248E-2</v>
      </c>
      <c r="W29" s="96">
        <v>250</v>
      </c>
      <c r="X29" s="70">
        <v>22</v>
      </c>
      <c r="Y29" s="13">
        <f t="shared" si="6"/>
        <v>8.7999999999999995E-2</v>
      </c>
      <c r="Z29" s="96">
        <f t="shared" si="7"/>
        <v>6620</v>
      </c>
      <c r="AA29" s="70">
        <f t="shared" si="7"/>
        <v>991</v>
      </c>
      <c r="AB29" s="13">
        <f t="shared" si="8"/>
        <v>0.14969788519637461</v>
      </c>
      <c r="AC29" s="91"/>
      <c r="AD29" s="261"/>
      <c r="AE29" s="331"/>
      <c r="AF29" s="151" t="s">
        <v>67</v>
      </c>
      <c r="AG29" s="210">
        <v>6366</v>
      </c>
      <c r="AH29" s="38">
        <v>801</v>
      </c>
      <c r="AI29" s="85">
        <v>0.12582469368520263</v>
      </c>
      <c r="AJ29" s="53">
        <v>24</v>
      </c>
      <c r="AK29" s="11" t="s">
        <v>114</v>
      </c>
      <c r="AL29" s="36">
        <f t="shared" si="9"/>
        <v>0.11368865030674846</v>
      </c>
      <c r="AM29" s="36">
        <f t="shared" si="11"/>
        <v>9.6209620962096204E-2</v>
      </c>
      <c r="AN29" s="36">
        <f t="shared" si="10"/>
        <v>5.3763440860215055E-2</v>
      </c>
      <c r="AO29" s="36">
        <f t="shared" si="12"/>
        <v>3.1496062992125984E-2</v>
      </c>
      <c r="AP29" s="150"/>
      <c r="AQ29" s="142" t="s">
        <v>15</v>
      </c>
      <c r="AR29" s="36">
        <f t="shared" si="13"/>
        <v>0.27902505581741505</v>
      </c>
      <c r="AS29" s="36">
        <f t="shared" si="14"/>
        <v>0.25038689708537532</v>
      </c>
      <c r="AT29" s="197">
        <f t="shared" si="15"/>
        <v>2.9000000000000026</v>
      </c>
      <c r="AU29" s="36">
        <f t="shared" si="16"/>
        <v>0.22183159138145009</v>
      </c>
      <c r="AV29" s="36">
        <f t="shared" si="17"/>
        <v>0.20119030890653178</v>
      </c>
      <c r="AW29" s="197">
        <f t="shared" si="18"/>
        <v>2.0999999999999992</v>
      </c>
      <c r="AX29" s="36">
        <f t="shared" si="19"/>
        <v>8.1632653061224483E-2</v>
      </c>
      <c r="AY29" s="36">
        <f t="shared" si="20"/>
        <v>6.8493150684931503E-2</v>
      </c>
      <c r="AZ29" s="197">
        <f t="shared" si="21"/>
        <v>1.4</v>
      </c>
      <c r="BA29" s="36">
        <f t="shared" si="22"/>
        <v>8.6909742976688589E-2</v>
      </c>
      <c r="BB29" s="36">
        <f t="shared" si="23"/>
        <v>6.1475807233588677E-2</v>
      </c>
      <c r="BC29" s="197">
        <f t="shared" si="24"/>
        <v>2.5999999999999996</v>
      </c>
      <c r="BD29" s="141">
        <v>0</v>
      </c>
      <c r="BE29" s="150"/>
    </row>
    <row r="30" spans="2:57" s="12" customFormat="1" ht="13.5" customHeight="1">
      <c r="B30" s="259">
        <v>9</v>
      </c>
      <c r="C30" s="329" t="s">
        <v>104</v>
      </c>
      <c r="D30" s="75" t="s">
        <v>198</v>
      </c>
      <c r="E30" s="94">
        <v>4</v>
      </c>
      <c r="F30" s="74">
        <v>0</v>
      </c>
      <c r="G30" s="72">
        <f t="shared" si="0"/>
        <v>0</v>
      </c>
      <c r="H30" s="94">
        <v>25</v>
      </c>
      <c r="I30" s="74">
        <v>3</v>
      </c>
      <c r="J30" s="72">
        <f t="shared" si="1"/>
        <v>0.12</v>
      </c>
      <c r="K30" s="94">
        <v>1485</v>
      </c>
      <c r="L30" s="74">
        <v>219</v>
      </c>
      <c r="M30" s="72">
        <f t="shared" si="2"/>
        <v>0.14747474747474748</v>
      </c>
      <c r="N30" s="94">
        <v>1247</v>
      </c>
      <c r="O30" s="74">
        <v>146</v>
      </c>
      <c r="P30" s="72">
        <f t="shared" si="3"/>
        <v>0.11708099438652766</v>
      </c>
      <c r="Q30" s="94">
        <v>865</v>
      </c>
      <c r="R30" s="74">
        <v>71</v>
      </c>
      <c r="S30" s="72">
        <f t="shared" si="4"/>
        <v>8.208092485549133E-2</v>
      </c>
      <c r="T30" s="94">
        <v>369</v>
      </c>
      <c r="U30" s="74">
        <v>15</v>
      </c>
      <c r="V30" s="72">
        <f t="shared" si="5"/>
        <v>4.065040650406504E-2</v>
      </c>
      <c r="W30" s="94">
        <v>135</v>
      </c>
      <c r="X30" s="74">
        <v>6</v>
      </c>
      <c r="Y30" s="72">
        <f t="shared" si="6"/>
        <v>4.4444444444444446E-2</v>
      </c>
      <c r="Z30" s="94">
        <f t="shared" si="7"/>
        <v>4130</v>
      </c>
      <c r="AA30" s="74">
        <f t="shared" si="7"/>
        <v>460</v>
      </c>
      <c r="AB30" s="72">
        <f t="shared" si="8"/>
        <v>0.11138014527845036</v>
      </c>
      <c r="AC30" s="91"/>
      <c r="AD30" s="259">
        <v>9</v>
      </c>
      <c r="AE30" s="329" t="s">
        <v>104</v>
      </c>
      <c r="AF30" s="11" t="s">
        <v>198</v>
      </c>
      <c r="AG30" s="210">
        <v>3940</v>
      </c>
      <c r="AH30" s="38">
        <v>368</v>
      </c>
      <c r="AI30" s="85">
        <v>9.3401015228426393E-2</v>
      </c>
      <c r="AJ30" s="53">
        <v>25</v>
      </c>
      <c r="AK30" s="11" t="s">
        <v>115</v>
      </c>
      <c r="AL30" s="36">
        <f t="shared" si="9"/>
        <v>0.15111751982696467</v>
      </c>
      <c r="AM30" s="36">
        <f t="shared" si="11"/>
        <v>0.13865918487891318</v>
      </c>
      <c r="AN30" s="36">
        <f t="shared" si="10"/>
        <v>2.4691358024691357E-2</v>
      </c>
      <c r="AO30" s="36">
        <f t="shared" si="12"/>
        <v>4.2016806722689079E-2</v>
      </c>
      <c r="AP30" s="150"/>
      <c r="AQ30" s="142" t="s">
        <v>9</v>
      </c>
      <c r="AR30" s="36">
        <f t="shared" si="13"/>
        <v>0.1771434063821607</v>
      </c>
      <c r="AS30" s="36">
        <f t="shared" si="14"/>
        <v>0.16157294213528933</v>
      </c>
      <c r="AT30" s="197">
        <f t="shared" si="15"/>
        <v>1.4999999999999987</v>
      </c>
      <c r="AU30" s="36">
        <f t="shared" si="16"/>
        <v>0.22183159138145009</v>
      </c>
      <c r="AV30" s="36">
        <f t="shared" si="17"/>
        <v>0.20119030890653178</v>
      </c>
      <c r="AW30" s="197">
        <f t="shared" si="18"/>
        <v>2.0999999999999992</v>
      </c>
      <c r="AX30" s="36">
        <f t="shared" si="19"/>
        <v>8.6956521739130432E-2</v>
      </c>
      <c r="AY30" s="36">
        <f t="shared" si="20"/>
        <v>5.3333333333333337E-2</v>
      </c>
      <c r="AZ30" s="197">
        <f t="shared" si="21"/>
        <v>3.3999999999999995</v>
      </c>
      <c r="BA30" s="36">
        <f t="shared" si="22"/>
        <v>8.6909742976688589E-2</v>
      </c>
      <c r="BB30" s="36">
        <f t="shared" si="23"/>
        <v>6.1475807233588677E-2</v>
      </c>
      <c r="BC30" s="197">
        <f t="shared" si="24"/>
        <v>2.5999999999999996</v>
      </c>
      <c r="BD30" s="141">
        <v>0</v>
      </c>
      <c r="BE30" s="150"/>
    </row>
    <row r="31" spans="2:57" s="12" customFormat="1" ht="13.5" customHeight="1">
      <c r="B31" s="260"/>
      <c r="C31" s="330"/>
      <c r="D31" s="61" t="s">
        <v>207</v>
      </c>
      <c r="E31" s="109">
        <v>0</v>
      </c>
      <c r="F31" s="60">
        <v>0</v>
      </c>
      <c r="G31" s="59" t="str">
        <f t="shared" si="0"/>
        <v>-</v>
      </c>
      <c r="H31" s="109">
        <v>0</v>
      </c>
      <c r="I31" s="60">
        <v>0</v>
      </c>
      <c r="J31" s="59" t="str">
        <f t="shared" si="1"/>
        <v>-</v>
      </c>
      <c r="K31" s="109">
        <v>12</v>
      </c>
      <c r="L31" s="60">
        <v>0</v>
      </c>
      <c r="M31" s="59">
        <f t="shared" si="2"/>
        <v>0</v>
      </c>
      <c r="N31" s="109">
        <v>5</v>
      </c>
      <c r="O31" s="60">
        <v>0</v>
      </c>
      <c r="P31" s="59">
        <f t="shared" si="3"/>
        <v>0</v>
      </c>
      <c r="Q31" s="109">
        <v>2</v>
      </c>
      <c r="R31" s="60">
        <v>0</v>
      </c>
      <c r="S31" s="59">
        <f t="shared" si="4"/>
        <v>0</v>
      </c>
      <c r="T31" s="109">
        <v>2</v>
      </c>
      <c r="U31" s="60">
        <v>0</v>
      </c>
      <c r="V31" s="59">
        <f t="shared" si="5"/>
        <v>0</v>
      </c>
      <c r="W31" s="109">
        <v>1</v>
      </c>
      <c r="X31" s="60">
        <v>0</v>
      </c>
      <c r="Y31" s="59">
        <f t="shared" si="6"/>
        <v>0</v>
      </c>
      <c r="Z31" s="109">
        <f t="shared" si="7"/>
        <v>22</v>
      </c>
      <c r="AA31" s="60">
        <f t="shared" si="7"/>
        <v>0</v>
      </c>
      <c r="AB31" s="59">
        <f t="shared" si="8"/>
        <v>0</v>
      </c>
      <c r="AC31" s="91"/>
      <c r="AD31" s="260"/>
      <c r="AE31" s="330"/>
      <c r="AF31" s="11" t="s">
        <v>207</v>
      </c>
      <c r="AG31" s="210">
        <v>28</v>
      </c>
      <c r="AH31" s="38">
        <v>3</v>
      </c>
      <c r="AI31" s="85">
        <v>0.10714285714285714</v>
      </c>
      <c r="AJ31" s="53">
        <v>26</v>
      </c>
      <c r="AK31" s="11" t="s">
        <v>30</v>
      </c>
      <c r="AL31" s="36">
        <f t="shared" si="9"/>
        <v>0.20868456338080996</v>
      </c>
      <c r="AM31" s="36">
        <f t="shared" si="11"/>
        <v>0.18270765592669228</v>
      </c>
      <c r="AN31" s="36">
        <f t="shared" si="10"/>
        <v>6.1764705882352944E-2</v>
      </c>
      <c r="AO31" s="36">
        <f t="shared" si="12"/>
        <v>3.6960985626283367E-2</v>
      </c>
      <c r="AP31" s="150"/>
      <c r="AQ31" s="142" t="s">
        <v>43</v>
      </c>
      <c r="AR31" s="36">
        <f t="shared" si="13"/>
        <v>0.20588235294117646</v>
      </c>
      <c r="AS31" s="36">
        <f t="shared" si="14"/>
        <v>0.18139860139860139</v>
      </c>
      <c r="AT31" s="197">
        <f t="shared" si="15"/>
        <v>2.4999999999999996</v>
      </c>
      <c r="AU31" s="36">
        <f t="shared" si="16"/>
        <v>0.22183159138145009</v>
      </c>
      <c r="AV31" s="36">
        <f t="shared" si="17"/>
        <v>0.20119030890653178</v>
      </c>
      <c r="AW31" s="197">
        <f t="shared" si="18"/>
        <v>2.0999999999999992</v>
      </c>
      <c r="AX31" s="36">
        <f t="shared" si="19"/>
        <v>4.3478260869565216E-2</v>
      </c>
      <c r="AY31" s="36">
        <f t="shared" si="20"/>
        <v>0.1</v>
      </c>
      <c r="AZ31" s="197">
        <f t="shared" si="21"/>
        <v>-5.7000000000000011</v>
      </c>
      <c r="BA31" s="36">
        <f t="shared" si="22"/>
        <v>8.6909742976688589E-2</v>
      </c>
      <c r="BB31" s="36">
        <f t="shared" si="23"/>
        <v>6.1475807233588677E-2</v>
      </c>
      <c r="BC31" s="197">
        <f t="shared" si="24"/>
        <v>2.5999999999999996</v>
      </c>
      <c r="BD31" s="141">
        <v>0</v>
      </c>
      <c r="BE31" s="150"/>
    </row>
    <row r="32" spans="2:57" s="12" customFormat="1" ht="13.5" customHeight="1">
      <c r="B32" s="261"/>
      <c r="C32" s="331"/>
      <c r="D32" s="71" t="s">
        <v>67</v>
      </c>
      <c r="E32" s="70">
        <v>4</v>
      </c>
      <c r="F32" s="70">
        <v>0</v>
      </c>
      <c r="G32" s="13">
        <f t="shared" si="0"/>
        <v>0</v>
      </c>
      <c r="H32" s="96">
        <v>25</v>
      </c>
      <c r="I32" s="70">
        <v>3</v>
      </c>
      <c r="J32" s="13">
        <f t="shared" si="1"/>
        <v>0.12</v>
      </c>
      <c r="K32" s="96">
        <v>1497</v>
      </c>
      <c r="L32" s="70">
        <v>219</v>
      </c>
      <c r="M32" s="13">
        <f t="shared" si="2"/>
        <v>0.14629258517034069</v>
      </c>
      <c r="N32" s="96">
        <v>1252</v>
      </c>
      <c r="O32" s="70">
        <v>146</v>
      </c>
      <c r="P32" s="13">
        <f t="shared" si="3"/>
        <v>0.11661341853035144</v>
      </c>
      <c r="Q32" s="96">
        <v>867</v>
      </c>
      <c r="R32" s="70">
        <v>71</v>
      </c>
      <c r="S32" s="13">
        <f t="shared" si="4"/>
        <v>8.1891580161476352E-2</v>
      </c>
      <c r="T32" s="96">
        <v>371</v>
      </c>
      <c r="U32" s="70">
        <v>15</v>
      </c>
      <c r="V32" s="13">
        <f t="shared" si="5"/>
        <v>4.0431266846361183E-2</v>
      </c>
      <c r="W32" s="96">
        <v>136</v>
      </c>
      <c r="X32" s="70">
        <v>6</v>
      </c>
      <c r="Y32" s="13">
        <f t="shared" si="6"/>
        <v>4.4117647058823532E-2</v>
      </c>
      <c r="Z32" s="96">
        <f t="shared" si="7"/>
        <v>4152</v>
      </c>
      <c r="AA32" s="70">
        <f t="shared" si="7"/>
        <v>460</v>
      </c>
      <c r="AB32" s="13">
        <f t="shared" si="8"/>
        <v>0.11078998073217726</v>
      </c>
      <c r="AC32" s="91"/>
      <c r="AD32" s="261"/>
      <c r="AE32" s="331"/>
      <c r="AF32" s="151" t="s">
        <v>67</v>
      </c>
      <c r="AG32" s="210">
        <v>3968</v>
      </c>
      <c r="AH32" s="38">
        <v>371</v>
      </c>
      <c r="AI32" s="85">
        <v>9.3497983870967735E-2</v>
      </c>
      <c r="AJ32" s="53">
        <v>27</v>
      </c>
      <c r="AK32" s="11" t="s">
        <v>31</v>
      </c>
      <c r="AL32" s="36">
        <f t="shared" si="9"/>
        <v>0.19468565474122959</v>
      </c>
      <c r="AM32" s="36">
        <f t="shared" si="11"/>
        <v>0.16306968893175788</v>
      </c>
      <c r="AN32" s="36">
        <f t="shared" si="10"/>
        <v>3.0303030303030304E-2</v>
      </c>
      <c r="AO32" s="36">
        <f t="shared" si="12"/>
        <v>3.4482758620689655E-2</v>
      </c>
      <c r="AP32" s="150"/>
      <c r="AQ32" s="142" t="s">
        <v>25</v>
      </c>
      <c r="AR32" s="36">
        <f t="shared" si="13"/>
        <v>0.3941830219910144</v>
      </c>
      <c r="AS32" s="36">
        <f t="shared" si="14"/>
        <v>0.36664630421502747</v>
      </c>
      <c r="AT32" s="197">
        <f t="shared" si="15"/>
        <v>2.7000000000000024</v>
      </c>
      <c r="AU32" s="36">
        <f t="shared" si="16"/>
        <v>0.22183159138145009</v>
      </c>
      <c r="AV32" s="36">
        <f t="shared" si="17"/>
        <v>0.20119030890653178</v>
      </c>
      <c r="AW32" s="197">
        <f t="shared" si="18"/>
        <v>2.0999999999999992</v>
      </c>
      <c r="AX32" s="36">
        <f t="shared" si="19"/>
        <v>0.13636363636363635</v>
      </c>
      <c r="AY32" s="36">
        <f t="shared" si="20"/>
        <v>0.1111111111111111</v>
      </c>
      <c r="AZ32" s="197">
        <f t="shared" si="21"/>
        <v>2.5000000000000009</v>
      </c>
      <c r="BA32" s="36">
        <f t="shared" si="22"/>
        <v>8.6909742976688589E-2</v>
      </c>
      <c r="BB32" s="36">
        <f t="shared" si="23"/>
        <v>6.1475807233588677E-2</v>
      </c>
      <c r="BC32" s="197">
        <f t="shared" si="24"/>
        <v>2.5999999999999996</v>
      </c>
      <c r="BD32" s="141">
        <v>0</v>
      </c>
      <c r="BE32" s="150"/>
    </row>
    <row r="33" spans="2:57" s="12" customFormat="1" ht="13.5" customHeight="1">
      <c r="B33" s="259">
        <v>10</v>
      </c>
      <c r="C33" s="329" t="s">
        <v>52</v>
      </c>
      <c r="D33" s="75" t="s">
        <v>198</v>
      </c>
      <c r="E33" s="94">
        <v>13</v>
      </c>
      <c r="F33" s="74">
        <v>2</v>
      </c>
      <c r="G33" s="72">
        <f t="shared" si="0"/>
        <v>0.15384615384615385</v>
      </c>
      <c r="H33" s="94">
        <v>66</v>
      </c>
      <c r="I33" s="74">
        <v>10</v>
      </c>
      <c r="J33" s="72">
        <f t="shared" si="1"/>
        <v>0.15151515151515152</v>
      </c>
      <c r="K33" s="94">
        <v>3710</v>
      </c>
      <c r="L33" s="74">
        <v>885</v>
      </c>
      <c r="M33" s="72">
        <f t="shared" si="2"/>
        <v>0.23854447439353099</v>
      </c>
      <c r="N33" s="94">
        <v>3280</v>
      </c>
      <c r="O33" s="74">
        <v>703</v>
      </c>
      <c r="P33" s="72">
        <f t="shared" si="3"/>
        <v>0.21432926829268292</v>
      </c>
      <c r="Q33" s="94">
        <v>2195</v>
      </c>
      <c r="R33" s="74">
        <v>341</v>
      </c>
      <c r="S33" s="72">
        <f t="shared" si="4"/>
        <v>0.15535307517084282</v>
      </c>
      <c r="T33" s="94">
        <v>896</v>
      </c>
      <c r="U33" s="74">
        <v>85</v>
      </c>
      <c r="V33" s="72">
        <f t="shared" si="5"/>
        <v>9.4866071428571425E-2</v>
      </c>
      <c r="W33" s="94">
        <v>258</v>
      </c>
      <c r="X33" s="74">
        <v>16</v>
      </c>
      <c r="Y33" s="72">
        <f t="shared" si="6"/>
        <v>6.2015503875968991E-2</v>
      </c>
      <c r="Z33" s="94">
        <f t="shared" si="7"/>
        <v>10418</v>
      </c>
      <c r="AA33" s="74">
        <f t="shared" si="7"/>
        <v>2042</v>
      </c>
      <c r="AB33" s="72">
        <f t="shared" si="8"/>
        <v>0.19600691111537724</v>
      </c>
      <c r="AC33" s="91"/>
      <c r="AD33" s="259">
        <v>10</v>
      </c>
      <c r="AE33" s="329" t="s">
        <v>52</v>
      </c>
      <c r="AF33" s="11" t="s">
        <v>198</v>
      </c>
      <c r="AG33" s="210">
        <v>10015</v>
      </c>
      <c r="AH33" s="38">
        <v>1872</v>
      </c>
      <c r="AI33" s="85">
        <v>0.18691962056914629</v>
      </c>
      <c r="AJ33" s="53">
        <v>28</v>
      </c>
      <c r="AK33" s="11" t="s">
        <v>32</v>
      </c>
      <c r="AL33" s="36">
        <f t="shared" si="9"/>
        <v>0.19572091771513153</v>
      </c>
      <c r="AM33" s="36">
        <f t="shared" si="11"/>
        <v>0.16508960573476703</v>
      </c>
      <c r="AN33" s="36">
        <f t="shared" si="10"/>
        <v>0.17857142857142858</v>
      </c>
      <c r="AO33" s="36">
        <f t="shared" si="12"/>
        <v>7.3170731707317069E-2</v>
      </c>
      <c r="AP33" s="150"/>
      <c r="AQ33" s="142" t="s">
        <v>20</v>
      </c>
      <c r="AR33" s="36">
        <f t="shared" si="13"/>
        <v>0.20049037794589711</v>
      </c>
      <c r="AS33" s="36">
        <f t="shared" si="14"/>
        <v>0.18537486357148855</v>
      </c>
      <c r="AT33" s="197">
        <f t="shared" si="15"/>
        <v>1.5000000000000013</v>
      </c>
      <c r="AU33" s="36">
        <f t="shared" si="16"/>
        <v>0.22183159138145009</v>
      </c>
      <c r="AV33" s="36">
        <f t="shared" si="17"/>
        <v>0.20119030890653178</v>
      </c>
      <c r="AW33" s="197">
        <f t="shared" si="18"/>
        <v>2.0999999999999992</v>
      </c>
      <c r="AX33" s="36">
        <f t="shared" si="19"/>
        <v>0.06</v>
      </c>
      <c r="AY33" s="36">
        <f t="shared" si="20"/>
        <v>3.0516431924882629E-2</v>
      </c>
      <c r="AZ33" s="197">
        <f t="shared" si="21"/>
        <v>2.9</v>
      </c>
      <c r="BA33" s="36">
        <f t="shared" si="22"/>
        <v>8.6909742976688589E-2</v>
      </c>
      <c r="BB33" s="36">
        <f t="shared" si="23"/>
        <v>6.1475807233588677E-2</v>
      </c>
      <c r="BC33" s="197">
        <f t="shared" si="24"/>
        <v>2.5999999999999996</v>
      </c>
      <c r="BD33" s="141">
        <v>0</v>
      </c>
      <c r="BE33" s="150"/>
    </row>
    <row r="34" spans="2:57" s="12" customFormat="1" ht="13.5" customHeight="1">
      <c r="B34" s="260"/>
      <c r="C34" s="330"/>
      <c r="D34" s="61" t="s">
        <v>207</v>
      </c>
      <c r="E34" s="109">
        <v>1</v>
      </c>
      <c r="F34" s="60">
        <v>0</v>
      </c>
      <c r="G34" s="59">
        <f t="shared" si="0"/>
        <v>0</v>
      </c>
      <c r="H34" s="109">
        <v>1</v>
      </c>
      <c r="I34" s="60">
        <v>0</v>
      </c>
      <c r="J34" s="59">
        <f t="shared" si="1"/>
        <v>0</v>
      </c>
      <c r="K34" s="109">
        <v>107</v>
      </c>
      <c r="L34" s="60">
        <v>16</v>
      </c>
      <c r="M34" s="59">
        <f t="shared" si="2"/>
        <v>0.14953271028037382</v>
      </c>
      <c r="N34" s="109">
        <v>101</v>
      </c>
      <c r="O34" s="60">
        <v>9</v>
      </c>
      <c r="P34" s="59">
        <f t="shared" si="3"/>
        <v>8.9108910891089105E-2</v>
      </c>
      <c r="Q34" s="109">
        <v>39</v>
      </c>
      <c r="R34" s="60">
        <v>5</v>
      </c>
      <c r="S34" s="59">
        <f t="shared" si="4"/>
        <v>0.12820512820512819</v>
      </c>
      <c r="T34" s="109">
        <v>23</v>
      </c>
      <c r="U34" s="60">
        <v>1</v>
      </c>
      <c r="V34" s="59">
        <f t="shared" si="5"/>
        <v>4.3478260869565216E-2</v>
      </c>
      <c r="W34" s="109">
        <v>5</v>
      </c>
      <c r="X34" s="60">
        <v>0</v>
      </c>
      <c r="Y34" s="59">
        <f t="shared" si="6"/>
        <v>0</v>
      </c>
      <c r="Z34" s="109">
        <f t="shared" si="7"/>
        <v>277</v>
      </c>
      <c r="AA34" s="60">
        <f t="shared" si="7"/>
        <v>31</v>
      </c>
      <c r="AB34" s="59">
        <f t="shared" si="8"/>
        <v>0.11191335740072202</v>
      </c>
      <c r="AC34" s="91"/>
      <c r="AD34" s="260"/>
      <c r="AE34" s="330"/>
      <c r="AF34" s="11" t="s">
        <v>207</v>
      </c>
      <c r="AG34" s="210">
        <v>323</v>
      </c>
      <c r="AH34" s="38">
        <v>26</v>
      </c>
      <c r="AI34" s="85">
        <v>8.0495356037151702E-2</v>
      </c>
      <c r="AJ34" s="53">
        <v>29</v>
      </c>
      <c r="AK34" s="11" t="s">
        <v>33</v>
      </c>
      <c r="AL34" s="36">
        <f t="shared" si="9"/>
        <v>0.21694181759897418</v>
      </c>
      <c r="AM34" s="36">
        <f t="shared" si="11"/>
        <v>0.19270220279132336</v>
      </c>
      <c r="AN34" s="36">
        <f t="shared" si="10"/>
        <v>8.1632653061224483E-2</v>
      </c>
      <c r="AO34" s="36">
        <f t="shared" si="12"/>
        <v>0.05</v>
      </c>
      <c r="AP34" s="150"/>
      <c r="AQ34" s="142" t="s">
        <v>44</v>
      </c>
      <c r="AR34" s="36">
        <f t="shared" si="13"/>
        <v>0.19481003228209584</v>
      </c>
      <c r="AS34" s="36">
        <f t="shared" si="14"/>
        <v>0.17029080429656798</v>
      </c>
      <c r="AT34" s="197">
        <f t="shared" si="15"/>
        <v>2.4999999999999996</v>
      </c>
      <c r="AU34" s="36">
        <f t="shared" si="16"/>
        <v>0.22183159138145009</v>
      </c>
      <c r="AV34" s="36">
        <f t="shared" si="17"/>
        <v>0.20119030890653178</v>
      </c>
      <c r="AW34" s="197">
        <f t="shared" si="18"/>
        <v>2.0999999999999992</v>
      </c>
      <c r="AX34" s="36">
        <f t="shared" si="19"/>
        <v>0.12222222222222222</v>
      </c>
      <c r="AY34" s="36">
        <f t="shared" si="20"/>
        <v>7.6190476190476197E-2</v>
      </c>
      <c r="AZ34" s="197">
        <f t="shared" si="21"/>
        <v>4.5999999999999996</v>
      </c>
      <c r="BA34" s="36">
        <f t="shared" si="22"/>
        <v>8.6909742976688589E-2</v>
      </c>
      <c r="BB34" s="36">
        <f t="shared" si="23"/>
        <v>6.1475807233588677E-2</v>
      </c>
      <c r="BC34" s="197">
        <f t="shared" si="24"/>
        <v>2.5999999999999996</v>
      </c>
      <c r="BD34" s="141">
        <v>0</v>
      </c>
      <c r="BE34" s="150"/>
    </row>
    <row r="35" spans="2:57" s="12" customFormat="1" ht="13.5" customHeight="1">
      <c r="B35" s="261"/>
      <c r="C35" s="331"/>
      <c r="D35" s="71" t="s">
        <v>67</v>
      </c>
      <c r="E35" s="70">
        <v>14</v>
      </c>
      <c r="F35" s="70">
        <v>2</v>
      </c>
      <c r="G35" s="13">
        <f t="shared" si="0"/>
        <v>0.14285714285714285</v>
      </c>
      <c r="H35" s="96">
        <v>67</v>
      </c>
      <c r="I35" s="70">
        <v>10</v>
      </c>
      <c r="J35" s="13">
        <f t="shared" si="1"/>
        <v>0.14925373134328357</v>
      </c>
      <c r="K35" s="96">
        <v>3817</v>
      </c>
      <c r="L35" s="70">
        <v>901</v>
      </c>
      <c r="M35" s="13">
        <f t="shared" si="2"/>
        <v>0.23604925334031962</v>
      </c>
      <c r="N35" s="96">
        <v>3381</v>
      </c>
      <c r="O35" s="70">
        <v>712</v>
      </c>
      <c r="P35" s="13">
        <f t="shared" si="3"/>
        <v>0.2105885832593907</v>
      </c>
      <c r="Q35" s="96">
        <v>2234</v>
      </c>
      <c r="R35" s="70">
        <v>346</v>
      </c>
      <c r="S35" s="13">
        <f t="shared" si="4"/>
        <v>0.15487914055505819</v>
      </c>
      <c r="T35" s="96">
        <v>919</v>
      </c>
      <c r="U35" s="70">
        <v>86</v>
      </c>
      <c r="V35" s="13">
        <f t="shared" si="5"/>
        <v>9.3579978237214367E-2</v>
      </c>
      <c r="W35" s="96">
        <v>263</v>
      </c>
      <c r="X35" s="70">
        <v>16</v>
      </c>
      <c r="Y35" s="13">
        <f t="shared" si="6"/>
        <v>6.0836501901140684E-2</v>
      </c>
      <c r="Z35" s="96">
        <f t="shared" si="7"/>
        <v>10695</v>
      </c>
      <c r="AA35" s="70">
        <f t="shared" si="7"/>
        <v>2073</v>
      </c>
      <c r="AB35" s="13">
        <f t="shared" si="8"/>
        <v>0.1938288920056101</v>
      </c>
      <c r="AC35" s="91"/>
      <c r="AD35" s="261"/>
      <c r="AE35" s="331"/>
      <c r="AF35" s="151" t="s">
        <v>67</v>
      </c>
      <c r="AG35" s="210">
        <v>10338</v>
      </c>
      <c r="AH35" s="38">
        <v>1898</v>
      </c>
      <c r="AI35" s="85">
        <v>0.18359450570710001</v>
      </c>
      <c r="AJ35" s="53">
        <v>30</v>
      </c>
      <c r="AK35" s="11" t="s">
        <v>34</v>
      </c>
      <c r="AL35" s="36">
        <f t="shared" si="9"/>
        <v>0.20114977307110438</v>
      </c>
      <c r="AM35" s="36">
        <f t="shared" si="11"/>
        <v>0.17962904746934927</v>
      </c>
      <c r="AN35" s="36">
        <f t="shared" si="10"/>
        <v>6.6666666666666666E-2</v>
      </c>
      <c r="AO35" s="36">
        <f t="shared" si="12"/>
        <v>3.7037037037037035E-2</v>
      </c>
      <c r="AP35" s="150"/>
      <c r="AQ35" s="142" t="s">
        <v>16</v>
      </c>
      <c r="AR35" s="36">
        <f t="shared" si="13"/>
        <v>0.2283279459300617</v>
      </c>
      <c r="AS35" s="36">
        <f t="shared" si="14"/>
        <v>0.21023513139695713</v>
      </c>
      <c r="AT35" s="197">
        <f t="shared" si="15"/>
        <v>1.8000000000000016</v>
      </c>
      <c r="AU35" s="36">
        <f t="shared" si="16"/>
        <v>0.22183159138145009</v>
      </c>
      <c r="AV35" s="36">
        <f t="shared" si="17"/>
        <v>0.20119030890653178</v>
      </c>
      <c r="AW35" s="197">
        <f t="shared" si="18"/>
        <v>2.0999999999999992</v>
      </c>
      <c r="AX35" s="36">
        <f t="shared" si="19"/>
        <v>0.11600000000000001</v>
      </c>
      <c r="AY35" s="36">
        <f t="shared" si="20"/>
        <v>0.11583011583011583</v>
      </c>
      <c r="AZ35" s="197">
        <f t="shared" si="21"/>
        <v>0</v>
      </c>
      <c r="BA35" s="36">
        <f t="shared" si="22"/>
        <v>8.6909742976688589E-2</v>
      </c>
      <c r="BB35" s="36">
        <f t="shared" si="23"/>
        <v>6.1475807233588677E-2</v>
      </c>
      <c r="BC35" s="197">
        <f t="shared" si="24"/>
        <v>2.5999999999999996</v>
      </c>
      <c r="BD35" s="141">
        <v>0</v>
      </c>
      <c r="BE35" s="150"/>
    </row>
    <row r="36" spans="2:57" s="12" customFormat="1" ht="13.5" customHeight="1">
      <c r="B36" s="259">
        <v>11</v>
      </c>
      <c r="C36" s="329" t="s">
        <v>53</v>
      </c>
      <c r="D36" s="75" t="s">
        <v>198</v>
      </c>
      <c r="E36" s="94">
        <v>39</v>
      </c>
      <c r="F36" s="74">
        <v>4</v>
      </c>
      <c r="G36" s="72">
        <f t="shared" si="0"/>
        <v>0.10256410256410256</v>
      </c>
      <c r="H36" s="94">
        <v>110</v>
      </c>
      <c r="I36" s="74">
        <v>7</v>
      </c>
      <c r="J36" s="72">
        <f t="shared" si="1"/>
        <v>6.363636363636363E-2</v>
      </c>
      <c r="K36" s="94">
        <v>6186</v>
      </c>
      <c r="L36" s="74">
        <v>1183</v>
      </c>
      <c r="M36" s="72">
        <f t="shared" si="2"/>
        <v>0.19123827998706758</v>
      </c>
      <c r="N36" s="94">
        <v>5798</v>
      </c>
      <c r="O36" s="74">
        <v>985</v>
      </c>
      <c r="P36" s="72">
        <f t="shared" si="3"/>
        <v>0.16988616764401518</v>
      </c>
      <c r="Q36" s="94">
        <v>3731</v>
      </c>
      <c r="R36" s="74">
        <v>436</v>
      </c>
      <c r="S36" s="72">
        <f t="shared" si="4"/>
        <v>0.11685875100509246</v>
      </c>
      <c r="T36" s="94">
        <v>1713</v>
      </c>
      <c r="U36" s="74">
        <v>122</v>
      </c>
      <c r="V36" s="72">
        <f t="shared" si="5"/>
        <v>7.1220081727962639E-2</v>
      </c>
      <c r="W36" s="94">
        <v>443</v>
      </c>
      <c r="X36" s="74">
        <v>20</v>
      </c>
      <c r="Y36" s="72">
        <f t="shared" si="6"/>
        <v>4.5146726862302484E-2</v>
      </c>
      <c r="Z36" s="94">
        <f t="shared" si="7"/>
        <v>18020</v>
      </c>
      <c r="AA36" s="74">
        <f t="shared" si="7"/>
        <v>2757</v>
      </c>
      <c r="AB36" s="72">
        <f t="shared" si="8"/>
        <v>0.15299667036625972</v>
      </c>
      <c r="AC36" s="91"/>
      <c r="AD36" s="259">
        <v>11</v>
      </c>
      <c r="AE36" s="329" t="s">
        <v>53</v>
      </c>
      <c r="AF36" s="11" t="s">
        <v>198</v>
      </c>
      <c r="AG36" s="210">
        <v>17362</v>
      </c>
      <c r="AH36" s="38">
        <v>2632</v>
      </c>
      <c r="AI36" s="85">
        <v>0.15159543831355834</v>
      </c>
      <c r="AJ36" s="53">
        <v>31</v>
      </c>
      <c r="AK36" s="11" t="s">
        <v>35</v>
      </c>
      <c r="AL36" s="36">
        <f t="shared" si="9"/>
        <v>0.22284592917123039</v>
      </c>
      <c r="AM36" s="36">
        <f t="shared" si="11"/>
        <v>0.19919272479696543</v>
      </c>
      <c r="AN36" s="36">
        <f t="shared" si="10"/>
        <v>5.6179775280898875E-2</v>
      </c>
      <c r="AO36" s="36">
        <f t="shared" si="12"/>
        <v>4.1322314049586778E-2</v>
      </c>
      <c r="AP36" s="150"/>
      <c r="AQ36" s="142" t="s">
        <v>17</v>
      </c>
      <c r="AR36" s="36">
        <f t="shared" si="13"/>
        <v>0.18442545109211775</v>
      </c>
      <c r="AS36" s="36">
        <f t="shared" si="14"/>
        <v>0.16513486513486514</v>
      </c>
      <c r="AT36" s="197">
        <f t="shared" si="15"/>
        <v>1.899999999999999</v>
      </c>
      <c r="AU36" s="36">
        <f t="shared" si="16"/>
        <v>0.22183159138145009</v>
      </c>
      <c r="AV36" s="36">
        <f t="shared" si="17"/>
        <v>0.20119030890653178</v>
      </c>
      <c r="AW36" s="197">
        <f t="shared" si="18"/>
        <v>2.0999999999999992</v>
      </c>
      <c r="AX36" s="36">
        <f t="shared" si="19"/>
        <v>2.5316455696202531E-2</v>
      </c>
      <c r="AY36" s="36">
        <f t="shared" si="20"/>
        <v>2.7027027027027029E-2</v>
      </c>
      <c r="AZ36" s="197">
        <f t="shared" si="21"/>
        <v>-0.19999999999999984</v>
      </c>
      <c r="BA36" s="36">
        <f t="shared" si="22"/>
        <v>8.6909742976688589E-2</v>
      </c>
      <c r="BB36" s="36">
        <f t="shared" si="23"/>
        <v>6.1475807233588677E-2</v>
      </c>
      <c r="BC36" s="197">
        <f t="shared" si="24"/>
        <v>2.5999999999999996</v>
      </c>
      <c r="BD36" s="141">
        <v>0</v>
      </c>
      <c r="BE36" s="150"/>
    </row>
    <row r="37" spans="2:57" s="12" customFormat="1" ht="13.5" customHeight="1">
      <c r="B37" s="260"/>
      <c r="C37" s="330"/>
      <c r="D37" s="61" t="s">
        <v>207</v>
      </c>
      <c r="E37" s="109">
        <v>0</v>
      </c>
      <c r="F37" s="60">
        <v>0</v>
      </c>
      <c r="G37" s="59" t="str">
        <f t="shared" si="0"/>
        <v>-</v>
      </c>
      <c r="H37" s="109">
        <v>0</v>
      </c>
      <c r="I37" s="60">
        <v>0</v>
      </c>
      <c r="J37" s="59" t="str">
        <f t="shared" si="1"/>
        <v>-</v>
      </c>
      <c r="K37" s="109">
        <v>35</v>
      </c>
      <c r="L37" s="60">
        <v>3</v>
      </c>
      <c r="M37" s="59">
        <f t="shared" si="2"/>
        <v>8.5714285714285715E-2</v>
      </c>
      <c r="N37" s="109">
        <v>20</v>
      </c>
      <c r="O37" s="60">
        <v>1</v>
      </c>
      <c r="P37" s="59">
        <f t="shared" si="3"/>
        <v>0.05</v>
      </c>
      <c r="Q37" s="109">
        <v>14</v>
      </c>
      <c r="R37" s="60">
        <v>0</v>
      </c>
      <c r="S37" s="59">
        <f t="shared" si="4"/>
        <v>0</v>
      </c>
      <c r="T37" s="109">
        <v>17</v>
      </c>
      <c r="U37" s="60">
        <v>0</v>
      </c>
      <c r="V37" s="59">
        <f t="shared" si="5"/>
        <v>0</v>
      </c>
      <c r="W37" s="109">
        <v>3</v>
      </c>
      <c r="X37" s="60">
        <v>0</v>
      </c>
      <c r="Y37" s="59">
        <f t="shared" si="6"/>
        <v>0</v>
      </c>
      <c r="Z37" s="109">
        <f t="shared" si="7"/>
        <v>89</v>
      </c>
      <c r="AA37" s="60">
        <f t="shared" si="7"/>
        <v>4</v>
      </c>
      <c r="AB37" s="59">
        <f t="shared" si="8"/>
        <v>4.49438202247191E-2</v>
      </c>
      <c r="AC37" s="91"/>
      <c r="AD37" s="260"/>
      <c r="AE37" s="330"/>
      <c r="AF37" s="11" t="s">
        <v>207</v>
      </c>
      <c r="AG37" s="210">
        <v>135</v>
      </c>
      <c r="AH37" s="38">
        <v>3</v>
      </c>
      <c r="AI37" s="85">
        <v>2.2222222222222223E-2</v>
      </c>
      <c r="AJ37" s="53">
        <v>32</v>
      </c>
      <c r="AK37" s="11" t="s">
        <v>36</v>
      </c>
      <c r="AL37" s="36">
        <f t="shared" si="9"/>
        <v>0.20240580028562014</v>
      </c>
      <c r="AM37" s="36">
        <f t="shared" si="11"/>
        <v>0.18042149751556341</v>
      </c>
      <c r="AN37" s="36">
        <f t="shared" si="10"/>
        <v>4.1666666666666664E-2</v>
      </c>
      <c r="AO37" s="36">
        <f t="shared" si="12"/>
        <v>1.2195121951219513E-2</v>
      </c>
      <c r="AP37" s="150"/>
      <c r="AQ37" s="142" t="s">
        <v>26</v>
      </c>
      <c r="AR37" s="36">
        <f t="shared" si="13"/>
        <v>0.29546345927572232</v>
      </c>
      <c r="AS37" s="36">
        <f t="shared" si="14"/>
        <v>0.25938054304816482</v>
      </c>
      <c r="AT37" s="197">
        <f t="shared" si="15"/>
        <v>3.5999999999999979</v>
      </c>
      <c r="AU37" s="36">
        <f t="shared" si="16"/>
        <v>0.22183159138145009</v>
      </c>
      <c r="AV37" s="36">
        <f t="shared" si="17"/>
        <v>0.20119030890653178</v>
      </c>
      <c r="AW37" s="197">
        <f t="shared" si="18"/>
        <v>2.0999999999999992</v>
      </c>
      <c r="AX37" s="36">
        <f t="shared" si="19"/>
        <v>6.4516129032258063E-2</v>
      </c>
      <c r="AY37" s="36">
        <f t="shared" si="20"/>
        <v>6.9767441860465115E-2</v>
      </c>
      <c r="AZ37" s="197">
        <f t="shared" si="21"/>
        <v>-0.50000000000000044</v>
      </c>
      <c r="BA37" s="36">
        <f t="shared" si="22"/>
        <v>8.6909742976688589E-2</v>
      </c>
      <c r="BB37" s="36">
        <f t="shared" si="23"/>
        <v>6.1475807233588677E-2</v>
      </c>
      <c r="BC37" s="197">
        <f t="shared" si="24"/>
        <v>2.5999999999999996</v>
      </c>
      <c r="BD37" s="141">
        <v>0</v>
      </c>
      <c r="BE37" s="150"/>
    </row>
    <row r="38" spans="2:57" s="12" customFormat="1" ht="13.5" customHeight="1">
      <c r="B38" s="261"/>
      <c r="C38" s="331"/>
      <c r="D38" s="71" t="s">
        <v>67</v>
      </c>
      <c r="E38" s="70">
        <v>39</v>
      </c>
      <c r="F38" s="70">
        <v>4</v>
      </c>
      <c r="G38" s="13">
        <f t="shared" si="0"/>
        <v>0.10256410256410256</v>
      </c>
      <c r="H38" s="96">
        <v>110</v>
      </c>
      <c r="I38" s="70">
        <v>7</v>
      </c>
      <c r="J38" s="13">
        <f t="shared" si="1"/>
        <v>6.363636363636363E-2</v>
      </c>
      <c r="K38" s="96">
        <v>6221</v>
      </c>
      <c r="L38" s="70">
        <v>1186</v>
      </c>
      <c r="M38" s="13">
        <f t="shared" si="2"/>
        <v>0.19064459090178429</v>
      </c>
      <c r="N38" s="96">
        <v>5818</v>
      </c>
      <c r="O38" s="70">
        <v>986</v>
      </c>
      <c r="P38" s="13">
        <f t="shared" si="3"/>
        <v>0.16947404606393951</v>
      </c>
      <c r="Q38" s="96">
        <v>3745</v>
      </c>
      <c r="R38" s="70">
        <v>436</v>
      </c>
      <c r="S38" s="13">
        <f t="shared" si="4"/>
        <v>0.11642189586114819</v>
      </c>
      <c r="T38" s="96">
        <v>1730</v>
      </c>
      <c r="U38" s="70">
        <v>122</v>
      </c>
      <c r="V38" s="13">
        <f t="shared" si="5"/>
        <v>7.0520231213872839E-2</v>
      </c>
      <c r="W38" s="96">
        <v>446</v>
      </c>
      <c r="X38" s="70">
        <v>20</v>
      </c>
      <c r="Y38" s="13">
        <f t="shared" si="6"/>
        <v>4.4843049327354258E-2</v>
      </c>
      <c r="Z38" s="96">
        <f t="shared" si="7"/>
        <v>18109</v>
      </c>
      <c r="AA38" s="70">
        <f t="shared" si="7"/>
        <v>2761</v>
      </c>
      <c r="AB38" s="13">
        <f t="shared" si="8"/>
        <v>0.15246562482743387</v>
      </c>
      <c r="AC38" s="91"/>
      <c r="AD38" s="261"/>
      <c r="AE38" s="331"/>
      <c r="AF38" s="151" t="s">
        <v>67</v>
      </c>
      <c r="AG38" s="210">
        <v>17497</v>
      </c>
      <c r="AH38" s="38">
        <v>2635</v>
      </c>
      <c r="AI38" s="85">
        <v>0.15059724524204149</v>
      </c>
      <c r="AJ38" s="53">
        <v>33</v>
      </c>
      <c r="AK38" s="11" t="s">
        <v>37</v>
      </c>
      <c r="AL38" s="36">
        <f t="shared" ref="AL38:AL69" si="25">INDEX($AB:$AB,(ROW()+(AJ38*2))-2)</f>
        <v>0.2569096642552402</v>
      </c>
      <c r="AM38" s="36">
        <f t="shared" si="11"/>
        <v>0.22259397756347177</v>
      </c>
      <c r="AN38" s="36">
        <f t="shared" ref="AN38:AN69" si="26">INDEX($AB:$AB,(ROW()+(AJ38*2))-1)</f>
        <v>0</v>
      </c>
      <c r="AO38" s="36">
        <f t="shared" si="12"/>
        <v>0</v>
      </c>
      <c r="AP38" s="150"/>
      <c r="AQ38" s="142" t="s">
        <v>45</v>
      </c>
      <c r="AR38" s="36">
        <f t="shared" si="13"/>
        <v>0.13280853224987305</v>
      </c>
      <c r="AS38" s="36">
        <f t="shared" si="14"/>
        <v>0.12109994711792703</v>
      </c>
      <c r="AT38" s="197">
        <f t="shared" si="15"/>
        <v>1.2000000000000011</v>
      </c>
      <c r="AU38" s="36">
        <f t="shared" si="16"/>
        <v>0.22183159138145009</v>
      </c>
      <c r="AV38" s="36">
        <f t="shared" si="17"/>
        <v>0.20119030890653178</v>
      </c>
      <c r="AW38" s="197">
        <f t="shared" si="18"/>
        <v>2.0999999999999992</v>
      </c>
      <c r="AX38" s="36">
        <f t="shared" si="19"/>
        <v>0.13043478260869565</v>
      </c>
      <c r="AY38" s="36">
        <f t="shared" si="20"/>
        <v>6.5326633165829151E-2</v>
      </c>
      <c r="AZ38" s="197">
        <f t="shared" si="21"/>
        <v>6.5</v>
      </c>
      <c r="BA38" s="36">
        <f t="shared" si="22"/>
        <v>8.6909742976688589E-2</v>
      </c>
      <c r="BB38" s="36">
        <f t="shared" si="23"/>
        <v>6.1475807233588677E-2</v>
      </c>
      <c r="BC38" s="197">
        <f t="shared" si="24"/>
        <v>2.5999999999999996</v>
      </c>
      <c r="BD38" s="141">
        <v>0</v>
      </c>
      <c r="BE38" s="150"/>
    </row>
    <row r="39" spans="2:57" s="12" customFormat="1" ht="13.5" customHeight="1">
      <c r="B39" s="259">
        <v>12</v>
      </c>
      <c r="C39" s="329" t="s">
        <v>105</v>
      </c>
      <c r="D39" s="75" t="s">
        <v>198</v>
      </c>
      <c r="E39" s="94">
        <v>16</v>
      </c>
      <c r="F39" s="74">
        <v>4</v>
      </c>
      <c r="G39" s="72">
        <f t="shared" si="0"/>
        <v>0.25</v>
      </c>
      <c r="H39" s="94">
        <v>58</v>
      </c>
      <c r="I39" s="74">
        <v>8</v>
      </c>
      <c r="J39" s="72">
        <f t="shared" si="1"/>
        <v>0.13793103448275862</v>
      </c>
      <c r="K39" s="94">
        <v>3008</v>
      </c>
      <c r="L39" s="74">
        <v>533</v>
      </c>
      <c r="M39" s="72">
        <f t="shared" si="2"/>
        <v>0.17719414893617022</v>
      </c>
      <c r="N39" s="94">
        <v>2685</v>
      </c>
      <c r="O39" s="74">
        <v>426</v>
      </c>
      <c r="P39" s="72">
        <f t="shared" si="3"/>
        <v>0.15865921787709497</v>
      </c>
      <c r="Q39" s="94">
        <v>2056</v>
      </c>
      <c r="R39" s="74">
        <v>252</v>
      </c>
      <c r="S39" s="72">
        <f t="shared" si="4"/>
        <v>0.122568093385214</v>
      </c>
      <c r="T39" s="94">
        <v>968</v>
      </c>
      <c r="U39" s="74">
        <v>112</v>
      </c>
      <c r="V39" s="72">
        <f t="shared" si="5"/>
        <v>0.11570247933884298</v>
      </c>
      <c r="W39" s="94">
        <v>310</v>
      </c>
      <c r="X39" s="74">
        <v>28</v>
      </c>
      <c r="Y39" s="72">
        <f t="shared" si="6"/>
        <v>9.0322580645161285E-2</v>
      </c>
      <c r="Z39" s="94">
        <f t="shared" si="7"/>
        <v>9101</v>
      </c>
      <c r="AA39" s="74">
        <f t="shared" si="7"/>
        <v>1363</v>
      </c>
      <c r="AB39" s="72">
        <f t="shared" si="8"/>
        <v>0.14976376222393142</v>
      </c>
      <c r="AC39" s="91"/>
      <c r="AD39" s="259">
        <v>12</v>
      </c>
      <c r="AE39" s="329" t="s">
        <v>105</v>
      </c>
      <c r="AF39" s="11" t="s">
        <v>198</v>
      </c>
      <c r="AG39" s="210">
        <v>8788</v>
      </c>
      <c r="AH39" s="38">
        <v>1138</v>
      </c>
      <c r="AI39" s="85">
        <v>0.12949476558944015</v>
      </c>
      <c r="AJ39" s="53">
        <v>34</v>
      </c>
      <c r="AK39" s="11" t="s">
        <v>38</v>
      </c>
      <c r="AL39" s="36">
        <f t="shared" si="25"/>
        <v>0.20089099841785327</v>
      </c>
      <c r="AM39" s="36">
        <f t="shared" si="11"/>
        <v>0.16623443983402489</v>
      </c>
      <c r="AN39" s="36">
        <f t="shared" si="26"/>
        <v>4.8387096774193547E-2</v>
      </c>
      <c r="AO39" s="36">
        <f t="shared" si="12"/>
        <v>0</v>
      </c>
      <c r="AP39" s="150"/>
      <c r="AQ39" s="142" t="s">
        <v>10</v>
      </c>
      <c r="AR39" s="36">
        <f t="shared" si="13"/>
        <v>0.23302705461970394</v>
      </c>
      <c r="AS39" s="36">
        <f t="shared" si="14"/>
        <v>0.21533923303834809</v>
      </c>
      <c r="AT39" s="197">
        <f t="shared" si="15"/>
        <v>1.8000000000000016</v>
      </c>
      <c r="AU39" s="36">
        <f t="shared" si="16"/>
        <v>0.22183159138145009</v>
      </c>
      <c r="AV39" s="36">
        <f t="shared" si="17"/>
        <v>0.20119030890653178</v>
      </c>
      <c r="AW39" s="197">
        <f t="shared" si="18"/>
        <v>2.0999999999999992</v>
      </c>
      <c r="AX39" s="36">
        <f t="shared" si="19"/>
        <v>8.7378640776699032E-2</v>
      </c>
      <c r="AY39" s="36">
        <f t="shared" si="20"/>
        <v>5.8252427184466021E-2</v>
      </c>
      <c r="AZ39" s="197">
        <f t="shared" si="21"/>
        <v>2.899999999999999</v>
      </c>
      <c r="BA39" s="36">
        <f t="shared" si="22"/>
        <v>8.6909742976688589E-2</v>
      </c>
      <c r="BB39" s="36">
        <f t="shared" si="23"/>
        <v>6.1475807233588677E-2</v>
      </c>
      <c r="BC39" s="197">
        <f t="shared" si="24"/>
        <v>2.5999999999999996</v>
      </c>
      <c r="BD39" s="141">
        <v>0</v>
      </c>
      <c r="BE39" s="150"/>
    </row>
    <row r="40" spans="2:57" s="12" customFormat="1" ht="13.5" customHeight="1">
      <c r="B40" s="260"/>
      <c r="C40" s="330"/>
      <c r="D40" s="61" t="s">
        <v>207</v>
      </c>
      <c r="E40" s="109">
        <v>0</v>
      </c>
      <c r="F40" s="60">
        <v>0</v>
      </c>
      <c r="G40" s="59" t="str">
        <f t="shared" si="0"/>
        <v>-</v>
      </c>
      <c r="H40" s="109">
        <v>2</v>
      </c>
      <c r="I40" s="60">
        <v>0</v>
      </c>
      <c r="J40" s="59">
        <f t="shared" si="1"/>
        <v>0</v>
      </c>
      <c r="K40" s="109">
        <v>17</v>
      </c>
      <c r="L40" s="60">
        <v>2</v>
      </c>
      <c r="M40" s="59">
        <f t="shared" si="2"/>
        <v>0.11764705882352941</v>
      </c>
      <c r="N40" s="109">
        <v>13</v>
      </c>
      <c r="O40" s="60">
        <v>0</v>
      </c>
      <c r="P40" s="59">
        <f t="shared" si="3"/>
        <v>0</v>
      </c>
      <c r="Q40" s="109">
        <v>9</v>
      </c>
      <c r="R40" s="60">
        <v>2</v>
      </c>
      <c r="S40" s="59">
        <f t="shared" si="4"/>
        <v>0.22222222222222221</v>
      </c>
      <c r="T40" s="109">
        <v>7</v>
      </c>
      <c r="U40" s="60">
        <v>0</v>
      </c>
      <c r="V40" s="59">
        <f t="shared" si="5"/>
        <v>0</v>
      </c>
      <c r="W40" s="109">
        <v>2</v>
      </c>
      <c r="X40" s="60">
        <v>0</v>
      </c>
      <c r="Y40" s="59">
        <f t="shared" si="6"/>
        <v>0</v>
      </c>
      <c r="Z40" s="109">
        <f t="shared" si="7"/>
        <v>50</v>
      </c>
      <c r="AA40" s="60">
        <f t="shared" si="7"/>
        <v>4</v>
      </c>
      <c r="AB40" s="59">
        <f t="shared" si="8"/>
        <v>0.08</v>
      </c>
      <c r="AC40" s="91"/>
      <c r="AD40" s="260"/>
      <c r="AE40" s="330"/>
      <c r="AF40" s="11" t="s">
        <v>207</v>
      </c>
      <c r="AG40" s="210">
        <v>63</v>
      </c>
      <c r="AH40" s="38">
        <v>0</v>
      </c>
      <c r="AI40" s="85">
        <v>0</v>
      </c>
      <c r="AJ40" s="53">
        <v>35</v>
      </c>
      <c r="AK40" s="11" t="s">
        <v>1</v>
      </c>
      <c r="AL40" s="36">
        <f t="shared" si="25"/>
        <v>0.20692185141707195</v>
      </c>
      <c r="AM40" s="36">
        <f t="shared" si="11"/>
        <v>0.18459251486533754</v>
      </c>
      <c r="AN40" s="36">
        <f t="shared" si="26"/>
        <v>6.402439024390244E-2</v>
      </c>
      <c r="AO40" s="36">
        <f t="shared" si="12"/>
        <v>3.9239001189060645E-2</v>
      </c>
      <c r="AP40" s="150"/>
      <c r="AQ40" s="142" t="s">
        <v>5</v>
      </c>
      <c r="AR40" s="36">
        <f t="shared" si="13"/>
        <v>0.52459016393442626</v>
      </c>
      <c r="AS40" s="36">
        <f t="shared" si="14"/>
        <v>0.51488869615495803</v>
      </c>
      <c r="AT40" s="197">
        <f t="shared" si="15"/>
        <v>1.0000000000000009</v>
      </c>
      <c r="AU40" s="36">
        <f t="shared" si="16"/>
        <v>0.22183159138145009</v>
      </c>
      <c r="AV40" s="36">
        <f t="shared" si="17"/>
        <v>0.20119030890653178</v>
      </c>
      <c r="AW40" s="197">
        <f t="shared" si="18"/>
        <v>2.0999999999999992</v>
      </c>
      <c r="AX40" s="36">
        <f t="shared" si="19"/>
        <v>0.25</v>
      </c>
      <c r="AY40" s="36">
        <f t="shared" si="20"/>
        <v>0.23051948051948051</v>
      </c>
      <c r="AZ40" s="197">
        <f t="shared" si="21"/>
        <v>1.899999999999999</v>
      </c>
      <c r="BA40" s="36">
        <f t="shared" si="22"/>
        <v>8.6909742976688589E-2</v>
      </c>
      <c r="BB40" s="36">
        <f t="shared" si="23"/>
        <v>6.1475807233588677E-2</v>
      </c>
      <c r="BC40" s="197">
        <f t="shared" si="24"/>
        <v>2.5999999999999996</v>
      </c>
      <c r="BD40" s="141">
        <v>0</v>
      </c>
      <c r="BE40" s="150"/>
    </row>
    <row r="41" spans="2:57" s="12" customFormat="1" ht="13.5" customHeight="1">
      <c r="B41" s="261"/>
      <c r="C41" s="331"/>
      <c r="D41" s="71" t="s">
        <v>67</v>
      </c>
      <c r="E41" s="70">
        <v>16</v>
      </c>
      <c r="F41" s="70">
        <v>4</v>
      </c>
      <c r="G41" s="13">
        <f t="shared" si="0"/>
        <v>0.25</v>
      </c>
      <c r="H41" s="96">
        <v>60</v>
      </c>
      <c r="I41" s="70">
        <v>8</v>
      </c>
      <c r="J41" s="13">
        <f t="shared" si="1"/>
        <v>0.13333333333333333</v>
      </c>
      <c r="K41" s="96">
        <v>3025</v>
      </c>
      <c r="L41" s="70">
        <v>535</v>
      </c>
      <c r="M41" s="13">
        <f t="shared" si="2"/>
        <v>0.17685950413223139</v>
      </c>
      <c r="N41" s="96">
        <v>2698</v>
      </c>
      <c r="O41" s="70">
        <v>426</v>
      </c>
      <c r="P41" s="13">
        <f t="shared" si="3"/>
        <v>0.15789473684210525</v>
      </c>
      <c r="Q41" s="96">
        <v>2065</v>
      </c>
      <c r="R41" s="70">
        <v>254</v>
      </c>
      <c r="S41" s="13">
        <f t="shared" si="4"/>
        <v>0.12300242130750605</v>
      </c>
      <c r="T41" s="96">
        <v>975</v>
      </c>
      <c r="U41" s="70">
        <v>112</v>
      </c>
      <c r="V41" s="13">
        <f t="shared" si="5"/>
        <v>0.11487179487179487</v>
      </c>
      <c r="W41" s="96">
        <v>312</v>
      </c>
      <c r="X41" s="70">
        <v>28</v>
      </c>
      <c r="Y41" s="13">
        <f t="shared" si="6"/>
        <v>8.9743589743589744E-2</v>
      </c>
      <c r="Z41" s="96">
        <f t="shared" si="7"/>
        <v>9151</v>
      </c>
      <c r="AA41" s="70">
        <f t="shared" si="7"/>
        <v>1367</v>
      </c>
      <c r="AB41" s="13">
        <f t="shared" si="8"/>
        <v>0.14938258113867336</v>
      </c>
      <c r="AC41" s="91"/>
      <c r="AD41" s="261"/>
      <c r="AE41" s="331"/>
      <c r="AF41" s="151" t="s">
        <v>67</v>
      </c>
      <c r="AG41" s="210">
        <v>8851</v>
      </c>
      <c r="AH41" s="38">
        <v>1138</v>
      </c>
      <c r="AI41" s="85">
        <v>0.12857304259405716</v>
      </c>
      <c r="AJ41" s="53">
        <v>36</v>
      </c>
      <c r="AK41" s="11" t="s">
        <v>2</v>
      </c>
      <c r="AL41" s="36">
        <f t="shared" si="25"/>
        <v>0.4454022988505747</v>
      </c>
      <c r="AM41" s="36">
        <f t="shared" si="11"/>
        <v>0.42686967497633321</v>
      </c>
      <c r="AN41" s="36">
        <f t="shared" si="26"/>
        <v>0.1021021021021021</v>
      </c>
      <c r="AO41" s="36">
        <f t="shared" si="12"/>
        <v>7.901907356948229E-2</v>
      </c>
      <c r="AP41" s="150"/>
      <c r="AQ41" s="142" t="s">
        <v>6</v>
      </c>
      <c r="AR41" s="36">
        <f t="shared" si="13"/>
        <v>0.21826424870466321</v>
      </c>
      <c r="AS41" s="36">
        <f t="shared" si="14"/>
        <v>0.21742209631728046</v>
      </c>
      <c r="AT41" s="197">
        <f t="shared" si="15"/>
        <v>0.10000000000000009</v>
      </c>
      <c r="AU41" s="36">
        <f t="shared" si="16"/>
        <v>0.22183159138145009</v>
      </c>
      <c r="AV41" s="36">
        <f t="shared" si="17"/>
        <v>0.20119030890653178</v>
      </c>
      <c r="AW41" s="197">
        <f t="shared" si="18"/>
        <v>2.0999999999999992</v>
      </c>
      <c r="AX41" s="36">
        <f t="shared" si="19"/>
        <v>0.13142857142857142</v>
      </c>
      <c r="AY41" s="36">
        <f t="shared" si="20"/>
        <v>0.11055276381909548</v>
      </c>
      <c r="AZ41" s="197">
        <f t="shared" si="21"/>
        <v>2.0000000000000004</v>
      </c>
      <c r="BA41" s="36">
        <f t="shared" si="22"/>
        <v>8.6909742976688589E-2</v>
      </c>
      <c r="BB41" s="36">
        <f t="shared" si="23"/>
        <v>6.1475807233588677E-2</v>
      </c>
      <c r="BC41" s="197">
        <f t="shared" si="24"/>
        <v>2.5999999999999996</v>
      </c>
      <c r="BD41" s="141">
        <v>0</v>
      </c>
      <c r="BE41" s="150"/>
    </row>
    <row r="42" spans="2:57" s="12" customFormat="1" ht="13.5" customHeight="1">
      <c r="B42" s="259">
        <v>13</v>
      </c>
      <c r="C42" s="329" t="s">
        <v>106</v>
      </c>
      <c r="D42" s="75" t="s">
        <v>198</v>
      </c>
      <c r="E42" s="94">
        <v>27</v>
      </c>
      <c r="F42" s="74">
        <v>3</v>
      </c>
      <c r="G42" s="72">
        <f t="shared" si="0"/>
        <v>0.1111111111111111</v>
      </c>
      <c r="H42" s="94">
        <v>128</v>
      </c>
      <c r="I42" s="74">
        <v>14</v>
      </c>
      <c r="J42" s="72">
        <f t="shared" si="1"/>
        <v>0.109375</v>
      </c>
      <c r="K42" s="94">
        <v>5217</v>
      </c>
      <c r="L42" s="74">
        <v>847</v>
      </c>
      <c r="M42" s="72">
        <f t="shared" si="2"/>
        <v>0.16235384320490703</v>
      </c>
      <c r="N42" s="94">
        <v>4830</v>
      </c>
      <c r="O42" s="74">
        <v>724</v>
      </c>
      <c r="P42" s="72">
        <f t="shared" si="3"/>
        <v>0.14989648033126293</v>
      </c>
      <c r="Q42" s="94">
        <v>3447</v>
      </c>
      <c r="R42" s="74">
        <v>372</v>
      </c>
      <c r="S42" s="72">
        <f t="shared" si="4"/>
        <v>0.10791993037423847</v>
      </c>
      <c r="T42" s="94">
        <v>1486</v>
      </c>
      <c r="U42" s="74">
        <v>113</v>
      </c>
      <c r="V42" s="72">
        <f t="shared" si="5"/>
        <v>7.6043068640646028E-2</v>
      </c>
      <c r="W42" s="94">
        <v>439</v>
      </c>
      <c r="X42" s="74">
        <v>23</v>
      </c>
      <c r="Y42" s="72">
        <f t="shared" si="6"/>
        <v>5.2391799544419138E-2</v>
      </c>
      <c r="Z42" s="94">
        <f t="shared" si="7"/>
        <v>15574</v>
      </c>
      <c r="AA42" s="74">
        <f t="shared" si="7"/>
        <v>2096</v>
      </c>
      <c r="AB42" s="72">
        <f t="shared" si="8"/>
        <v>0.13458327982534996</v>
      </c>
      <c r="AC42" s="91"/>
      <c r="AD42" s="259">
        <v>13</v>
      </c>
      <c r="AE42" s="329" t="s">
        <v>106</v>
      </c>
      <c r="AF42" s="11" t="s">
        <v>198</v>
      </c>
      <c r="AG42" s="210">
        <v>15247</v>
      </c>
      <c r="AH42" s="38">
        <v>1768</v>
      </c>
      <c r="AI42" s="85">
        <v>0.11595723748934217</v>
      </c>
      <c r="AJ42" s="53">
        <v>37</v>
      </c>
      <c r="AK42" s="11" t="s">
        <v>3</v>
      </c>
      <c r="AL42" s="36">
        <f t="shared" si="25"/>
        <v>0.35270108043217285</v>
      </c>
      <c r="AM42" s="36">
        <f t="shared" si="11"/>
        <v>0.3316266748178715</v>
      </c>
      <c r="AN42" s="36">
        <f t="shared" si="26"/>
        <v>7.4433656957928807E-2</v>
      </c>
      <c r="AO42" s="36">
        <f t="shared" si="12"/>
        <v>5.7471264367816091E-2</v>
      </c>
      <c r="AP42" s="150"/>
      <c r="AQ42" s="142" t="s">
        <v>46</v>
      </c>
      <c r="AR42" s="36">
        <f t="shared" si="13"/>
        <v>0.21790393013100437</v>
      </c>
      <c r="AS42" s="36">
        <f t="shared" si="14"/>
        <v>0.19143239625167335</v>
      </c>
      <c r="AT42" s="197">
        <f t="shared" si="15"/>
        <v>2.6999999999999997</v>
      </c>
      <c r="AU42" s="36">
        <f t="shared" si="16"/>
        <v>0.22183159138145009</v>
      </c>
      <c r="AV42" s="36">
        <f t="shared" si="17"/>
        <v>0.20119030890653178</v>
      </c>
      <c r="AW42" s="197">
        <f t="shared" si="18"/>
        <v>2.0999999999999992</v>
      </c>
      <c r="AX42" s="36">
        <f t="shared" si="19"/>
        <v>0</v>
      </c>
      <c r="AY42" s="36">
        <f t="shared" si="20"/>
        <v>0</v>
      </c>
      <c r="AZ42" s="197">
        <f t="shared" si="21"/>
        <v>0</v>
      </c>
      <c r="BA42" s="36">
        <f t="shared" si="22"/>
        <v>8.6909742976688589E-2</v>
      </c>
      <c r="BB42" s="36">
        <f t="shared" si="23"/>
        <v>6.1475807233588677E-2</v>
      </c>
      <c r="BC42" s="197">
        <f t="shared" si="24"/>
        <v>2.5999999999999996</v>
      </c>
      <c r="BD42" s="141">
        <v>0</v>
      </c>
      <c r="BE42" s="150"/>
    </row>
    <row r="43" spans="2:57" s="12" customFormat="1" ht="13.5" customHeight="1">
      <c r="B43" s="260"/>
      <c r="C43" s="330"/>
      <c r="D43" s="61" t="s">
        <v>207</v>
      </c>
      <c r="E43" s="109">
        <v>0</v>
      </c>
      <c r="F43" s="60">
        <v>0</v>
      </c>
      <c r="G43" s="59" t="str">
        <f t="shared" si="0"/>
        <v>-</v>
      </c>
      <c r="H43" s="109">
        <v>1</v>
      </c>
      <c r="I43" s="60">
        <v>0</v>
      </c>
      <c r="J43" s="59">
        <f t="shared" si="1"/>
        <v>0</v>
      </c>
      <c r="K43" s="109">
        <v>20</v>
      </c>
      <c r="L43" s="60">
        <v>2</v>
      </c>
      <c r="M43" s="59">
        <f t="shared" si="2"/>
        <v>0.1</v>
      </c>
      <c r="N43" s="109">
        <v>16</v>
      </c>
      <c r="O43" s="60">
        <v>1</v>
      </c>
      <c r="P43" s="59">
        <f t="shared" si="3"/>
        <v>6.25E-2</v>
      </c>
      <c r="Q43" s="109">
        <v>5</v>
      </c>
      <c r="R43" s="60">
        <v>0</v>
      </c>
      <c r="S43" s="59">
        <f t="shared" si="4"/>
        <v>0</v>
      </c>
      <c r="T43" s="109">
        <v>3</v>
      </c>
      <c r="U43" s="60">
        <v>0</v>
      </c>
      <c r="V43" s="59">
        <f t="shared" si="5"/>
        <v>0</v>
      </c>
      <c r="W43" s="109">
        <v>4</v>
      </c>
      <c r="X43" s="60">
        <v>0</v>
      </c>
      <c r="Y43" s="59">
        <f t="shared" si="6"/>
        <v>0</v>
      </c>
      <c r="Z43" s="109">
        <f t="shared" si="7"/>
        <v>49</v>
      </c>
      <c r="AA43" s="60">
        <f t="shared" si="7"/>
        <v>3</v>
      </c>
      <c r="AB43" s="59">
        <f t="shared" si="8"/>
        <v>6.1224489795918366E-2</v>
      </c>
      <c r="AC43" s="91"/>
      <c r="AD43" s="260"/>
      <c r="AE43" s="330"/>
      <c r="AF43" s="11" t="s">
        <v>207</v>
      </c>
      <c r="AG43" s="210">
        <v>83</v>
      </c>
      <c r="AH43" s="38">
        <v>4</v>
      </c>
      <c r="AI43" s="85">
        <v>4.8192771084337352E-2</v>
      </c>
      <c r="AJ43" s="53">
        <v>38</v>
      </c>
      <c r="AK43" s="32" t="s">
        <v>39</v>
      </c>
      <c r="AL43" s="36">
        <f t="shared" si="25"/>
        <v>0.26122031587319622</v>
      </c>
      <c r="AM43" s="36">
        <f t="shared" si="11"/>
        <v>0.2360307147076196</v>
      </c>
      <c r="AN43" s="36">
        <f t="shared" si="26"/>
        <v>0.14285714285714285</v>
      </c>
      <c r="AO43" s="36">
        <f t="shared" si="12"/>
        <v>0</v>
      </c>
      <c r="AP43" s="150"/>
      <c r="AQ43" s="142" t="s">
        <v>47</v>
      </c>
      <c r="AR43" s="36">
        <f t="shared" si="13"/>
        <v>0.19194607060493171</v>
      </c>
      <c r="AS43" s="36">
        <f t="shared" si="14"/>
        <v>0.1591337099811676</v>
      </c>
      <c r="AT43" s="197">
        <f t="shared" si="15"/>
        <v>3.3000000000000003</v>
      </c>
      <c r="AU43" s="36">
        <f t="shared" si="16"/>
        <v>0.22183159138145009</v>
      </c>
      <c r="AV43" s="36">
        <f t="shared" si="17"/>
        <v>0.20119030890653178</v>
      </c>
      <c r="AW43" s="197">
        <f t="shared" si="18"/>
        <v>2.0999999999999992</v>
      </c>
      <c r="AX43" s="36">
        <f t="shared" si="19"/>
        <v>0.15789473684210525</v>
      </c>
      <c r="AY43" s="36">
        <f t="shared" si="20"/>
        <v>0.11538461538461539</v>
      </c>
      <c r="AZ43" s="197">
        <f t="shared" si="21"/>
        <v>4.3</v>
      </c>
      <c r="BA43" s="36">
        <f t="shared" si="22"/>
        <v>8.6909742976688589E-2</v>
      </c>
      <c r="BB43" s="36">
        <f t="shared" si="23"/>
        <v>6.1475807233588677E-2</v>
      </c>
      <c r="BC43" s="197">
        <f t="shared" si="24"/>
        <v>2.5999999999999996</v>
      </c>
      <c r="BD43" s="141">
        <v>0</v>
      </c>
      <c r="BE43" s="150"/>
    </row>
    <row r="44" spans="2:57" s="12" customFormat="1" ht="13.5" customHeight="1">
      <c r="B44" s="261"/>
      <c r="C44" s="331"/>
      <c r="D44" s="71" t="s">
        <v>67</v>
      </c>
      <c r="E44" s="70">
        <v>27</v>
      </c>
      <c r="F44" s="70">
        <v>3</v>
      </c>
      <c r="G44" s="13">
        <f t="shared" si="0"/>
        <v>0.1111111111111111</v>
      </c>
      <c r="H44" s="96">
        <v>129</v>
      </c>
      <c r="I44" s="70">
        <v>14</v>
      </c>
      <c r="J44" s="13">
        <f t="shared" si="1"/>
        <v>0.10852713178294573</v>
      </c>
      <c r="K44" s="96">
        <v>5237</v>
      </c>
      <c r="L44" s="70">
        <v>849</v>
      </c>
      <c r="M44" s="13">
        <f t="shared" si="2"/>
        <v>0.16211571510406722</v>
      </c>
      <c r="N44" s="96">
        <v>4846</v>
      </c>
      <c r="O44" s="70">
        <v>725</v>
      </c>
      <c r="P44" s="13">
        <f t="shared" si="3"/>
        <v>0.14960792406108131</v>
      </c>
      <c r="Q44" s="96">
        <v>3452</v>
      </c>
      <c r="R44" s="70">
        <v>372</v>
      </c>
      <c r="S44" s="13">
        <f t="shared" si="4"/>
        <v>0.10776361529548088</v>
      </c>
      <c r="T44" s="96">
        <v>1489</v>
      </c>
      <c r="U44" s="70">
        <v>113</v>
      </c>
      <c r="V44" s="13">
        <f t="shared" si="5"/>
        <v>7.5889858965748819E-2</v>
      </c>
      <c r="W44" s="96">
        <v>443</v>
      </c>
      <c r="X44" s="70">
        <v>23</v>
      </c>
      <c r="Y44" s="13">
        <f t="shared" si="6"/>
        <v>5.1918735891647853E-2</v>
      </c>
      <c r="Z44" s="96">
        <f t="shared" si="7"/>
        <v>15623</v>
      </c>
      <c r="AA44" s="70">
        <f t="shared" si="7"/>
        <v>2099</v>
      </c>
      <c r="AB44" s="13">
        <f t="shared" si="8"/>
        <v>0.13435319720924277</v>
      </c>
      <c r="AC44" s="91"/>
      <c r="AD44" s="261"/>
      <c r="AE44" s="331"/>
      <c r="AF44" s="151" t="s">
        <v>67</v>
      </c>
      <c r="AG44" s="210">
        <v>15330</v>
      </c>
      <c r="AH44" s="38">
        <v>1772</v>
      </c>
      <c r="AI44" s="85">
        <v>0.11559034572733203</v>
      </c>
      <c r="AJ44" s="53">
        <v>39</v>
      </c>
      <c r="AK44" s="32" t="s">
        <v>7</v>
      </c>
      <c r="AL44" s="36">
        <f t="shared" si="25"/>
        <v>0.323974820505601</v>
      </c>
      <c r="AM44" s="36">
        <f t="shared" si="11"/>
        <v>0.29815169971969907</v>
      </c>
      <c r="AN44" s="36">
        <f t="shared" si="26"/>
        <v>5.7851239669421489E-2</v>
      </c>
      <c r="AO44" s="36">
        <f t="shared" si="12"/>
        <v>5.2525252525252523E-2</v>
      </c>
      <c r="AP44" s="150"/>
      <c r="AQ44" s="142" t="s">
        <v>48</v>
      </c>
      <c r="AR44" s="36">
        <f t="shared" si="13"/>
        <v>0.24871531346351491</v>
      </c>
      <c r="AS44" s="36">
        <f t="shared" si="14"/>
        <v>0.21966527196652719</v>
      </c>
      <c r="AT44" s="197">
        <f t="shared" si="15"/>
        <v>2.9</v>
      </c>
      <c r="AU44" s="36">
        <f t="shared" si="16"/>
        <v>0.22183159138145009</v>
      </c>
      <c r="AV44" s="36">
        <f t="shared" si="17"/>
        <v>0.20119030890653178</v>
      </c>
      <c r="AW44" s="197">
        <f t="shared" si="18"/>
        <v>2.0999999999999992</v>
      </c>
      <c r="AX44" s="36">
        <f t="shared" si="19"/>
        <v>0.66666666666666663</v>
      </c>
      <c r="AY44" s="36">
        <f t="shared" si="20"/>
        <v>0</v>
      </c>
      <c r="AZ44" s="197">
        <f t="shared" si="21"/>
        <v>66.7</v>
      </c>
      <c r="BA44" s="36">
        <f t="shared" si="22"/>
        <v>8.6909742976688589E-2</v>
      </c>
      <c r="BB44" s="36">
        <f t="shared" si="23"/>
        <v>6.1475807233588677E-2</v>
      </c>
      <c r="BC44" s="197">
        <f t="shared" si="24"/>
        <v>2.5999999999999996</v>
      </c>
      <c r="BD44" s="141">
        <v>0</v>
      </c>
      <c r="BE44" s="150"/>
    </row>
    <row r="45" spans="2:57" s="12" customFormat="1" ht="13.5" customHeight="1">
      <c r="B45" s="259">
        <v>14</v>
      </c>
      <c r="C45" s="329" t="s">
        <v>107</v>
      </c>
      <c r="D45" s="75" t="s">
        <v>198</v>
      </c>
      <c r="E45" s="94">
        <v>24</v>
      </c>
      <c r="F45" s="74">
        <v>3</v>
      </c>
      <c r="G45" s="72">
        <f t="shared" si="0"/>
        <v>0.125</v>
      </c>
      <c r="H45" s="94">
        <v>68</v>
      </c>
      <c r="I45" s="74">
        <v>6</v>
      </c>
      <c r="J45" s="72">
        <f t="shared" si="1"/>
        <v>8.8235294117647065E-2</v>
      </c>
      <c r="K45" s="94">
        <v>3914</v>
      </c>
      <c r="L45" s="74">
        <v>731</v>
      </c>
      <c r="M45" s="72">
        <f t="shared" si="2"/>
        <v>0.18676545733265201</v>
      </c>
      <c r="N45" s="94">
        <v>3622</v>
      </c>
      <c r="O45" s="74">
        <v>558</v>
      </c>
      <c r="P45" s="72">
        <f t="shared" si="3"/>
        <v>0.15405853119823301</v>
      </c>
      <c r="Q45" s="94">
        <v>2695</v>
      </c>
      <c r="R45" s="74">
        <v>289</v>
      </c>
      <c r="S45" s="72">
        <f t="shared" si="4"/>
        <v>0.10723562152133581</v>
      </c>
      <c r="T45" s="94">
        <v>1312</v>
      </c>
      <c r="U45" s="74">
        <v>79</v>
      </c>
      <c r="V45" s="72">
        <f t="shared" si="5"/>
        <v>6.0213414634146339E-2</v>
      </c>
      <c r="W45" s="94">
        <v>409</v>
      </c>
      <c r="X45" s="74">
        <v>16</v>
      </c>
      <c r="Y45" s="72">
        <f t="shared" si="6"/>
        <v>3.9119804400977995E-2</v>
      </c>
      <c r="Z45" s="94">
        <f t="shared" si="7"/>
        <v>12044</v>
      </c>
      <c r="AA45" s="74">
        <f t="shared" si="7"/>
        <v>1682</v>
      </c>
      <c r="AB45" s="72">
        <f t="shared" si="8"/>
        <v>0.13965459980073067</v>
      </c>
      <c r="AC45" s="91"/>
      <c r="AD45" s="259">
        <v>14</v>
      </c>
      <c r="AE45" s="329" t="s">
        <v>107</v>
      </c>
      <c r="AF45" s="11" t="s">
        <v>198</v>
      </c>
      <c r="AG45" s="210">
        <v>11672</v>
      </c>
      <c r="AH45" s="38">
        <v>1441</v>
      </c>
      <c r="AI45" s="85">
        <v>0.12345784784098698</v>
      </c>
      <c r="AJ45" s="53">
        <v>40</v>
      </c>
      <c r="AK45" s="32" t="s">
        <v>40</v>
      </c>
      <c r="AL45" s="36">
        <f t="shared" si="25"/>
        <v>0.20194322728138694</v>
      </c>
      <c r="AM45" s="36">
        <f t="shared" si="11"/>
        <v>0.18315454906634882</v>
      </c>
      <c r="AN45" s="36">
        <f t="shared" si="26"/>
        <v>8.3333333333333329E-2</v>
      </c>
      <c r="AO45" s="36">
        <f t="shared" si="12"/>
        <v>2.3809523809523808E-2</v>
      </c>
      <c r="AP45" s="150"/>
      <c r="AQ45" s="142" t="s">
        <v>49</v>
      </c>
      <c r="AR45" s="36">
        <f t="shared" si="13"/>
        <v>0.12927605409705648</v>
      </c>
      <c r="AS45" s="36">
        <f t="shared" si="14"/>
        <v>0.10276198212835093</v>
      </c>
      <c r="AT45" s="197">
        <f t="shared" si="15"/>
        <v>2.600000000000001</v>
      </c>
      <c r="AU45" s="36">
        <f t="shared" si="16"/>
        <v>0.22183159138145009</v>
      </c>
      <c r="AV45" s="36">
        <f t="shared" si="17"/>
        <v>0.20119030890653178</v>
      </c>
      <c r="AW45" s="197">
        <f t="shared" si="18"/>
        <v>2.0999999999999992</v>
      </c>
      <c r="AX45" s="36">
        <f t="shared" si="19"/>
        <v>7.8212290502793297E-2</v>
      </c>
      <c r="AY45" s="36">
        <f t="shared" si="20"/>
        <v>4.9689440993788817E-2</v>
      </c>
      <c r="AZ45" s="197">
        <f t="shared" si="21"/>
        <v>2.8</v>
      </c>
      <c r="BA45" s="36">
        <f t="shared" si="22"/>
        <v>8.6909742976688589E-2</v>
      </c>
      <c r="BB45" s="36">
        <f t="shared" si="23"/>
        <v>6.1475807233588677E-2</v>
      </c>
      <c r="BC45" s="197">
        <f t="shared" si="24"/>
        <v>2.5999999999999996</v>
      </c>
      <c r="BD45" s="141">
        <v>0</v>
      </c>
      <c r="BE45" s="150"/>
    </row>
    <row r="46" spans="2:57" s="12" customFormat="1" ht="13.5" customHeight="1">
      <c r="B46" s="260"/>
      <c r="C46" s="330"/>
      <c r="D46" s="61" t="s">
        <v>207</v>
      </c>
      <c r="E46" s="109">
        <v>0</v>
      </c>
      <c r="F46" s="60">
        <v>0</v>
      </c>
      <c r="G46" s="59" t="str">
        <f t="shared" si="0"/>
        <v>-</v>
      </c>
      <c r="H46" s="109">
        <v>0</v>
      </c>
      <c r="I46" s="60">
        <v>0</v>
      </c>
      <c r="J46" s="59" t="str">
        <f t="shared" si="1"/>
        <v>-</v>
      </c>
      <c r="K46" s="109">
        <v>19</v>
      </c>
      <c r="L46" s="60">
        <v>3</v>
      </c>
      <c r="M46" s="59">
        <f t="shared" si="2"/>
        <v>0.15789473684210525</v>
      </c>
      <c r="N46" s="109">
        <v>12</v>
      </c>
      <c r="O46" s="60">
        <v>0</v>
      </c>
      <c r="P46" s="59">
        <f t="shared" si="3"/>
        <v>0</v>
      </c>
      <c r="Q46" s="109">
        <v>13</v>
      </c>
      <c r="R46" s="60">
        <v>1</v>
      </c>
      <c r="S46" s="59">
        <f t="shared" si="4"/>
        <v>7.6923076923076927E-2</v>
      </c>
      <c r="T46" s="109">
        <v>9</v>
      </c>
      <c r="U46" s="60">
        <v>1</v>
      </c>
      <c r="V46" s="59">
        <f t="shared" si="5"/>
        <v>0.1111111111111111</v>
      </c>
      <c r="W46" s="109">
        <v>7</v>
      </c>
      <c r="X46" s="60">
        <v>0</v>
      </c>
      <c r="Y46" s="59">
        <f t="shared" si="6"/>
        <v>0</v>
      </c>
      <c r="Z46" s="109">
        <f t="shared" si="7"/>
        <v>60</v>
      </c>
      <c r="AA46" s="60">
        <f t="shared" si="7"/>
        <v>5</v>
      </c>
      <c r="AB46" s="59">
        <f t="shared" si="8"/>
        <v>8.3333333333333329E-2</v>
      </c>
      <c r="AC46" s="91"/>
      <c r="AD46" s="260"/>
      <c r="AE46" s="330"/>
      <c r="AF46" s="11" t="s">
        <v>207</v>
      </c>
      <c r="AG46" s="210">
        <v>69</v>
      </c>
      <c r="AH46" s="38">
        <v>2</v>
      </c>
      <c r="AI46" s="85">
        <v>2.8985507246376812E-2</v>
      </c>
      <c r="AJ46" s="53">
        <v>41</v>
      </c>
      <c r="AK46" s="32" t="s">
        <v>11</v>
      </c>
      <c r="AL46" s="36">
        <f t="shared" si="25"/>
        <v>0.14783586284429454</v>
      </c>
      <c r="AM46" s="36">
        <f t="shared" si="11"/>
        <v>0.12376605455896401</v>
      </c>
      <c r="AN46" s="36">
        <f t="shared" si="26"/>
        <v>7.0422535211267609E-2</v>
      </c>
      <c r="AO46" s="36">
        <f t="shared" si="12"/>
        <v>2.0618556701030927E-2</v>
      </c>
      <c r="AP46" s="150"/>
      <c r="AQ46" s="142" t="s">
        <v>27</v>
      </c>
      <c r="AR46" s="36">
        <f t="shared" si="13"/>
        <v>0.27509495387954425</v>
      </c>
      <c r="AS46" s="36">
        <f t="shared" si="14"/>
        <v>0.23944476576055523</v>
      </c>
      <c r="AT46" s="197">
        <f t="shared" si="15"/>
        <v>3.6000000000000032</v>
      </c>
      <c r="AU46" s="36">
        <f t="shared" si="16"/>
        <v>0.22183159138145009</v>
      </c>
      <c r="AV46" s="36">
        <f t="shared" si="17"/>
        <v>0.20119030890653178</v>
      </c>
      <c r="AW46" s="197">
        <f t="shared" si="18"/>
        <v>2.0999999999999992</v>
      </c>
      <c r="AX46" s="36">
        <f t="shared" si="19"/>
        <v>0</v>
      </c>
      <c r="AY46" s="36">
        <f t="shared" si="20"/>
        <v>0.2</v>
      </c>
      <c r="AZ46" s="197">
        <f t="shared" si="21"/>
        <v>-20</v>
      </c>
      <c r="BA46" s="36">
        <f t="shared" si="22"/>
        <v>8.6909742976688589E-2</v>
      </c>
      <c r="BB46" s="36">
        <f t="shared" si="23"/>
        <v>6.1475807233588677E-2</v>
      </c>
      <c r="BC46" s="197">
        <f t="shared" si="24"/>
        <v>2.5999999999999996</v>
      </c>
      <c r="BD46" s="141">
        <v>0</v>
      </c>
      <c r="BE46" s="150"/>
    </row>
    <row r="47" spans="2:57" s="12" customFormat="1" ht="13.5" customHeight="1">
      <c r="B47" s="261"/>
      <c r="C47" s="331"/>
      <c r="D47" s="71" t="s">
        <v>67</v>
      </c>
      <c r="E47" s="70">
        <v>24</v>
      </c>
      <c r="F47" s="70">
        <v>3</v>
      </c>
      <c r="G47" s="13">
        <f t="shared" si="0"/>
        <v>0.125</v>
      </c>
      <c r="H47" s="96">
        <v>68</v>
      </c>
      <c r="I47" s="70">
        <v>6</v>
      </c>
      <c r="J47" s="13">
        <f t="shared" si="1"/>
        <v>8.8235294117647065E-2</v>
      </c>
      <c r="K47" s="96">
        <v>3933</v>
      </c>
      <c r="L47" s="70">
        <v>734</v>
      </c>
      <c r="M47" s="13">
        <f t="shared" si="2"/>
        <v>0.18662598525298754</v>
      </c>
      <c r="N47" s="96">
        <v>3634</v>
      </c>
      <c r="O47" s="70">
        <v>558</v>
      </c>
      <c r="P47" s="13">
        <f t="shared" si="3"/>
        <v>0.15354980737479362</v>
      </c>
      <c r="Q47" s="96">
        <v>2708</v>
      </c>
      <c r="R47" s="70">
        <v>290</v>
      </c>
      <c r="S47" s="13">
        <f t="shared" si="4"/>
        <v>0.10709010339734121</v>
      </c>
      <c r="T47" s="96">
        <v>1321</v>
      </c>
      <c r="U47" s="70">
        <v>80</v>
      </c>
      <c r="V47" s="13">
        <f t="shared" si="5"/>
        <v>6.0560181680545042E-2</v>
      </c>
      <c r="W47" s="96">
        <v>416</v>
      </c>
      <c r="X47" s="70">
        <v>16</v>
      </c>
      <c r="Y47" s="13">
        <f t="shared" si="6"/>
        <v>3.8461538461538464E-2</v>
      </c>
      <c r="Z47" s="96">
        <f t="shared" si="7"/>
        <v>12104</v>
      </c>
      <c r="AA47" s="70">
        <f t="shared" si="7"/>
        <v>1687</v>
      </c>
      <c r="AB47" s="13">
        <f t="shared" si="8"/>
        <v>0.13937541308658294</v>
      </c>
      <c r="AC47" s="91"/>
      <c r="AD47" s="261"/>
      <c r="AE47" s="331"/>
      <c r="AF47" s="151" t="s">
        <v>67</v>
      </c>
      <c r="AG47" s="210">
        <v>11741</v>
      </c>
      <c r="AH47" s="38">
        <v>1443</v>
      </c>
      <c r="AI47" s="85">
        <v>0.12290264883740738</v>
      </c>
      <c r="AJ47" s="53">
        <v>42</v>
      </c>
      <c r="AK47" s="32" t="s">
        <v>12</v>
      </c>
      <c r="AL47" s="36">
        <f t="shared" si="25"/>
        <v>0.2223264540337711</v>
      </c>
      <c r="AM47" s="36">
        <f t="shared" si="11"/>
        <v>0.20036515816682393</v>
      </c>
      <c r="AN47" s="36">
        <f t="shared" si="26"/>
        <v>0.11830985915492957</v>
      </c>
      <c r="AO47" s="36">
        <f t="shared" si="12"/>
        <v>0.10344827586206896</v>
      </c>
      <c r="AP47" s="150"/>
      <c r="AQ47" s="142" t="s">
        <v>28</v>
      </c>
      <c r="AR47" s="36">
        <f t="shared" si="13"/>
        <v>0.32429099876695439</v>
      </c>
      <c r="AS47" s="36">
        <f t="shared" si="14"/>
        <v>0.2953478446436193</v>
      </c>
      <c r="AT47" s="197">
        <f t="shared" si="15"/>
        <v>2.9000000000000026</v>
      </c>
      <c r="AU47" s="36">
        <f t="shared" si="16"/>
        <v>0.22183159138145009</v>
      </c>
      <c r="AV47" s="36">
        <f t="shared" si="17"/>
        <v>0.20119030890653178</v>
      </c>
      <c r="AW47" s="197">
        <f t="shared" si="18"/>
        <v>2.0999999999999992</v>
      </c>
      <c r="AX47" s="36">
        <f t="shared" si="19"/>
        <v>0</v>
      </c>
      <c r="AY47" s="36">
        <f t="shared" si="20"/>
        <v>0</v>
      </c>
      <c r="AZ47" s="197">
        <f t="shared" si="21"/>
        <v>0</v>
      </c>
      <c r="BA47" s="36">
        <f t="shared" si="22"/>
        <v>8.6909742976688589E-2</v>
      </c>
      <c r="BB47" s="36">
        <f t="shared" si="23"/>
        <v>6.1475807233588677E-2</v>
      </c>
      <c r="BC47" s="197">
        <f t="shared" si="24"/>
        <v>2.5999999999999996</v>
      </c>
      <c r="BD47" s="141">
        <v>0</v>
      </c>
      <c r="BE47" s="150"/>
    </row>
    <row r="48" spans="2:57" s="12" customFormat="1" ht="13.5" customHeight="1">
      <c r="B48" s="259">
        <v>15</v>
      </c>
      <c r="C48" s="329" t="s">
        <v>108</v>
      </c>
      <c r="D48" s="75" t="s">
        <v>198</v>
      </c>
      <c r="E48" s="94">
        <v>28</v>
      </c>
      <c r="F48" s="74">
        <v>5</v>
      </c>
      <c r="G48" s="72">
        <f t="shared" si="0"/>
        <v>0.17857142857142858</v>
      </c>
      <c r="H48" s="94">
        <v>164</v>
      </c>
      <c r="I48" s="74">
        <v>19</v>
      </c>
      <c r="J48" s="72">
        <f t="shared" si="1"/>
        <v>0.11585365853658537</v>
      </c>
      <c r="K48" s="94">
        <v>6864</v>
      </c>
      <c r="L48" s="74">
        <v>1363</v>
      </c>
      <c r="M48" s="72">
        <f t="shared" si="2"/>
        <v>0.19857226107226109</v>
      </c>
      <c r="N48" s="94">
        <v>5971</v>
      </c>
      <c r="O48" s="74">
        <v>964</v>
      </c>
      <c r="P48" s="72">
        <f t="shared" si="3"/>
        <v>0.16144699380338301</v>
      </c>
      <c r="Q48" s="94">
        <v>4290</v>
      </c>
      <c r="R48" s="74">
        <v>485</v>
      </c>
      <c r="S48" s="72">
        <f t="shared" si="4"/>
        <v>0.11305361305361306</v>
      </c>
      <c r="T48" s="94">
        <v>1832</v>
      </c>
      <c r="U48" s="74">
        <v>144</v>
      </c>
      <c r="V48" s="72">
        <f t="shared" si="5"/>
        <v>7.8602620087336247E-2</v>
      </c>
      <c r="W48" s="94">
        <v>481</v>
      </c>
      <c r="X48" s="74">
        <v>28</v>
      </c>
      <c r="Y48" s="72">
        <f t="shared" si="6"/>
        <v>5.8212058212058215E-2</v>
      </c>
      <c r="Z48" s="94">
        <f t="shared" si="7"/>
        <v>19630</v>
      </c>
      <c r="AA48" s="74">
        <f t="shared" si="7"/>
        <v>3008</v>
      </c>
      <c r="AB48" s="72">
        <f t="shared" si="8"/>
        <v>0.1532348446255731</v>
      </c>
      <c r="AC48" s="91"/>
      <c r="AD48" s="259">
        <v>15</v>
      </c>
      <c r="AE48" s="329" t="s">
        <v>108</v>
      </c>
      <c r="AF48" s="11" t="s">
        <v>198</v>
      </c>
      <c r="AG48" s="210">
        <v>18845</v>
      </c>
      <c r="AH48" s="38">
        <v>2553</v>
      </c>
      <c r="AI48" s="85">
        <v>0.13547360042451578</v>
      </c>
      <c r="AJ48" s="53">
        <v>43</v>
      </c>
      <c r="AK48" s="32" t="s">
        <v>8</v>
      </c>
      <c r="AL48" s="36">
        <f t="shared" si="25"/>
        <v>0.26109643959400552</v>
      </c>
      <c r="AM48" s="36">
        <f t="shared" si="11"/>
        <v>0.24103518267929636</v>
      </c>
      <c r="AN48" s="36">
        <f t="shared" si="26"/>
        <v>6.7924528301886791E-2</v>
      </c>
      <c r="AO48" s="36">
        <f t="shared" si="12"/>
        <v>4.6583850931677016E-2</v>
      </c>
      <c r="AP48" s="150"/>
      <c r="AQ48" s="142" t="s">
        <v>29</v>
      </c>
      <c r="AR48" s="36">
        <f t="shared" si="13"/>
        <v>0.34963099630996308</v>
      </c>
      <c r="AS48" s="36">
        <f t="shared" si="14"/>
        <v>0.35236220472440943</v>
      </c>
      <c r="AT48" s="197">
        <f t="shared" si="15"/>
        <v>-0.20000000000000018</v>
      </c>
      <c r="AU48" s="36">
        <f t="shared" si="16"/>
        <v>0.22183159138145009</v>
      </c>
      <c r="AV48" s="36">
        <f t="shared" si="17"/>
        <v>0.20119030890653178</v>
      </c>
      <c r="AW48" s="197">
        <f t="shared" si="18"/>
        <v>2.0999999999999992</v>
      </c>
      <c r="AX48" s="36">
        <f t="shared" si="19"/>
        <v>0</v>
      </c>
      <c r="AY48" s="36">
        <f>VLOOKUP(AQ48,$AK$6:$AO$79,5,0)</f>
        <v>0.125</v>
      </c>
      <c r="AZ48" s="197">
        <f t="shared" si="21"/>
        <v>-12.5</v>
      </c>
      <c r="BA48" s="36">
        <f t="shared" si="22"/>
        <v>8.6909742976688589E-2</v>
      </c>
      <c r="BB48" s="36">
        <f t="shared" si="23"/>
        <v>6.1475807233588677E-2</v>
      </c>
      <c r="BC48" s="197">
        <f t="shared" si="24"/>
        <v>2.5999999999999996</v>
      </c>
      <c r="BD48" s="141">
        <v>999</v>
      </c>
      <c r="BE48" s="150"/>
    </row>
    <row r="49" spans="2:57" s="12" customFormat="1" ht="13.5" customHeight="1">
      <c r="B49" s="260"/>
      <c r="C49" s="330"/>
      <c r="D49" s="61" t="s">
        <v>207</v>
      </c>
      <c r="E49" s="109">
        <v>0</v>
      </c>
      <c r="F49" s="60">
        <v>0</v>
      </c>
      <c r="G49" s="59" t="str">
        <f t="shared" si="0"/>
        <v>-</v>
      </c>
      <c r="H49" s="109">
        <v>1</v>
      </c>
      <c r="I49" s="60">
        <v>0</v>
      </c>
      <c r="J49" s="59">
        <f t="shared" si="1"/>
        <v>0</v>
      </c>
      <c r="K49" s="109">
        <v>31</v>
      </c>
      <c r="L49" s="60">
        <v>3</v>
      </c>
      <c r="M49" s="59">
        <f t="shared" si="2"/>
        <v>9.6774193548387094E-2</v>
      </c>
      <c r="N49" s="109">
        <v>21</v>
      </c>
      <c r="O49" s="60">
        <v>1</v>
      </c>
      <c r="P49" s="59">
        <f t="shared" si="3"/>
        <v>4.7619047619047616E-2</v>
      </c>
      <c r="Q49" s="109">
        <v>15</v>
      </c>
      <c r="R49" s="60">
        <v>1</v>
      </c>
      <c r="S49" s="59">
        <f t="shared" si="4"/>
        <v>6.6666666666666666E-2</v>
      </c>
      <c r="T49" s="109">
        <v>11</v>
      </c>
      <c r="U49" s="60">
        <v>0</v>
      </c>
      <c r="V49" s="59">
        <f t="shared" si="5"/>
        <v>0</v>
      </c>
      <c r="W49" s="109">
        <v>5</v>
      </c>
      <c r="X49" s="60">
        <v>0</v>
      </c>
      <c r="Y49" s="59">
        <f t="shared" si="6"/>
        <v>0</v>
      </c>
      <c r="Z49" s="109">
        <f t="shared" si="7"/>
        <v>84</v>
      </c>
      <c r="AA49" s="60">
        <f t="shared" si="7"/>
        <v>5</v>
      </c>
      <c r="AB49" s="59">
        <f t="shared" si="8"/>
        <v>5.9523809523809521E-2</v>
      </c>
      <c r="AC49" s="91"/>
      <c r="AD49" s="260"/>
      <c r="AE49" s="330"/>
      <c r="AF49" s="11" t="s">
        <v>207</v>
      </c>
      <c r="AG49" s="210">
        <v>129</v>
      </c>
      <c r="AH49" s="38">
        <v>9</v>
      </c>
      <c r="AI49" s="85">
        <v>6.9767441860465115E-2</v>
      </c>
      <c r="AJ49" s="53">
        <v>44</v>
      </c>
      <c r="AK49" s="32" t="s">
        <v>18</v>
      </c>
      <c r="AL49" s="36">
        <f t="shared" si="25"/>
        <v>0.26402354570637121</v>
      </c>
      <c r="AM49" s="36">
        <f t="shared" si="11"/>
        <v>0.24677854360203777</v>
      </c>
      <c r="AN49" s="36">
        <f t="shared" si="26"/>
        <v>0.12751677852348994</v>
      </c>
      <c r="AO49" s="36">
        <f t="shared" si="12"/>
        <v>7.6086956521739135E-2</v>
      </c>
      <c r="AP49" s="150"/>
      <c r="AQ49" s="150"/>
      <c r="AR49" s="150"/>
      <c r="AS49" s="150"/>
      <c r="AT49" s="150"/>
      <c r="AU49" s="150"/>
      <c r="AV49" s="150"/>
      <c r="AW49" s="150"/>
      <c r="AX49" s="150"/>
      <c r="AY49" s="150"/>
      <c r="AZ49" s="150"/>
      <c r="BA49" s="150"/>
      <c r="BB49" s="150"/>
      <c r="BC49" s="150"/>
      <c r="BD49" s="150"/>
      <c r="BE49" s="150"/>
    </row>
    <row r="50" spans="2:57" s="12" customFormat="1" ht="13.5" customHeight="1">
      <c r="B50" s="261"/>
      <c r="C50" s="331"/>
      <c r="D50" s="71" t="s">
        <v>67</v>
      </c>
      <c r="E50" s="70">
        <v>28</v>
      </c>
      <c r="F50" s="70">
        <v>5</v>
      </c>
      <c r="G50" s="13">
        <f t="shared" si="0"/>
        <v>0.17857142857142858</v>
      </c>
      <c r="H50" s="96">
        <v>165</v>
      </c>
      <c r="I50" s="70">
        <v>19</v>
      </c>
      <c r="J50" s="13">
        <f t="shared" si="1"/>
        <v>0.11515151515151516</v>
      </c>
      <c r="K50" s="96">
        <v>6895</v>
      </c>
      <c r="L50" s="70">
        <v>1366</v>
      </c>
      <c r="M50" s="13">
        <f t="shared" si="2"/>
        <v>0.19811457577955041</v>
      </c>
      <c r="N50" s="96">
        <v>5992</v>
      </c>
      <c r="O50" s="70">
        <v>965</v>
      </c>
      <c r="P50" s="13">
        <f t="shared" si="3"/>
        <v>0.16104806408544725</v>
      </c>
      <c r="Q50" s="96">
        <v>4305</v>
      </c>
      <c r="R50" s="70">
        <v>486</v>
      </c>
      <c r="S50" s="13">
        <f t="shared" si="4"/>
        <v>0.11289198606271778</v>
      </c>
      <c r="T50" s="96">
        <v>1843</v>
      </c>
      <c r="U50" s="70">
        <v>144</v>
      </c>
      <c r="V50" s="13">
        <f t="shared" si="5"/>
        <v>7.8133478024959305E-2</v>
      </c>
      <c r="W50" s="96">
        <v>486</v>
      </c>
      <c r="X50" s="70">
        <v>28</v>
      </c>
      <c r="Y50" s="13">
        <f t="shared" si="6"/>
        <v>5.7613168724279837E-2</v>
      </c>
      <c r="Z50" s="96">
        <f t="shared" si="7"/>
        <v>19714</v>
      </c>
      <c r="AA50" s="70">
        <f t="shared" si="7"/>
        <v>3013</v>
      </c>
      <c r="AB50" s="13">
        <f t="shared" si="8"/>
        <v>0.1528355483412803</v>
      </c>
      <c r="AC50" s="91"/>
      <c r="AD50" s="261"/>
      <c r="AE50" s="331"/>
      <c r="AF50" s="151" t="s">
        <v>67</v>
      </c>
      <c r="AG50" s="210">
        <v>18974</v>
      </c>
      <c r="AH50" s="38">
        <v>2562</v>
      </c>
      <c r="AI50" s="85">
        <v>0.13502687888689785</v>
      </c>
      <c r="AJ50" s="53">
        <v>45</v>
      </c>
      <c r="AK50" s="32" t="s">
        <v>41</v>
      </c>
      <c r="AL50" s="36">
        <f t="shared" si="25"/>
        <v>0.20052403176942601</v>
      </c>
      <c r="AM50" s="36">
        <f t="shared" si="11"/>
        <v>0.17375042502550153</v>
      </c>
      <c r="AN50" s="36">
        <f t="shared" si="26"/>
        <v>7.407407407407407E-2</v>
      </c>
      <c r="AO50" s="36">
        <f t="shared" si="12"/>
        <v>9.5238095238095233E-2</v>
      </c>
      <c r="AP50" s="150"/>
      <c r="AQ50" s="150"/>
      <c r="AR50" s="150"/>
      <c r="AS50" s="150"/>
      <c r="AT50" s="150"/>
      <c r="AU50" s="150"/>
      <c r="AV50" s="150"/>
      <c r="AW50" s="150"/>
      <c r="AX50" s="150"/>
      <c r="AY50" s="150"/>
      <c r="AZ50" s="150"/>
      <c r="BA50" s="150"/>
      <c r="BB50" s="150"/>
      <c r="BC50" s="150"/>
      <c r="BD50" s="150"/>
      <c r="BE50" s="150"/>
    </row>
    <row r="51" spans="2:57" s="12" customFormat="1" ht="13.5" customHeight="1">
      <c r="B51" s="259">
        <v>16</v>
      </c>
      <c r="C51" s="329" t="s">
        <v>54</v>
      </c>
      <c r="D51" s="75" t="s">
        <v>198</v>
      </c>
      <c r="E51" s="94">
        <v>15</v>
      </c>
      <c r="F51" s="74">
        <v>6</v>
      </c>
      <c r="G51" s="72">
        <f t="shared" si="0"/>
        <v>0.4</v>
      </c>
      <c r="H51" s="94">
        <v>68</v>
      </c>
      <c r="I51" s="74">
        <v>5</v>
      </c>
      <c r="J51" s="72">
        <f t="shared" si="1"/>
        <v>7.3529411764705885E-2</v>
      </c>
      <c r="K51" s="94">
        <v>4114</v>
      </c>
      <c r="L51" s="74">
        <v>807</v>
      </c>
      <c r="M51" s="72">
        <f t="shared" si="2"/>
        <v>0.19615945551774427</v>
      </c>
      <c r="N51" s="94">
        <v>3609</v>
      </c>
      <c r="O51" s="74">
        <v>556</v>
      </c>
      <c r="P51" s="72">
        <f t="shared" si="3"/>
        <v>0.1540592962039346</v>
      </c>
      <c r="Q51" s="94">
        <v>2883</v>
      </c>
      <c r="R51" s="74">
        <v>336</v>
      </c>
      <c r="S51" s="72">
        <f t="shared" si="4"/>
        <v>0.11654526534859522</v>
      </c>
      <c r="T51" s="94">
        <v>1439</v>
      </c>
      <c r="U51" s="74">
        <v>136</v>
      </c>
      <c r="V51" s="72">
        <f t="shared" si="5"/>
        <v>9.4510076441973595E-2</v>
      </c>
      <c r="W51" s="94">
        <v>467</v>
      </c>
      <c r="X51" s="74">
        <v>22</v>
      </c>
      <c r="Y51" s="72">
        <f t="shared" si="6"/>
        <v>4.7109207708779445E-2</v>
      </c>
      <c r="Z51" s="94">
        <f t="shared" si="7"/>
        <v>12595</v>
      </c>
      <c r="AA51" s="74">
        <f t="shared" si="7"/>
        <v>1868</v>
      </c>
      <c r="AB51" s="72">
        <f t="shared" si="8"/>
        <v>0.1483128225486304</v>
      </c>
      <c r="AC51" s="91"/>
      <c r="AD51" s="259">
        <v>16</v>
      </c>
      <c r="AE51" s="329" t="s">
        <v>54</v>
      </c>
      <c r="AF51" s="11" t="s">
        <v>198</v>
      </c>
      <c r="AG51" s="210">
        <v>12272</v>
      </c>
      <c r="AH51" s="38">
        <v>1599</v>
      </c>
      <c r="AI51" s="85">
        <v>0.13029661016949154</v>
      </c>
      <c r="AJ51" s="53">
        <v>46</v>
      </c>
      <c r="AK51" s="32" t="s">
        <v>21</v>
      </c>
      <c r="AL51" s="36">
        <f t="shared" si="25"/>
        <v>0.2992902208201893</v>
      </c>
      <c r="AM51" s="36">
        <f t="shared" si="11"/>
        <v>0.28307734692471931</v>
      </c>
      <c r="AN51" s="36">
        <f t="shared" si="26"/>
        <v>8.6206896551724144E-2</v>
      </c>
      <c r="AO51" s="36">
        <f t="shared" si="12"/>
        <v>1.1235955056179775E-2</v>
      </c>
      <c r="AP51" s="150"/>
      <c r="AQ51" s="150"/>
      <c r="AR51" s="150"/>
      <c r="AS51" s="150"/>
      <c r="AT51" s="150"/>
      <c r="AU51" s="150"/>
      <c r="AV51" s="150"/>
      <c r="AW51" s="150"/>
      <c r="AX51" s="150"/>
      <c r="AY51" s="150"/>
      <c r="AZ51" s="150"/>
      <c r="BA51" s="150"/>
      <c r="BB51" s="150"/>
      <c r="BC51" s="150"/>
      <c r="BD51" s="150"/>
      <c r="BE51" s="150"/>
    </row>
    <row r="52" spans="2:57" s="12" customFormat="1" ht="13.5" customHeight="1">
      <c r="B52" s="260"/>
      <c r="C52" s="330"/>
      <c r="D52" s="61" t="s">
        <v>207</v>
      </c>
      <c r="E52" s="109">
        <v>0</v>
      </c>
      <c r="F52" s="60">
        <v>0</v>
      </c>
      <c r="G52" s="59" t="str">
        <f t="shared" si="0"/>
        <v>-</v>
      </c>
      <c r="H52" s="109">
        <v>1</v>
      </c>
      <c r="I52" s="60">
        <v>0</v>
      </c>
      <c r="J52" s="59">
        <f t="shared" si="1"/>
        <v>0</v>
      </c>
      <c r="K52" s="109">
        <v>25</v>
      </c>
      <c r="L52" s="60">
        <v>4</v>
      </c>
      <c r="M52" s="59">
        <f t="shared" si="2"/>
        <v>0.16</v>
      </c>
      <c r="N52" s="109">
        <v>15</v>
      </c>
      <c r="O52" s="60">
        <v>0</v>
      </c>
      <c r="P52" s="59">
        <f t="shared" si="3"/>
        <v>0</v>
      </c>
      <c r="Q52" s="109">
        <v>15</v>
      </c>
      <c r="R52" s="60">
        <v>0</v>
      </c>
      <c r="S52" s="59">
        <f t="shared" si="4"/>
        <v>0</v>
      </c>
      <c r="T52" s="109">
        <v>8</v>
      </c>
      <c r="U52" s="60">
        <v>0</v>
      </c>
      <c r="V52" s="59">
        <f t="shared" si="5"/>
        <v>0</v>
      </c>
      <c r="W52" s="109">
        <v>1</v>
      </c>
      <c r="X52" s="60">
        <v>0</v>
      </c>
      <c r="Y52" s="59">
        <f t="shared" si="6"/>
        <v>0</v>
      </c>
      <c r="Z52" s="109">
        <f t="shared" si="7"/>
        <v>65</v>
      </c>
      <c r="AA52" s="60">
        <f t="shared" si="7"/>
        <v>4</v>
      </c>
      <c r="AB52" s="59">
        <f t="shared" si="8"/>
        <v>6.1538461538461542E-2</v>
      </c>
      <c r="AC52" s="91"/>
      <c r="AD52" s="260"/>
      <c r="AE52" s="330"/>
      <c r="AF52" s="11" t="s">
        <v>207</v>
      </c>
      <c r="AG52" s="210">
        <v>113</v>
      </c>
      <c r="AH52" s="38">
        <v>4</v>
      </c>
      <c r="AI52" s="85">
        <v>3.5398230088495575E-2</v>
      </c>
      <c r="AJ52" s="53">
        <v>47</v>
      </c>
      <c r="AK52" s="32" t="s">
        <v>13</v>
      </c>
      <c r="AL52" s="36">
        <f t="shared" si="25"/>
        <v>0.28181118522319137</v>
      </c>
      <c r="AM52" s="36">
        <f t="shared" si="11"/>
        <v>0.26423421602317904</v>
      </c>
      <c r="AN52" s="36">
        <f t="shared" si="26"/>
        <v>0.11904761904761904</v>
      </c>
      <c r="AO52" s="36">
        <f t="shared" si="12"/>
        <v>8.6124401913875603E-2</v>
      </c>
      <c r="AP52" s="150"/>
      <c r="AQ52" s="150"/>
      <c r="AR52" s="150"/>
      <c r="AS52" s="150"/>
      <c r="AT52" s="150"/>
      <c r="AU52" s="150"/>
      <c r="AV52" s="150"/>
      <c r="AW52" s="150"/>
      <c r="AX52" s="150"/>
      <c r="AY52" s="150"/>
      <c r="AZ52" s="150"/>
      <c r="BA52" s="150"/>
      <c r="BB52" s="150"/>
      <c r="BC52" s="150"/>
      <c r="BD52" s="150"/>
      <c r="BE52" s="150"/>
    </row>
    <row r="53" spans="2:57" s="12" customFormat="1" ht="13.5" customHeight="1">
      <c r="B53" s="261"/>
      <c r="C53" s="331"/>
      <c r="D53" s="71" t="s">
        <v>67</v>
      </c>
      <c r="E53" s="70">
        <v>15</v>
      </c>
      <c r="F53" s="70">
        <v>6</v>
      </c>
      <c r="G53" s="13">
        <f t="shared" si="0"/>
        <v>0.4</v>
      </c>
      <c r="H53" s="96">
        <v>69</v>
      </c>
      <c r="I53" s="70">
        <v>5</v>
      </c>
      <c r="J53" s="13">
        <f t="shared" si="1"/>
        <v>7.2463768115942032E-2</v>
      </c>
      <c r="K53" s="96">
        <v>4139</v>
      </c>
      <c r="L53" s="70">
        <v>811</v>
      </c>
      <c r="M53" s="13">
        <f t="shared" si="2"/>
        <v>0.1959410485624547</v>
      </c>
      <c r="N53" s="96">
        <v>3624</v>
      </c>
      <c r="O53" s="70">
        <v>556</v>
      </c>
      <c r="P53" s="13">
        <f t="shared" si="3"/>
        <v>0.15342163355408389</v>
      </c>
      <c r="Q53" s="96">
        <v>2898</v>
      </c>
      <c r="R53" s="70">
        <v>336</v>
      </c>
      <c r="S53" s="13">
        <f t="shared" si="4"/>
        <v>0.11594202898550725</v>
      </c>
      <c r="T53" s="96">
        <v>1447</v>
      </c>
      <c r="U53" s="70">
        <v>136</v>
      </c>
      <c r="V53" s="13">
        <f t="shared" si="5"/>
        <v>9.3987560469937809E-2</v>
      </c>
      <c r="W53" s="96">
        <v>468</v>
      </c>
      <c r="X53" s="70">
        <v>22</v>
      </c>
      <c r="Y53" s="13">
        <f t="shared" si="6"/>
        <v>4.7008547008547008E-2</v>
      </c>
      <c r="Z53" s="96">
        <f t="shared" si="7"/>
        <v>12660</v>
      </c>
      <c r="AA53" s="70">
        <f t="shared" si="7"/>
        <v>1872</v>
      </c>
      <c r="AB53" s="13">
        <f t="shared" si="8"/>
        <v>0.14786729857819905</v>
      </c>
      <c r="AC53" s="91"/>
      <c r="AD53" s="261"/>
      <c r="AE53" s="331"/>
      <c r="AF53" s="151" t="s">
        <v>67</v>
      </c>
      <c r="AG53" s="210">
        <v>12385</v>
      </c>
      <c r="AH53" s="38">
        <v>1603</v>
      </c>
      <c r="AI53" s="85">
        <v>0.12943076301978199</v>
      </c>
      <c r="AJ53" s="53">
        <v>48</v>
      </c>
      <c r="AK53" s="32" t="s">
        <v>22</v>
      </c>
      <c r="AL53" s="36">
        <f t="shared" si="25"/>
        <v>0.31079555581961854</v>
      </c>
      <c r="AM53" s="36">
        <f t="shared" si="11"/>
        <v>0.27440583868754287</v>
      </c>
      <c r="AN53" s="36">
        <f t="shared" si="26"/>
        <v>9.2592592592592587E-2</v>
      </c>
      <c r="AO53" s="36">
        <f t="shared" si="12"/>
        <v>5.0632911392405063E-2</v>
      </c>
      <c r="AP53" s="150"/>
      <c r="AQ53" s="150"/>
      <c r="AR53" s="150"/>
      <c r="AS53" s="150"/>
      <c r="AT53" s="150"/>
      <c r="AU53" s="150"/>
      <c r="AV53" s="150"/>
      <c r="AW53" s="150"/>
      <c r="AX53" s="150"/>
      <c r="AY53" s="150"/>
      <c r="AZ53" s="150"/>
      <c r="BA53" s="150"/>
      <c r="BB53" s="150"/>
      <c r="BC53" s="150"/>
      <c r="BD53" s="150"/>
      <c r="BE53" s="150"/>
    </row>
    <row r="54" spans="2:57" s="12" customFormat="1" ht="13.5" customHeight="1">
      <c r="B54" s="259">
        <v>17</v>
      </c>
      <c r="C54" s="329" t="s">
        <v>109</v>
      </c>
      <c r="D54" s="75" t="s">
        <v>198</v>
      </c>
      <c r="E54" s="94">
        <v>45</v>
      </c>
      <c r="F54" s="74">
        <v>4</v>
      </c>
      <c r="G54" s="72">
        <f t="shared" si="0"/>
        <v>8.8888888888888892E-2</v>
      </c>
      <c r="H54" s="94">
        <v>125</v>
      </c>
      <c r="I54" s="74">
        <v>16</v>
      </c>
      <c r="J54" s="72">
        <f t="shared" si="1"/>
        <v>0.128</v>
      </c>
      <c r="K54" s="94">
        <v>6047</v>
      </c>
      <c r="L54" s="74">
        <v>1224</v>
      </c>
      <c r="M54" s="72">
        <f t="shared" si="2"/>
        <v>0.20241442037373905</v>
      </c>
      <c r="N54" s="94">
        <v>5439</v>
      </c>
      <c r="O54" s="74">
        <v>883</v>
      </c>
      <c r="P54" s="72">
        <f t="shared" si="3"/>
        <v>0.16234601948887664</v>
      </c>
      <c r="Q54" s="94">
        <v>4024</v>
      </c>
      <c r="R54" s="74">
        <v>451</v>
      </c>
      <c r="S54" s="72">
        <f t="shared" si="4"/>
        <v>0.11207753479125249</v>
      </c>
      <c r="T54" s="94">
        <v>1941</v>
      </c>
      <c r="U54" s="74">
        <v>160</v>
      </c>
      <c r="V54" s="72">
        <f t="shared" si="5"/>
        <v>8.2431736218444102E-2</v>
      </c>
      <c r="W54" s="94">
        <v>575</v>
      </c>
      <c r="X54" s="74">
        <v>40</v>
      </c>
      <c r="Y54" s="72">
        <f t="shared" si="6"/>
        <v>6.9565217391304349E-2</v>
      </c>
      <c r="Z54" s="94">
        <f t="shared" si="7"/>
        <v>18196</v>
      </c>
      <c r="AA54" s="74">
        <f t="shared" si="7"/>
        <v>2778</v>
      </c>
      <c r="AB54" s="72">
        <f t="shared" si="8"/>
        <v>0.15267091668498572</v>
      </c>
      <c r="AC54" s="91"/>
      <c r="AD54" s="259">
        <v>17</v>
      </c>
      <c r="AE54" s="329" t="s">
        <v>109</v>
      </c>
      <c r="AF54" s="11" t="s">
        <v>198</v>
      </c>
      <c r="AG54" s="210">
        <v>17779</v>
      </c>
      <c r="AH54" s="38">
        <v>2444</v>
      </c>
      <c r="AI54" s="85">
        <v>0.1374655492434895</v>
      </c>
      <c r="AJ54" s="53">
        <v>49</v>
      </c>
      <c r="AK54" s="32" t="s">
        <v>23</v>
      </c>
      <c r="AL54" s="36">
        <f t="shared" si="25"/>
        <v>0.18164358049121174</v>
      </c>
      <c r="AM54" s="36">
        <f t="shared" si="11"/>
        <v>0.15735115431348723</v>
      </c>
      <c r="AN54" s="36">
        <f t="shared" si="26"/>
        <v>4.0816326530612242E-2</v>
      </c>
      <c r="AO54" s="36">
        <f t="shared" si="12"/>
        <v>0</v>
      </c>
      <c r="AP54" s="150"/>
      <c r="AQ54" s="150"/>
      <c r="AR54" s="150"/>
      <c r="AS54" s="150"/>
      <c r="AT54" s="150"/>
      <c r="AU54" s="150"/>
      <c r="AV54" s="150"/>
      <c r="AW54" s="150"/>
      <c r="AX54" s="150"/>
      <c r="AY54" s="150"/>
      <c r="AZ54" s="150"/>
      <c r="BA54" s="150"/>
      <c r="BB54" s="150"/>
      <c r="BC54" s="150"/>
      <c r="BD54" s="150"/>
      <c r="BE54" s="150"/>
    </row>
    <row r="55" spans="2:57" s="12" customFormat="1" ht="13.5" customHeight="1">
      <c r="B55" s="260"/>
      <c r="C55" s="330"/>
      <c r="D55" s="61" t="s">
        <v>207</v>
      </c>
      <c r="E55" s="109">
        <v>0</v>
      </c>
      <c r="F55" s="60">
        <v>0</v>
      </c>
      <c r="G55" s="59" t="str">
        <f t="shared" si="0"/>
        <v>-</v>
      </c>
      <c r="H55" s="109">
        <v>1</v>
      </c>
      <c r="I55" s="60">
        <v>0</v>
      </c>
      <c r="J55" s="59">
        <f t="shared" si="1"/>
        <v>0</v>
      </c>
      <c r="K55" s="109">
        <v>25</v>
      </c>
      <c r="L55" s="60">
        <v>3</v>
      </c>
      <c r="M55" s="59">
        <f t="shared" si="2"/>
        <v>0.12</v>
      </c>
      <c r="N55" s="109">
        <v>14</v>
      </c>
      <c r="O55" s="60">
        <v>2</v>
      </c>
      <c r="P55" s="59">
        <f t="shared" si="3"/>
        <v>0.14285714285714285</v>
      </c>
      <c r="Q55" s="109">
        <v>8</v>
      </c>
      <c r="R55" s="60">
        <v>0</v>
      </c>
      <c r="S55" s="59">
        <f t="shared" si="4"/>
        <v>0</v>
      </c>
      <c r="T55" s="109">
        <v>13</v>
      </c>
      <c r="U55" s="60">
        <v>0</v>
      </c>
      <c r="V55" s="59">
        <f t="shared" si="5"/>
        <v>0</v>
      </c>
      <c r="W55" s="109">
        <v>0</v>
      </c>
      <c r="X55" s="60">
        <v>0</v>
      </c>
      <c r="Y55" s="59" t="str">
        <f t="shared" si="6"/>
        <v>-</v>
      </c>
      <c r="Z55" s="109">
        <f t="shared" si="7"/>
        <v>61</v>
      </c>
      <c r="AA55" s="60">
        <f t="shared" si="7"/>
        <v>5</v>
      </c>
      <c r="AB55" s="59">
        <f t="shared" si="8"/>
        <v>8.1967213114754092E-2</v>
      </c>
      <c r="AC55" s="91"/>
      <c r="AD55" s="260"/>
      <c r="AE55" s="330"/>
      <c r="AF55" s="11" t="s">
        <v>207</v>
      </c>
      <c r="AG55" s="210">
        <v>102</v>
      </c>
      <c r="AH55" s="38">
        <v>1</v>
      </c>
      <c r="AI55" s="85">
        <v>9.8039215686274508E-3</v>
      </c>
      <c r="AJ55" s="53">
        <v>50</v>
      </c>
      <c r="AK55" s="32" t="s">
        <v>14</v>
      </c>
      <c r="AL55" s="36">
        <f t="shared" si="25"/>
        <v>0.23460756671693658</v>
      </c>
      <c r="AM55" s="36">
        <f t="shared" si="11"/>
        <v>0.21695777747214964</v>
      </c>
      <c r="AN55" s="36">
        <f t="shared" si="26"/>
        <v>3.2608695652173912E-2</v>
      </c>
      <c r="AO55" s="36">
        <f t="shared" si="12"/>
        <v>5.2173913043478258E-2</v>
      </c>
      <c r="AP55" s="150"/>
      <c r="AQ55" s="150"/>
      <c r="AR55" s="150"/>
      <c r="AS55" s="150"/>
      <c r="AT55" s="150"/>
      <c r="AU55" s="150"/>
      <c r="AV55" s="150"/>
      <c r="AW55" s="150"/>
      <c r="AX55" s="150"/>
      <c r="AY55" s="150"/>
      <c r="AZ55" s="150"/>
      <c r="BA55" s="150"/>
      <c r="BB55" s="150"/>
      <c r="BC55" s="150"/>
      <c r="BD55" s="150"/>
      <c r="BE55" s="150"/>
    </row>
    <row r="56" spans="2:57" s="12" customFormat="1" ht="13.5" customHeight="1">
      <c r="B56" s="261"/>
      <c r="C56" s="331"/>
      <c r="D56" s="71" t="s">
        <v>67</v>
      </c>
      <c r="E56" s="70">
        <v>45</v>
      </c>
      <c r="F56" s="70">
        <v>4</v>
      </c>
      <c r="G56" s="13">
        <f t="shared" si="0"/>
        <v>8.8888888888888892E-2</v>
      </c>
      <c r="H56" s="96">
        <v>126</v>
      </c>
      <c r="I56" s="70">
        <v>16</v>
      </c>
      <c r="J56" s="13">
        <f t="shared" si="1"/>
        <v>0.12698412698412698</v>
      </c>
      <c r="K56" s="96">
        <v>6072</v>
      </c>
      <c r="L56" s="70">
        <v>1227</v>
      </c>
      <c r="M56" s="13">
        <f t="shared" si="2"/>
        <v>0.20207509881422925</v>
      </c>
      <c r="N56" s="96">
        <v>5453</v>
      </c>
      <c r="O56" s="70">
        <v>885</v>
      </c>
      <c r="P56" s="13">
        <f t="shared" si="3"/>
        <v>0.16229598386209426</v>
      </c>
      <c r="Q56" s="96">
        <v>4032</v>
      </c>
      <c r="R56" s="70">
        <v>451</v>
      </c>
      <c r="S56" s="13">
        <f t="shared" si="4"/>
        <v>0.11185515873015874</v>
      </c>
      <c r="T56" s="96">
        <v>1954</v>
      </c>
      <c r="U56" s="70">
        <v>160</v>
      </c>
      <c r="V56" s="13">
        <f t="shared" si="5"/>
        <v>8.1883316274309115E-2</v>
      </c>
      <c r="W56" s="96">
        <v>575</v>
      </c>
      <c r="X56" s="70">
        <v>40</v>
      </c>
      <c r="Y56" s="13">
        <f t="shared" si="6"/>
        <v>6.9565217391304349E-2</v>
      </c>
      <c r="Z56" s="96">
        <f t="shared" si="7"/>
        <v>18257</v>
      </c>
      <c r="AA56" s="70">
        <f t="shared" si="7"/>
        <v>2783</v>
      </c>
      <c r="AB56" s="13">
        <f t="shared" si="8"/>
        <v>0.15243468258750068</v>
      </c>
      <c r="AC56" s="91"/>
      <c r="AD56" s="261"/>
      <c r="AE56" s="331"/>
      <c r="AF56" s="151" t="s">
        <v>67</v>
      </c>
      <c r="AG56" s="210">
        <v>17881</v>
      </c>
      <c r="AH56" s="38">
        <v>2445</v>
      </c>
      <c r="AI56" s="85">
        <v>0.13673731894189364</v>
      </c>
      <c r="AJ56" s="53">
        <v>51</v>
      </c>
      <c r="AK56" s="32" t="s">
        <v>42</v>
      </c>
      <c r="AL56" s="36">
        <f t="shared" si="25"/>
        <v>0.33969074679283939</v>
      </c>
      <c r="AM56" s="36">
        <f t="shared" si="11"/>
        <v>0.30935550935550937</v>
      </c>
      <c r="AN56" s="36">
        <f t="shared" si="26"/>
        <v>7.4626865671641784E-2</v>
      </c>
      <c r="AO56" s="36">
        <f t="shared" si="12"/>
        <v>3.9473684210526314E-2</v>
      </c>
      <c r="AP56" s="150"/>
      <c r="AQ56" s="150"/>
      <c r="AR56" s="150"/>
      <c r="AS56" s="150"/>
      <c r="AT56" s="150"/>
      <c r="AU56" s="150"/>
      <c r="AV56" s="150"/>
      <c r="AW56" s="150"/>
      <c r="AX56" s="150"/>
      <c r="AY56" s="150"/>
      <c r="AZ56" s="150"/>
      <c r="BA56" s="150"/>
      <c r="BB56" s="150"/>
      <c r="BC56" s="150"/>
      <c r="BD56" s="150"/>
      <c r="BE56" s="150"/>
    </row>
    <row r="57" spans="2:57" s="12" customFormat="1" ht="13.5" customHeight="1">
      <c r="B57" s="259">
        <v>18</v>
      </c>
      <c r="C57" s="329" t="s">
        <v>55</v>
      </c>
      <c r="D57" s="75" t="s">
        <v>198</v>
      </c>
      <c r="E57" s="94">
        <v>15</v>
      </c>
      <c r="F57" s="74">
        <v>1</v>
      </c>
      <c r="G57" s="72">
        <f t="shared" si="0"/>
        <v>6.6666666666666666E-2</v>
      </c>
      <c r="H57" s="94">
        <v>98</v>
      </c>
      <c r="I57" s="74">
        <v>12</v>
      </c>
      <c r="J57" s="72">
        <f t="shared" si="1"/>
        <v>0.12244897959183673</v>
      </c>
      <c r="K57" s="94">
        <v>5386</v>
      </c>
      <c r="L57" s="74">
        <v>1048</v>
      </c>
      <c r="M57" s="72">
        <f t="shared" si="2"/>
        <v>0.19457853694764204</v>
      </c>
      <c r="N57" s="94">
        <v>4945</v>
      </c>
      <c r="O57" s="74">
        <v>778</v>
      </c>
      <c r="P57" s="72">
        <f t="shared" si="3"/>
        <v>0.15733063700707786</v>
      </c>
      <c r="Q57" s="94">
        <v>3693</v>
      </c>
      <c r="R57" s="74">
        <v>422</v>
      </c>
      <c r="S57" s="72">
        <f t="shared" si="4"/>
        <v>0.11427024099647982</v>
      </c>
      <c r="T57" s="94">
        <v>1824</v>
      </c>
      <c r="U57" s="74">
        <v>159</v>
      </c>
      <c r="V57" s="72">
        <f t="shared" si="5"/>
        <v>8.7171052631578941E-2</v>
      </c>
      <c r="W57" s="94">
        <v>563</v>
      </c>
      <c r="X57" s="74">
        <v>27</v>
      </c>
      <c r="Y57" s="72">
        <f t="shared" si="6"/>
        <v>4.7957371225577264E-2</v>
      </c>
      <c r="Z57" s="94">
        <f t="shared" si="7"/>
        <v>16524</v>
      </c>
      <c r="AA57" s="74">
        <f t="shared" si="7"/>
        <v>2447</v>
      </c>
      <c r="AB57" s="72">
        <f t="shared" si="8"/>
        <v>0.1480876301137739</v>
      </c>
      <c r="AC57" s="91"/>
      <c r="AD57" s="259">
        <v>18</v>
      </c>
      <c r="AE57" s="329" t="s">
        <v>55</v>
      </c>
      <c r="AF57" s="11" t="s">
        <v>198</v>
      </c>
      <c r="AG57" s="210">
        <v>16117</v>
      </c>
      <c r="AH57" s="38">
        <v>2125</v>
      </c>
      <c r="AI57" s="85">
        <v>0.1318483588757213</v>
      </c>
      <c r="AJ57" s="53">
        <v>52</v>
      </c>
      <c r="AK57" s="32" t="s">
        <v>4</v>
      </c>
      <c r="AL57" s="36">
        <f t="shared" si="25"/>
        <v>0.29233479105928084</v>
      </c>
      <c r="AM57" s="36">
        <f t="shared" si="11"/>
        <v>0.27329869796677569</v>
      </c>
      <c r="AN57" s="36">
        <f t="shared" si="26"/>
        <v>8.2191780821917804E-2</v>
      </c>
      <c r="AO57" s="36">
        <f t="shared" si="12"/>
        <v>4.975124378109453E-2</v>
      </c>
      <c r="AP57" s="150"/>
      <c r="AQ57" s="150"/>
      <c r="AR57" s="150"/>
      <c r="AS57" s="150"/>
      <c r="AT57" s="150"/>
      <c r="AU57" s="150"/>
      <c r="AV57" s="150"/>
      <c r="AW57" s="150"/>
      <c r="AX57" s="150"/>
      <c r="AY57" s="150"/>
      <c r="AZ57" s="150"/>
      <c r="BA57" s="150"/>
      <c r="BB57" s="150"/>
      <c r="BC57" s="150"/>
      <c r="BD57" s="150"/>
      <c r="BE57" s="150"/>
    </row>
    <row r="58" spans="2:57" s="12" customFormat="1" ht="13.5" customHeight="1">
      <c r="B58" s="260"/>
      <c r="C58" s="330"/>
      <c r="D58" s="61" t="s">
        <v>207</v>
      </c>
      <c r="E58" s="109">
        <v>0</v>
      </c>
      <c r="F58" s="60">
        <v>0</v>
      </c>
      <c r="G58" s="59" t="str">
        <f t="shared" si="0"/>
        <v>-</v>
      </c>
      <c r="H58" s="109">
        <v>1</v>
      </c>
      <c r="I58" s="60">
        <v>0</v>
      </c>
      <c r="J58" s="59">
        <f t="shared" si="1"/>
        <v>0</v>
      </c>
      <c r="K58" s="109">
        <v>27</v>
      </c>
      <c r="L58" s="60">
        <v>1</v>
      </c>
      <c r="M58" s="59">
        <f t="shared" si="2"/>
        <v>3.7037037037037035E-2</v>
      </c>
      <c r="N58" s="109">
        <v>13</v>
      </c>
      <c r="O58" s="60">
        <v>1</v>
      </c>
      <c r="P58" s="59">
        <f t="shared" si="3"/>
        <v>7.6923076923076927E-2</v>
      </c>
      <c r="Q58" s="109">
        <v>9</v>
      </c>
      <c r="R58" s="60">
        <v>1</v>
      </c>
      <c r="S58" s="59">
        <f t="shared" si="4"/>
        <v>0.1111111111111111</v>
      </c>
      <c r="T58" s="109">
        <v>6</v>
      </c>
      <c r="U58" s="60">
        <v>0</v>
      </c>
      <c r="V58" s="59">
        <f t="shared" si="5"/>
        <v>0</v>
      </c>
      <c r="W58" s="109">
        <v>4</v>
      </c>
      <c r="X58" s="60">
        <v>0</v>
      </c>
      <c r="Y58" s="59">
        <f t="shared" si="6"/>
        <v>0</v>
      </c>
      <c r="Z58" s="109">
        <f t="shared" si="7"/>
        <v>60</v>
      </c>
      <c r="AA58" s="60">
        <f t="shared" si="7"/>
        <v>3</v>
      </c>
      <c r="AB58" s="59">
        <f t="shared" si="8"/>
        <v>0.05</v>
      </c>
      <c r="AC58" s="91"/>
      <c r="AD58" s="260"/>
      <c r="AE58" s="330"/>
      <c r="AF58" s="11" t="s">
        <v>207</v>
      </c>
      <c r="AG58" s="210">
        <v>94</v>
      </c>
      <c r="AH58" s="38">
        <v>2</v>
      </c>
      <c r="AI58" s="85">
        <v>2.1276595744680851E-2</v>
      </c>
      <c r="AJ58" s="53">
        <v>53</v>
      </c>
      <c r="AK58" s="32" t="s">
        <v>19</v>
      </c>
      <c r="AL58" s="36">
        <f t="shared" si="25"/>
        <v>0.25101344143375293</v>
      </c>
      <c r="AM58" s="36">
        <f t="shared" si="11"/>
        <v>0.21114336757481017</v>
      </c>
      <c r="AN58" s="36">
        <f t="shared" si="26"/>
        <v>5.8823529411764705E-2</v>
      </c>
      <c r="AO58" s="36">
        <f t="shared" si="12"/>
        <v>1.7699115044247787E-2</v>
      </c>
      <c r="AP58" s="150"/>
      <c r="AQ58" s="150"/>
      <c r="AR58" s="150"/>
      <c r="AS58" s="150"/>
      <c r="AT58" s="150"/>
      <c r="AU58" s="150"/>
      <c r="AV58" s="150"/>
      <c r="AW58" s="150"/>
      <c r="AX58" s="150"/>
      <c r="AY58" s="150"/>
      <c r="AZ58" s="150"/>
      <c r="BA58" s="150"/>
      <c r="BB58" s="150"/>
      <c r="BC58" s="150"/>
      <c r="BD58" s="150"/>
      <c r="BE58" s="150"/>
    </row>
    <row r="59" spans="2:57" s="12" customFormat="1" ht="13.5" customHeight="1">
      <c r="B59" s="261"/>
      <c r="C59" s="331"/>
      <c r="D59" s="71" t="s">
        <v>67</v>
      </c>
      <c r="E59" s="70">
        <v>15</v>
      </c>
      <c r="F59" s="70">
        <v>1</v>
      </c>
      <c r="G59" s="13">
        <f t="shared" si="0"/>
        <v>6.6666666666666666E-2</v>
      </c>
      <c r="H59" s="96">
        <v>99</v>
      </c>
      <c r="I59" s="70">
        <v>12</v>
      </c>
      <c r="J59" s="13">
        <f t="shared" si="1"/>
        <v>0.12121212121212122</v>
      </c>
      <c r="K59" s="96">
        <v>5413</v>
      </c>
      <c r="L59" s="70">
        <v>1049</v>
      </c>
      <c r="M59" s="13">
        <f t="shared" si="2"/>
        <v>0.19379272122667651</v>
      </c>
      <c r="N59" s="96">
        <v>4958</v>
      </c>
      <c r="O59" s="70">
        <v>779</v>
      </c>
      <c r="P59" s="13">
        <f t="shared" si="3"/>
        <v>0.15711980637353773</v>
      </c>
      <c r="Q59" s="96">
        <v>3702</v>
      </c>
      <c r="R59" s="70">
        <v>423</v>
      </c>
      <c r="S59" s="13">
        <f t="shared" si="4"/>
        <v>0.11426256077795786</v>
      </c>
      <c r="T59" s="96">
        <v>1830</v>
      </c>
      <c r="U59" s="70">
        <v>159</v>
      </c>
      <c r="V59" s="13">
        <f t="shared" si="5"/>
        <v>8.6885245901639346E-2</v>
      </c>
      <c r="W59" s="96">
        <v>567</v>
      </c>
      <c r="X59" s="70">
        <v>27</v>
      </c>
      <c r="Y59" s="13">
        <f t="shared" si="6"/>
        <v>4.7619047619047616E-2</v>
      </c>
      <c r="Z59" s="96">
        <f t="shared" si="7"/>
        <v>16584</v>
      </c>
      <c r="AA59" s="70">
        <f t="shared" si="7"/>
        <v>2450</v>
      </c>
      <c r="AB59" s="13">
        <f t="shared" si="8"/>
        <v>0.14773275446213219</v>
      </c>
      <c r="AC59" s="91"/>
      <c r="AD59" s="261"/>
      <c r="AE59" s="331"/>
      <c r="AF59" s="151" t="s">
        <v>67</v>
      </c>
      <c r="AG59" s="210">
        <v>16211</v>
      </c>
      <c r="AH59" s="38">
        <v>2127</v>
      </c>
      <c r="AI59" s="85">
        <v>0.13120720498426994</v>
      </c>
      <c r="AJ59" s="53">
        <v>54</v>
      </c>
      <c r="AK59" s="32" t="s">
        <v>24</v>
      </c>
      <c r="AL59" s="36">
        <f t="shared" si="25"/>
        <v>0.31800262812089358</v>
      </c>
      <c r="AM59" s="36">
        <f t="shared" si="11"/>
        <v>0.2955910455910456</v>
      </c>
      <c r="AN59" s="36">
        <f t="shared" si="26"/>
        <v>6.7796610169491525E-2</v>
      </c>
      <c r="AO59" s="36">
        <f t="shared" si="12"/>
        <v>1.2195121951219513E-2</v>
      </c>
      <c r="AP59" s="150"/>
      <c r="AQ59" s="150"/>
      <c r="AR59" s="150"/>
      <c r="AS59" s="150"/>
      <c r="AT59" s="150"/>
      <c r="AU59" s="150"/>
      <c r="AV59" s="150"/>
      <c r="AW59" s="150"/>
      <c r="AX59" s="150"/>
      <c r="AY59" s="150"/>
      <c r="AZ59" s="150"/>
      <c r="BA59" s="150"/>
      <c r="BB59" s="150"/>
      <c r="BC59" s="150"/>
      <c r="BD59" s="150"/>
      <c r="BE59" s="150"/>
    </row>
    <row r="60" spans="2:57" s="12" customFormat="1" ht="13.5" customHeight="1">
      <c r="B60" s="259">
        <v>19</v>
      </c>
      <c r="C60" s="329" t="s">
        <v>110</v>
      </c>
      <c r="D60" s="75" t="s">
        <v>198</v>
      </c>
      <c r="E60" s="94">
        <v>21</v>
      </c>
      <c r="F60" s="74">
        <v>1</v>
      </c>
      <c r="G60" s="72">
        <f t="shared" si="0"/>
        <v>4.7619047619047616E-2</v>
      </c>
      <c r="H60" s="94">
        <v>114</v>
      </c>
      <c r="I60" s="74">
        <v>15</v>
      </c>
      <c r="J60" s="72">
        <f t="shared" si="1"/>
        <v>0.13157894736842105</v>
      </c>
      <c r="K60" s="94">
        <v>3699</v>
      </c>
      <c r="L60" s="74">
        <v>712</v>
      </c>
      <c r="M60" s="72">
        <f t="shared" si="2"/>
        <v>0.19248445525817789</v>
      </c>
      <c r="N60" s="94">
        <v>3247</v>
      </c>
      <c r="O60" s="74">
        <v>542</v>
      </c>
      <c r="P60" s="72">
        <f t="shared" si="3"/>
        <v>0.16692331382814907</v>
      </c>
      <c r="Q60" s="94">
        <v>2233</v>
      </c>
      <c r="R60" s="74">
        <v>270</v>
      </c>
      <c r="S60" s="72">
        <f t="shared" si="4"/>
        <v>0.12091356918943126</v>
      </c>
      <c r="T60" s="94">
        <v>1027</v>
      </c>
      <c r="U60" s="74">
        <v>92</v>
      </c>
      <c r="V60" s="72">
        <f t="shared" si="5"/>
        <v>8.9581304771178191E-2</v>
      </c>
      <c r="W60" s="94">
        <v>281</v>
      </c>
      <c r="X60" s="74">
        <v>20</v>
      </c>
      <c r="Y60" s="72">
        <f t="shared" si="6"/>
        <v>7.1174377224199295E-2</v>
      </c>
      <c r="Z60" s="94">
        <f t="shared" si="7"/>
        <v>10622</v>
      </c>
      <c r="AA60" s="74">
        <f t="shared" si="7"/>
        <v>1652</v>
      </c>
      <c r="AB60" s="72">
        <f t="shared" si="8"/>
        <v>0.1555262662398795</v>
      </c>
      <c r="AC60" s="91"/>
      <c r="AD60" s="259">
        <v>19</v>
      </c>
      <c r="AE60" s="329" t="s">
        <v>110</v>
      </c>
      <c r="AF60" s="11" t="s">
        <v>198</v>
      </c>
      <c r="AG60" s="210">
        <v>10341</v>
      </c>
      <c r="AH60" s="38">
        <v>1387</v>
      </c>
      <c r="AI60" s="85">
        <v>0.13412629339522289</v>
      </c>
      <c r="AJ60" s="53">
        <v>55</v>
      </c>
      <c r="AK60" s="32" t="s">
        <v>15</v>
      </c>
      <c r="AL60" s="36">
        <f t="shared" si="25"/>
        <v>0.27902505581741505</v>
      </c>
      <c r="AM60" s="36">
        <f t="shared" si="11"/>
        <v>0.25038689708537532</v>
      </c>
      <c r="AN60" s="36">
        <f t="shared" si="26"/>
        <v>8.1632653061224483E-2</v>
      </c>
      <c r="AO60" s="36">
        <f t="shared" si="12"/>
        <v>6.8493150684931503E-2</v>
      </c>
      <c r="AP60" s="150"/>
      <c r="AQ60" s="150"/>
      <c r="AR60" s="150"/>
      <c r="AS60" s="150"/>
      <c r="AT60" s="150"/>
      <c r="AU60" s="150"/>
      <c r="AV60" s="150"/>
      <c r="AW60" s="150"/>
      <c r="AX60" s="150"/>
      <c r="AY60" s="150"/>
      <c r="AZ60" s="150"/>
      <c r="BA60" s="150"/>
      <c r="BB60" s="150"/>
      <c r="BC60" s="150"/>
      <c r="BD60" s="150"/>
      <c r="BE60" s="150"/>
    </row>
    <row r="61" spans="2:57" s="12" customFormat="1" ht="13.5" customHeight="1">
      <c r="B61" s="260"/>
      <c r="C61" s="330"/>
      <c r="D61" s="61" t="s">
        <v>207</v>
      </c>
      <c r="E61" s="109">
        <v>1</v>
      </c>
      <c r="F61" s="60">
        <v>1</v>
      </c>
      <c r="G61" s="59">
        <f t="shared" si="0"/>
        <v>1</v>
      </c>
      <c r="H61" s="109">
        <v>0</v>
      </c>
      <c r="I61" s="60">
        <v>0</v>
      </c>
      <c r="J61" s="59" t="str">
        <f t="shared" si="1"/>
        <v>-</v>
      </c>
      <c r="K61" s="109">
        <v>12</v>
      </c>
      <c r="L61" s="60">
        <v>0</v>
      </c>
      <c r="M61" s="59">
        <f t="shared" si="2"/>
        <v>0</v>
      </c>
      <c r="N61" s="109">
        <v>8</v>
      </c>
      <c r="O61" s="60">
        <v>0</v>
      </c>
      <c r="P61" s="59">
        <f t="shared" si="3"/>
        <v>0</v>
      </c>
      <c r="Q61" s="109">
        <v>3</v>
      </c>
      <c r="R61" s="60">
        <v>0</v>
      </c>
      <c r="S61" s="59">
        <f t="shared" si="4"/>
        <v>0</v>
      </c>
      <c r="T61" s="109">
        <v>6</v>
      </c>
      <c r="U61" s="60">
        <v>0</v>
      </c>
      <c r="V61" s="59">
        <f t="shared" si="5"/>
        <v>0</v>
      </c>
      <c r="W61" s="109">
        <v>2</v>
      </c>
      <c r="X61" s="60">
        <v>0</v>
      </c>
      <c r="Y61" s="59">
        <f t="shared" si="6"/>
        <v>0</v>
      </c>
      <c r="Z61" s="109">
        <f t="shared" si="7"/>
        <v>32</v>
      </c>
      <c r="AA61" s="60">
        <f t="shared" si="7"/>
        <v>1</v>
      </c>
      <c r="AB61" s="59">
        <f t="shared" si="8"/>
        <v>3.125E-2</v>
      </c>
      <c r="AC61" s="91"/>
      <c r="AD61" s="260"/>
      <c r="AE61" s="330"/>
      <c r="AF61" s="11" t="s">
        <v>207</v>
      </c>
      <c r="AG61" s="210">
        <v>55</v>
      </c>
      <c r="AH61" s="38">
        <v>1</v>
      </c>
      <c r="AI61" s="85">
        <v>1.8181818181818181E-2</v>
      </c>
      <c r="AJ61" s="53">
        <v>56</v>
      </c>
      <c r="AK61" s="32" t="s">
        <v>9</v>
      </c>
      <c r="AL61" s="36">
        <f t="shared" si="25"/>
        <v>0.1771434063821607</v>
      </c>
      <c r="AM61" s="36">
        <f t="shared" si="11"/>
        <v>0.16157294213528933</v>
      </c>
      <c r="AN61" s="36">
        <f t="shared" si="26"/>
        <v>8.6956521739130432E-2</v>
      </c>
      <c r="AO61" s="36">
        <f t="shared" si="12"/>
        <v>5.3333333333333337E-2</v>
      </c>
      <c r="AP61" s="150"/>
      <c r="AQ61" s="150"/>
      <c r="AR61" s="150"/>
      <c r="AS61" s="150"/>
      <c r="AT61" s="150"/>
      <c r="AU61" s="150"/>
      <c r="AV61" s="150"/>
      <c r="AW61" s="150"/>
      <c r="AX61" s="150"/>
      <c r="AY61" s="150"/>
      <c r="AZ61" s="150"/>
      <c r="BA61" s="150"/>
      <c r="BB61" s="150"/>
      <c r="BC61" s="150"/>
      <c r="BD61" s="150"/>
      <c r="BE61" s="150"/>
    </row>
    <row r="62" spans="2:57" s="12" customFormat="1" ht="13.5" customHeight="1">
      <c r="B62" s="261"/>
      <c r="C62" s="331"/>
      <c r="D62" s="71" t="s">
        <v>67</v>
      </c>
      <c r="E62" s="70">
        <v>22</v>
      </c>
      <c r="F62" s="70">
        <v>2</v>
      </c>
      <c r="G62" s="13">
        <f t="shared" si="0"/>
        <v>9.0909090909090912E-2</v>
      </c>
      <c r="H62" s="96">
        <v>114</v>
      </c>
      <c r="I62" s="70">
        <v>15</v>
      </c>
      <c r="J62" s="13">
        <f t="shared" si="1"/>
        <v>0.13157894736842105</v>
      </c>
      <c r="K62" s="96">
        <v>3711</v>
      </c>
      <c r="L62" s="70">
        <v>712</v>
      </c>
      <c r="M62" s="13">
        <f t="shared" si="2"/>
        <v>0.19186203179735919</v>
      </c>
      <c r="N62" s="96">
        <v>3255</v>
      </c>
      <c r="O62" s="70">
        <v>542</v>
      </c>
      <c r="P62" s="13">
        <f t="shared" si="3"/>
        <v>0.16651305683563747</v>
      </c>
      <c r="Q62" s="96">
        <v>2236</v>
      </c>
      <c r="R62" s="70">
        <v>270</v>
      </c>
      <c r="S62" s="13">
        <f t="shared" si="4"/>
        <v>0.12075134168157424</v>
      </c>
      <c r="T62" s="96">
        <v>1033</v>
      </c>
      <c r="U62" s="70">
        <v>92</v>
      </c>
      <c r="V62" s="13">
        <f t="shared" si="5"/>
        <v>8.9060987415295251E-2</v>
      </c>
      <c r="W62" s="96">
        <v>283</v>
      </c>
      <c r="X62" s="70">
        <v>20</v>
      </c>
      <c r="Y62" s="13">
        <f t="shared" si="6"/>
        <v>7.0671378091872794E-2</v>
      </c>
      <c r="Z62" s="96">
        <f t="shared" si="7"/>
        <v>10654</v>
      </c>
      <c r="AA62" s="70">
        <f t="shared" si="7"/>
        <v>1653</v>
      </c>
      <c r="AB62" s="13">
        <f t="shared" si="8"/>
        <v>0.15515299418058945</v>
      </c>
      <c r="AC62" s="91"/>
      <c r="AD62" s="261"/>
      <c r="AE62" s="331"/>
      <c r="AF62" s="151" t="s">
        <v>67</v>
      </c>
      <c r="AG62" s="210">
        <v>10396</v>
      </c>
      <c r="AH62" s="38">
        <v>1388</v>
      </c>
      <c r="AI62" s="85">
        <v>0.13351288957291266</v>
      </c>
      <c r="AJ62" s="53">
        <v>57</v>
      </c>
      <c r="AK62" s="32" t="s">
        <v>43</v>
      </c>
      <c r="AL62" s="36">
        <f t="shared" si="25"/>
        <v>0.20588235294117646</v>
      </c>
      <c r="AM62" s="36">
        <f t="shared" si="11"/>
        <v>0.18139860139860139</v>
      </c>
      <c r="AN62" s="36">
        <f t="shared" si="26"/>
        <v>4.3478260869565216E-2</v>
      </c>
      <c r="AO62" s="36">
        <f t="shared" si="12"/>
        <v>0.1</v>
      </c>
      <c r="AP62" s="150"/>
      <c r="AQ62" s="150"/>
      <c r="AR62" s="150"/>
      <c r="AS62" s="150"/>
      <c r="AT62" s="150"/>
      <c r="AU62" s="150"/>
      <c r="AV62" s="150"/>
      <c r="AW62" s="150"/>
      <c r="AX62" s="150"/>
      <c r="AY62" s="150"/>
      <c r="AZ62" s="150"/>
      <c r="BA62" s="150"/>
      <c r="BB62" s="150"/>
      <c r="BC62" s="150"/>
      <c r="BD62" s="150"/>
      <c r="BE62" s="150"/>
    </row>
    <row r="63" spans="2:57" s="12" customFormat="1" ht="13.5" customHeight="1">
      <c r="B63" s="259">
        <v>20</v>
      </c>
      <c r="C63" s="329" t="s">
        <v>111</v>
      </c>
      <c r="D63" s="75" t="s">
        <v>198</v>
      </c>
      <c r="E63" s="94">
        <v>28</v>
      </c>
      <c r="F63" s="74">
        <v>4</v>
      </c>
      <c r="G63" s="72">
        <f t="shared" si="0"/>
        <v>0.14285714285714285</v>
      </c>
      <c r="H63" s="94">
        <v>111</v>
      </c>
      <c r="I63" s="74">
        <v>11</v>
      </c>
      <c r="J63" s="72">
        <f t="shared" si="1"/>
        <v>9.90990990990991E-2</v>
      </c>
      <c r="K63" s="94">
        <v>6323</v>
      </c>
      <c r="L63" s="74">
        <v>1049</v>
      </c>
      <c r="M63" s="72">
        <f t="shared" si="2"/>
        <v>0.16590226158469082</v>
      </c>
      <c r="N63" s="94">
        <v>5382</v>
      </c>
      <c r="O63" s="74">
        <v>743</v>
      </c>
      <c r="P63" s="72">
        <f t="shared" si="3"/>
        <v>0.1380527684875511</v>
      </c>
      <c r="Q63" s="94">
        <v>3646</v>
      </c>
      <c r="R63" s="74">
        <v>329</v>
      </c>
      <c r="S63" s="72">
        <f t="shared" si="4"/>
        <v>9.0235874931431703E-2</v>
      </c>
      <c r="T63" s="94">
        <v>1683</v>
      </c>
      <c r="U63" s="74">
        <v>138</v>
      </c>
      <c r="V63" s="72">
        <f t="shared" si="5"/>
        <v>8.1996434937611412E-2</v>
      </c>
      <c r="W63" s="94">
        <v>521</v>
      </c>
      <c r="X63" s="74">
        <v>20</v>
      </c>
      <c r="Y63" s="72">
        <f t="shared" si="6"/>
        <v>3.8387715930902108E-2</v>
      </c>
      <c r="Z63" s="94">
        <f t="shared" si="7"/>
        <v>17694</v>
      </c>
      <c r="AA63" s="74">
        <f t="shared" si="7"/>
        <v>2294</v>
      </c>
      <c r="AB63" s="72">
        <f t="shared" si="8"/>
        <v>0.12964846840736974</v>
      </c>
      <c r="AC63" s="91"/>
      <c r="AD63" s="259">
        <v>20</v>
      </c>
      <c r="AE63" s="329" t="s">
        <v>111</v>
      </c>
      <c r="AF63" s="11" t="s">
        <v>198</v>
      </c>
      <c r="AG63" s="210">
        <v>17049</v>
      </c>
      <c r="AH63" s="38">
        <v>2101</v>
      </c>
      <c r="AI63" s="85">
        <v>0.12323303419555399</v>
      </c>
      <c r="AJ63" s="53">
        <v>58</v>
      </c>
      <c r="AK63" s="32" t="s">
        <v>25</v>
      </c>
      <c r="AL63" s="36">
        <f t="shared" si="25"/>
        <v>0.3941830219910144</v>
      </c>
      <c r="AM63" s="36">
        <f t="shared" si="11"/>
        <v>0.36664630421502747</v>
      </c>
      <c r="AN63" s="36">
        <f t="shared" si="26"/>
        <v>0.13636363636363635</v>
      </c>
      <c r="AO63" s="36">
        <f t="shared" si="12"/>
        <v>0.1111111111111111</v>
      </c>
      <c r="AP63" s="150"/>
      <c r="AQ63" s="150"/>
      <c r="AR63" s="150"/>
      <c r="AS63" s="150"/>
      <c r="AT63" s="150"/>
      <c r="AU63" s="150"/>
      <c r="AV63" s="150"/>
      <c r="AW63" s="150"/>
      <c r="AX63" s="150"/>
      <c r="AY63" s="150"/>
      <c r="AZ63" s="150"/>
      <c r="BA63" s="150"/>
      <c r="BB63" s="150"/>
      <c r="BC63" s="150"/>
      <c r="BD63" s="150"/>
      <c r="BE63" s="150"/>
    </row>
    <row r="64" spans="2:57" s="12" customFormat="1" ht="13.5" customHeight="1">
      <c r="B64" s="260"/>
      <c r="C64" s="330"/>
      <c r="D64" s="61" t="s">
        <v>207</v>
      </c>
      <c r="E64" s="109">
        <v>1</v>
      </c>
      <c r="F64" s="60">
        <v>0</v>
      </c>
      <c r="G64" s="59">
        <f t="shared" si="0"/>
        <v>0</v>
      </c>
      <c r="H64" s="109">
        <v>1</v>
      </c>
      <c r="I64" s="60">
        <v>0</v>
      </c>
      <c r="J64" s="59">
        <f t="shared" si="1"/>
        <v>0</v>
      </c>
      <c r="K64" s="109">
        <v>71</v>
      </c>
      <c r="L64" s="60">
        <v>4</v>
      </c>
      <c r="M64" s="59">
        <f t="shared" si="2"/>
        <v>5.6338028169014086E-2</v>
      </c>
      <c r="N64" s="109">
        <v>36</v>
      </c>
      <c r="O64" s="60">
        <v>1</v>
      </c>
      <c r="P64" s="59">
        <f t="shared" si="3"/>
        <v>2.7777777777777776E-2</v>
      </c>
      <c r="Q64" s="109">
        <v>21</v>
      </c>
      <c r="R64" s="60">
        <v>2</v>
      </c>
      <c r="S64" s="59">
        <f t="shared" si="4"/>
        <v>9.5238095238095233E-2</v>
      </c>
      <c r="T64" s="109">
        <v>17</v>
      </c>
      <c r="U64" s="60">
        <v>0</v>
      </c>
      <c r="V64" s="59">
        <f t="shared" si="5"/>
        <v>0</v>
      </c>
      <c r="W64" s="109">
        <v>9</v>
      </c>
      <c r="X64" s="60">
        <v>0</v>
      </c>
      <c r="Y64" s="59">
        <f t="shared" si="6"/>
        <v>0</v>
      </c>
      <c r="Z64" s="109">
        <f t="shared" si="7"/>
        <v>156</v>
      </c>
      <c r="AA64" s="60">
        <f t="shared" si="7"/>
        <v>7</v>
      </c>
      <c r="AB64" s="59">
        <f t="shared" si="8"/>
        <v>4.4871794871794872E-2</v>
      </c>
      <c r="AC64" s="91"/>
      <c r="AD64" s="260"/>
      <c r="AE64" s="330"/>
      <c r="AF64" s="11" t="s">
        <v>207</v>
      </c>
      <c r="AG64" s="210">
        <v>188</v>
      </c>
      <c r="AH64" s="38">
        <v>12</v>
      </c>
      <c r="AI64" s="85">
        <v>6.3829787234042548E-2</v>
      </c>
      <c r="AJ64" s="53">
        <v>59</v>
      </c>
      <c r="AK64" s="32" t="s">
        <v>20</v>
      </c>
      <c r="AL64" s="36">
        <f t="shared" si="25"/>
        <v>0.20049037794589711</v>
      </c>
      <c r="AM64" s="36">
        <f t="shared" si="11"/>
        <v>0.18537486357148855</v>
      </c>
      <c r="AN64" s="36">
        <f t="shared" si="26"/>
        <v>0.06</v>
      </c>
      <c r="AO64" s="36">
        <f t="shared" si="12"/>
        <v>3.0516431924882629E-2</v>
      </c>
      <c r="AP64" s="150"/>
      <c r="AQ64" s="150"/>
      <c r="AR64" s="150"/>
      <c r="AS64" s="150"/>
      <c r="AT64" s="150"/>
      <c r="AU64" s="150"/>
      <c r="AV64" s="150"/>
      <c r="AW64" s="150"/>
      <c r="AX64" s="150"/>
      <c r="AY64" s="150"/>
      <c r="AZ64" s="150"/>
      <c r="BA64" s="150"/>
      <c r="BB64" s="150"/>
      <c r="BC64" s="150"/>
      <c r="BD64" s="150"/>
      <c r="BE64" s="150"/>
    </row>
    <row r="65" spans="2:57" s="12" customFormat="1" ht="13.5" customHeight="1">
      <c r="B65" s="261"/>
      <c r="C65" s="331"/>
      <c r="D65" s="58" t="s">
        <v>67</v>
      </c>
      <c r="E65" s="57">
        <v>29</v>
      </c>
      <c r="F65" s="57">
        <v>4</v>
      </c>
      <c r="G65" s="55">
        <f t="shared" si="0"/>
        <v>0.13793103448275862</v>
      </c>
      <c r="H65" s="98">
        <v>112</v>
      </c>
      <c r="I65" s="57">
        <v>11</v>
      </c>
      <c r="J65" s="55">
        <f t="shared" si="1"/>
        <v>9.8214285714285712E-2</v>
      </c>
      <c r="K65" s="98">
        <v>6394</v>
      </c>
      <c r="L65" s="57">
        <v>1053</v>
      </c>
      <c r="M65" s="55">
        <f t="shared" si="2"/>
        <v>0.16468564279011574</v>
      </c>
      <c r="N65" s="98">
        <v>5418</v>
      </c>
      <c r="O65" s="57">
        <v>744</v>
      </c>
      <c r="P65" s="55">
        <f t="shared" si="3"/>
        <v>0.13732004429678848</v>
      </c>
      <c r="Q65" s="98">
        <v>3667</v>
      </c>
      <c r="R65" s="57">
        <v>331</v>
      </c>
      <c r="S65" s="55">
        <f t="shared" si="4"/>
        <v>9.0264521407144804E-2</v>
      </c>
      <c r="T65" s="98">
        <v>1700</v>
      </c>
      <c r="U65" s="57">
        <v>138</v>
      </c>
      <c r="V65" s="55">
        <f t="shared" si="5"/>
        <v>8.1176470588235294E-2</v>
      </c>
      <c r="W65" s="98">
        <v>530</v>
      </c>
      <c r="X65" s="57">
        <v>20</v>
      </c>
      <c r="Y65" s="55">
        <f t="shared" si="6"/>
        <v>3.7735849056603772E-2</v>
      </c>
      <c r="Z65" s="98">
        <f t="shared" si="7"/>
        <v>17850</v>
      </c>
      <c r="AA65" s="57">
        <f t="shared" si="7"/>
        <v>2301</v>
      </c>
      <c r="AB65" s="55">
        <f t="shared" si="8"/>
        <v>0.12890756302521009</v>
      </c>
      <c r="AC65" s="91"/>
      <c r="AD65" s="261"/>
      <c r="AE65" s="331"/>
      <c r="AF65" s="151" t="s">
        <v>67</v>
      </c>
      <c r="AG65" s="210">
        <v>17237</v>
      </c>
      <c r="AH65" s="38">
        <v>2113</v>
      </c>
      <c r="AI65" s="85">
        <v>0.12258513662470268</v>
      </c>
      <c r="AJ65" s="53">
        <v>60</v>
      </c>
      <c r="AK65" s="32" t="s">
        <v>44</v>
      </c>
      <c r="AL65" s="36">
        <f t="shared" si="25"/>
        <v>0.19481003228209584</v>
      </c>
      <c r="AM65" s="36">
        <f t="shared" si="11"/>
        <v>0.17029080429656798</v>
      </c>
      <c r="AN65" s="36">
        <f t="shared" si="26"/>
        <v>0.12222222222222222</v>
      </c>
      <c r="AO65" s="36">
        <f t="shared" si="12"/>
        <v>7.6190476190476197E-2</v>
      </c>
      <c r="AP65" s="150"/>
      <c r="AQ65" s="150"/>
      <c r="AR65" s="150"/>
      <c r="AS65" s="150"/>
      <c r="AT65" s="150"/>
      <c r="AU65" s="150"/>
      <c r="AV65" s="150"/>
      <c r="AW65" s="150"/>
      <c r="AX65" s="150"/>
      <c r="AY65" s="150"/>
      <c r="AZ65" s="150"/>
      <c r="BA65" s="150"/>
      <c r="BB65" s="150"/>
      <c r="BC65" s="150"/>
      <c r="BD65" s="150"/>
      <c r="BE65" s="150"/>
    </row>
    <row r="66" spans="2:57" s="12" customFormat="1" ht="13.5" customHeight="1">
      <c r="B66" s="259">
        <v>21</v>
      </c>
      <c r="C66" s="329" t="s">
        <v>112</v>
      </c>
      <c r="D66" s="75" t="s">
        <v>198</v>
      </c>
      <c r="E66" s="94">
        <v>26</v>
      </c>
      <c r="F66" s="74">
        <v>9</v>
      </c>
      <c r="G66" s="72">
        <f t="shared" si="0"/>
        <v>0.34615384615384615</v>
      </c>
      <c r="H66" s="94">
        <v>89</v>
      </c>
      <c r="I66" s="74">
        <v>9</v>
      </c>
      <c r="J66" s="72">
        <f t="shared" si="1"/>
        <v>0.10112359550561797</v>
      </c>
      <c r="K66" s="94">
        <v>4051</v>
      </c>
      <c r="L66" s="74">
        <v>761</v>
      </c>
      <c r="M66" s="72">
        <f t="shared" si="2"/>
        <v>0.18785485065415947</v>
      </c>
      <c r="N66" s="94">
        <v>3836</v>
      </c>
      <c r="O66" s="74">
        <v>613</v>
      </c>
      <c r="P66" s="72">
        <f t="shared" si="3"/>
        <v>0.15980187695516163</v>
      </c>
      <c r="Q66" s="94">
        <v>2558</v>
      </c>
      <c r="R66" s="74">
        <v>289</v>
      </c>
      <c r="S66" s="72">
        <f t="shared" si="4"/>
        <v>0.11297888975762314</v>
      </c>
      <c r="T66" s="94">
        <v>1081</v>
      </c>
      <c r="U66" s="74">
        <v>94</v>
      </c>
      <c r="V66" s="72">
        <f t="shared" si="5"/>
        <v>8.6956521739130432E-2</v>
      </c>
      <c r="W66" s="94">
        <v>251</v>
      </c>
      <c r="X66" s="74">
        <v>15</v>
      </c>
      <c r="Y66" s="72">
        <f t="shared" si="6"/>
        <v>5.9760956175298807E-2</v>
      </c>
      <c r="Z66" s="94">
        <f t="shared" si="7"/>
        <v>11892</v>
      </c>
      <c r="AA66" s="74">
        <f t="shared" si="7"/>
        <v>1790</v>
      </c>
      <c r="AB66" s="72">
        <f t="shared" si="8"/>
        <v>0.15052135889673729</v>
      </c>
      <c r="AC66" s="91"/>
      <c r="AD66" s="259">
        <v>21</v>
      </c>
      <c r="AE66" s="329" t="s">
        <v>112</v>
      </c>
      <c r="AF66" s="11" t="s">
        <v>198</v>
      </c>
      <c r="AG66" s="210">
        <v>11550</v>
      </c>
      <c r="AH66" s="38">
        <v>1650</v>
      </c>
      <c r="AI66" s="85">
        <v>0.14285714285714285</v>
      </c>
      <c r="AJ66" s="53">
        <v>61</v>
      </c>
      <c r="AK66" s="32" t="s">
        <v>16</v>
      </c>
      <c r="AL66" s="36">
        <f t="shared" si="25"/>
        <v>0.2283279459300617</v>
      </c>
      <c r="AM66" s="36">
        <f t="shared" si="11"/>
        <v>0.21023513139695713</v>
      </c>
      <c r="AN66" s="36">
        <f t="shared" si="26"/>
        <v>0.11600000000000001</v>
      </c>
      <c r="AO66" s="36">
        <f t="shared" si="12"/>
        <v>0.11583011583011583</v>
      </c>
      <c r="AP66" s="150"/>
      <c r="AQ66" s="150"/>
      <c r="AR66" s="150"/>
      <c r="AS66" s="150"/>
      <c r="AT66" s="150"/>
      <c r="AU66" s="150"/>
      <c r="AV66" s="150"/>
      <c r="AW66" s="150"/>
      <c r="AX66" s="150"/>
      <c r="AY66" s="150"/>
      <c r="AZ66" s="150"/>
      <c r="BA66" s="150"/>
      <c r="BB66" s="150"/>
      <c r="BC66" s="150"/>
      <c r="BD66" s="150"/>
      <c r="BE66" s="150"/>
    </row>
    <row r="67" spans="2:57" s="12" customFormat="1" ht="13.5" customHeight="1">
      <c r="B67" s="260"/>
      <c r="C67" s="330"/>
      <c r="D67" s="61" t="s">
        <v>207</v>
      </c>
      <c r="E67" s="109">
        <v>1</v>
      </c>
      <c r="F67" s="60">
        <v>0</v>
      </c>
      <c r="G67" s="59">
        <f t="shared" si="0"/>
        <v>0</v>
      </c>
      <c r="H67" s="109">
        <v>1</v>
      </c>
      <c r="I67" s="60">
        <v>0</v>
      </c>
      <c r="J67" s="59">
        <f t="shared" si="1"/>
        <v>0</v>
      </c>
      <c r="K67" s="109">
        <v>15</v>
      </c>
      <c r="L67" s="60">
        <v>0</v>
      </c>
      <c r="M67" s="59">
        <f t="shared" si="2"/>
        <v>0</v>
      </c>
      <c r="N67" s="109">
        <v>7</v>
      </c>
      <c r="O67" s="60">
        <v>0</v>
      </c>
      <c r="P67" s="59">
        <f t="shared" si="3"/>
        <v>0</v>
      </c>
      <c r="Q67" s="109">
        <v>4</v>
      </c>
      <c r="R67" s="60">
        <v>0</v>
      </c>
      <c r="S67" s="59">
        <f t="shared" si="4"/>
        <v>0</v>
      </c>
      <c r="T67" s="109">
        <v>4</v>
      </c>
      <c r="U67" s="60">
        <v>0</v>
      </c>
      <c r="V67" s="59">
        <f t="shared" si="5"/>
        <v>0</v>
      </c>
      <c r="W67" s="109">
        <v>0</v>
      </c>
      <c r="X67" s="60">
        <v>0</v>
      </c>
      <c r="Y67" s="59" t="str">
        <f t="shared" si="6"/>
        <v>-</v>
      </c>
      <c r="Z67" s="109">
        <f t="shared" si="7"/>
        <v>32</v>
      </c>
      <c r="AA67" s="60">
        <f t="shared" si="7"/>
        <v>0</v>
      </c>
      <c r="AB67" s="59">
        <f t="shared" si="8"/>
        <v>0</v>
      </c>
      <c r="AC67" s="91"/>
      <c r="AD67" s="260"/>
      <c r="AE67" s="330"/>
      <c r="AF67" s="11" t="s">
        <v>207</v>
      </c>
      <c r="AG67" s="210">
        <v>53</v>
      </c>
      <c r="AH67" s="38">
        <v>1</v>
      </c>
      <c r="AI67" s="85">
        <v>1.8867924528301886E-2</v>
      </c>
      <c r="AJ67" s="53">
        <v>62</v>
      </c>
      <c r="AK67" s="32" t="s">
        <v>17</v>
      </c>
      <c r="AL67" s="36">
        <f t="shared" si="25"/>
        <v>0.18442545109211775</v>
      </c>
      <c r="AM67" s="36">
        <f t="shared" si="11"/>
        <v>0.16513486513486514</v>
      </c>
      <c r="AN67" s="36">
        <f t="shared" si="26"/>
        <v>2.5316455696202531E-2</v>
      </c>
      <c r="AO67" s="36">
        <f t="shared" si="12"/>
        <v>2.7027027027027029E-2</v>
      </c>
      <c r="AP67" s="150"/>
      <c r="AQ67" s="150"/>
      <c r="AR67" s="150"/>
      <c r="AS67" s="150"/>
      <c r="AT67" s="150"/>
      <c r="AU67" s="150"/>
      <c r="AV67" s="150"/>
      <c r="AW67" s="150"/>
      <c r="AX67" s="150"/>
      <c r="AY67" s="150"/>
      <c r="AZ67" s="150"/>
      <c r="BA67" s="150"/>
      <c r="BB67" s="150"/>
      <c r="BC67" s="150"/>
      <c r="BD67" s="150"/>
      <c r="BE67" s="150"/>
    </row>
    <row r="68" spans="2:57" s="12" customFormat="1" ht="13.5" customHeight="1">
      <c r="B68" s="261"/>
      <c r="C68" s="331"/>
      <c r="D68" s="71" t="s">
        <v>67</v>
      </c>
      <c r="E68" s="70">
        <v>27</v>
      </c>
      <c r="F68" s="70">
        <v>9</v>
      </c>
      <c r="G68" s="13">
        <f t="shared" si="0"/>
        <v>0.33333333333333331</v>
      </c>
      <c r="H68" s="96">
        <v>90</v>
      </c>
      <c r="I68" s="70">
        <v>9</v>
      </c>
      <c r="J68" s="13">
        <f t="shared" si="1"/>
        <v>0.1</v>
      </c>
      <c r="K68" s="96">
        <v>4066</v>
      </c>
      <c r="L68" s="70">
        <v>761</v>
      </c>
      <c r="M68" s="13">
        <f t="shared" si="2"/>
        <v>0.18716182980816529</v>
      </c>
      <c r="N68" s="96">
        <v>3843</v>
      </c>
      <c r="O68" s="70">
        <v>613</v>
      </c>
      <c r="P68" s="13">
        <f t="shared" si="3"/>
        <v>0.15951079885506114</v>
      </c>
      <c r="Q68" s="96">
        <v>2562</v>
      </c>
      <c r="R68" s="70">
        <v>289</v>
      </c>
      <c r="S68" s="13">
        <f t="shared" si="4"/>
        <v>0.11280249804839969</v>
      </c>
      <c r="T68" s="96">
        <v>1085</v>
      </c>
      <c r="U68" s="70">
        <v>94</v>
      </c>
      <c r="V68" s="13">
        <f t="shared" si="5"/>
        <v>8.6635944700460835E-2</v>
      </c>
      <c r="W68" s="96">
        <v>251</v>
      </c>
      <c r="X68" s="70">
        <v>15</v>
      </c>
      <c r="Y68" s="13">
        <f t="shared" si="6"/>
        <v>5.9760956175298807E-2</v>
      </c>
      <c r="Z68" s="96">
        <f t="shared" si="7"/>
        <v>11924</v>
      </c>
      <c r="AA68" s="70">
        <f t="shared" si="7"/>
        <v>1790</v>
      </c>
      <c r="AB68" s="13">
        <f t="shared" si="8"/>
        <v>0.15011741026501174</v>
      </c>
      <c r="AC68" s="91"/>
      <c r="AD68" s="261"/>
      <c r="AE68" s="331"/>
      <c r="AF68" s="151" t="s">
        <v>67</v>
      </c>
      <c r="AG68" s="210">
        <v>11603</v>
      </c>
      <c r="AH68" s="38">
        <v>1651</v>
      </c>
      <c r="AI68" s="85">
        <v>0.14229078686546584</v>
      </c>
      <c r="AJ68" s="53">
        <v>63</v>
      </c>
      <c r="AK68" s="32" t="s">
        <v>26</v>
      </c>
      <c r="AL68" s="36">
        <f t="shared" si="25"/>
        <v>0.29546345927572232</v>
      </c>
      <c r="AM68" s="36">
        <f t="shared" si="11"/>
        <v>0.25938054304816482</v>
      </c>
      <c r="AN68" s="36">
        <f t="shared" si="26"/>
        <v>6.4516129032258063E-2</v>
      </c>
      <c r="AO68" s="36">
        <f t="shared" si="12"/>
        <v>6.9767441860465115E-2</v>
      </c>
      <c r="AP68" s="150"/>
      <c r="AQ68" s="150"/>
      <c r="AR68" s="150"/>
      <c r="AS68" s="150"/>
      <c r="AT68" s="150"/>
      <c r="AU68" s="150"/>
      <c r="AV68" s="150"/>
      <c r="AW68" s="150"/>
      <c r="AX68" s="150"/>
      <c r="AY68" s="150"/>
      <c r="AZ68" s="150"/>
      <c r="BA68" s="150"/>
      <c r="BB68" s="150"/>
      <c r="BC68" s="150"/>
      <c r="BD68" s="150"/>
      <c r="BE68" s="150"/>
    </row>
    <row r="69" spans="2:57" s="12" customFormat="1" ht="13.5" customHeight="1">
      <c r="B69" s="259">
        <v>22</v>
      </c>
      <c r="C69" s="329" t="s">
        <v>56</v>
      </c>
      <c r="D69" s="75" t="s">
        <v>198</v>
      </c>
      <c r="E69" s="94">
        <v>24</v>
      </c>
      <c r="F69" s="74">
        <v>4</v>
      </c>
      <c r="G69" s="72">
        <f t="shared" si="0"/>
        <v>0.16666666666666666</v>
      </c>
      <c r="H69" s="94">
        <v>105</v>
      </c>
      <c r="I69" s="74">
        <v>9</v>
      </c>
      <c r="J69" s="72">
        <f t="shared" si="1"/>
        <v>8.5714285714285715E-2</v>
      </c>
      <c r="K69" s="94">
        <v>5636</v>
      </c>
      <c r="L69" s="74">
        <v>929</v>
      </c>
      <c r="M69" s="72">
        <f t="shared" si="2"/>
        <v>0.16483321504613202</v>
      </c>
      <c r="N69" s="94">
        <v>4752</v>
      </c>
      <c r="O69" s="74">
        <v>683</v>
      </c>
      <c r="P69" s="72">
        <f t="shared" si="3"/>
        <v>0.14372895622895623</v>
      </c>
      <c r="Q69" s="94">
        <v>2941</v>
      </c>
      <c r="R69" s="74">
        <v>268</v>
      </c>
      <c r="S69" s="72">
        <f t="shared" si="4"/>
        <v>9.1125467528051687E-2</v>
      </c>
      <c r="T69" s="94">
        <v>1265</v>
      </c>
      <c r="U69" s="74">
        <v>85</v>
      </c>
      <c r="V69" s="72">
        <f t="shared" si="5"/>
        <v>6.7193675889328064E-2</v>
      </c>
      <c r="W69" s="94">
        <v>356</v>
      </c>
      <c r="X69" s="74">
        <v>27</v>
      </c>
      <c r="Y69" s="72">
        <f t="shared" si="6"/>
        <v>7.5842696629213488E-2</v>
      </c>
      <c r="Z69" s="94">
        <f t="shared" si="7"/>
        <v>15079</v>
      </c>
      <c r="AA69" s="74">
        <f t="shared" si="7"/>
        <v>2005</v>
      </c>
      <c r="AB69" s="72">
        <f t="shared" si="8"/>
        <v>0.13296637708070827</v>
      </c>
      <c r="AC69" s="91"/>
      <c r="AD69" s="259">
        <v>22</v>
      </c>
      <c r="AE69" s="329" t="s">
        <v>56</v>
      </c>
      <c r="AF69" s="11" t="s">
        <v>198</v>
      </c>
      <c r="AG69" s="210">
        <v>14351</v>
      </c>
      <c r="AH69" s="38">
        <v>1724</v>
      </c>
      <c r="AI69" s="85">
        <v>0.12013100132394955</v>
      </c>
      <c r="AJ69" s="53">
        <v>64</v>
      </c>
      <c r="AK69" s="32" t="s">
        <v>45</v>
      </c>
      <c r="AL69" s="36">
        <f t="shared" si="25"/>
        <v>0.13280853224987305</v>
      </c>
      <c r="AM69" s="36">
        <f t="shared" si="11"/>
        <v>0.12109994711792703</v>
      </c>
      <c r="AN69" s="36">
        <f t="shared" si="26"/>
        <v>0.13043478260869565</v>
      </c>
      <c r="AO69" s="36">
        <f t="shared" si="12"/>
        <v>6.5326633165829151E-2</v>
      </c>
      <c r="AP69" s="150"/>
      <c r="AQ69" s="150"/>
      <c r="AR69" s="150"/>
      <c r="AS69" s="150"/>
      <c r="AT69" s="150"/>
      <c r="AU69" s="150"/>
      <c r="AV69" s="150"/>
      <c r="AW69" s="150"/>
      <c r="AX69" s="150"/>
      <c r="AY69" s="150"/>
      <c r="AZ69" s="150"/>
      <c r="BA69" s="150"/>
      <c r="BB69" s="150"/>
      <c r="BC69" s="150"/>
      <c r="BD69" s="150"/>
      <c r="BE69" s="150"/>
    </row>
    <row r="70" spans="2:57" s="12" customFormat="1" ht="13.5" customHeight="1">
      <c r="B70" s="260"/>
      <c r="C70" s="330"/>
      <c r="D70" s="61" t="s">
        <v>207</v>
      </c>
      <c r="E70" s="109">
        <v>0</v>
      </c>
      <c r="F70" s="60">
        <v>0</v>
      </c>
      <c r="G70" s="59" t="str">
        <f t="shared" si="0"/>
        <v>-</v>
      </c>
      <c r="H70" s="109">
        <v>2</v>
      </c>
      <c r="I70" s="60">
        <v>0</v>
      </c>
      <c r="J70" s="59">
        <f t="shared" si="1"/>
        <v>0</v>
      </c>
      <c r="K70" s="109">
        <v>35</v>
      </c>
      <c r="L70" s="60">
        <v>1</v>
      </c>
      <c r="M70" s="59">
        <f t="shared" si="2"/>
        <v>2.8571428571428571E-2</v>
      </c>
      <c r="N70" s="109">
        <v>9</v>
      </c>
      <c r="O70" s="60">
        <v>1</v>
      </c>
      <c r="P70" s="59">
        <f t="shared" si="3"/>
        <v>0.1111111111111111</v>
      </c>
      <c r="Q70" s="109">
        <v>6</v>
      </c>
      <c r="R70" s="60">
        <v>0</v>
      </c>
      <c r="S70" s="59">
        <f t="shared" si="4"/>
        <v>0</v>
      </c>
      <c r="T70" s="109">
        <v>6</v>
      </c>
      <c r="U70" s="60">
        <v>0</v>
      </c>
      <c r="V70" s="59">
        <f t="shared" si="5"/>
        <v>0</v>
      </c>
      <c r="W70" s="109">
        <v>1</v>
      </c>
      <c r="X70" s="60">
        <v>0</v>
      </c>
      <c r="Y70" s="59">
        <f t="shared" si="6"/>
        <v>0</v>
      </c>
      <c r="Z70" s="109">
        <f t="shared" ref="Z70:AA133" si="27">SUM(E70,H70,K70,N70,Q70,T70,W70)</f>
        <v>59</v>
      </c>
      <c r="AA70" s="60">
        <f t="shared" si="27"/>
        <v>2</v>
      </c>
      <c r="AB70" s="59">
        <f t="shared" si="8"/>
        <v>3.3898305084745763E-2</v>
      </c>
      <c r="AC70" s="91"/>
      <c r="AD70" s="260"/>
      <c r="AE70" s="330"/>
      <c r="AF70" s="11" t="s">
        <v>207</v>
      </c>
      <c r="AG70" s="210">
        <v>80</v>
      </c>
      <c r="AH70" s="38">
        <v>3</v>
      </c>
      <c r="AI70" s="85">
        <v>3.7499999999999999E-2</v>
      </c>
      <c r="AJ70" s="53">
        <v>65</v>
      </c>
      <c r="AK70" s="32" t="s">
        <v>10</v>
      </c>
      <c r="AL70" s="36">
        <f t="shared" ref="AL70:AL79" si="28">INDEX($AB:$AB,(ROW()+(AJ70*2))-2)</f>
        <v>0.23302705461970394</v>
      </c>
      <c r="AM70" s="36">
        <f t="shared" si="11"/>
        <v>0.21533923303834809</v>
      </c>
      <c r="AN70" s="36">
        <f t="shared" ref="AN70:AN79" si="29">INDEX($AB:$AB,(ROW()+(AJ70*2))-1)</f>
        <v>8.7378640776699032E-2</v>
      </c>
      <c r="AO70" s="36">
        <f t="shared" si="12"/>
        <v>5.8252427184466021E-2</v>
      </c>
      <c r="AP70" s="150"/>
      <c r="AQ70" s="150"/>
      <c r="AR70" s="150"/>
      <c r="AS70" s="150"/>
      <c r="AT70" s="150"/>
      <c r="AU70" s="150"/>
      <c r="AV70" s="150"/>
      <c r="AW70" s="150"/>
      <c r="AX70" s="150"/>
      <c r="AY70" s="150"/>
      <c r="AZ70" s="150"/>
      <c r="BA70" s="150"/>
      <c r="BB70" s="150"/>
      <c r="BC70" s="150"/>
      <c r="BD70" s="150"/>
      <c r="BE70" s="150"/>
    </row>
    <row r="71" spans="2:57" s="12" customFormat="1" ht="13.5" customHeight="1">
      <c r="B71" s="261"/>
      <c r="C71" s="331"/>
      <c r="D71" s="71" t="s">
        <v>67</v>
      </c>
      <c r="E71" s="70">
        <v>24</v>
      </c>
      <c r="F71" s="70">
        <v>4</v>
      </c>
      <c r="G71" s="13">
        <f t="shared" si="0"/>
        <v>0.16666666666666666</v>
      </c>
      <c r="H71" s="96">
        <v>107</v>
      </c>
      <c r="I71" s="70">
        <v>9</v>
      </c>
      <c r="J71" s="13">
        <f t="shared" si="1"/>
        <v>8.4112149532710276E-2</v>
      </c>
      <c r="K71" s="96">
        <v>5671</v>
      </c>
      <c r="L71" s="70">
        <v>930</v>
      </c>
      <c r="M71" s="13">
        <f t="shared" si="2"/>
        <v>0.16399224122729678</v>
      </c>
      <c r="N71" s="96">
        <v>4761</v>
      </c>
      <c r="O71" s="70">
        <v>684</v>
      </c>
      <c r="P71" s="13">
        <f t="shared" si="3"/>
        <v>0.14366729678638943</v>
      </c>
      <c r="Q71" s="96">
        <v>2947</v>
      </c>
      <c r="R71" s="70">
        <v>268</v>
      </c>
      <c r="S71" s="13">
        <f t="shared" si="4"/>
        <v>9.0939938920936547E-2</v>
      </c>
      <c r="T71" s="96">
        <v>1271</v>
      </c>
      <c r="U71" s="70">
        <v>85</v>
      </c>
      <c r="V71" s="13">
        <f t="shared" si="5"/>
        <v>6.6876475216365069E-2</v>
      </c>
      <c r="W71" s="96">
        <v>357</v>
      </c>
      <c r="X71" s="70">
        <v>27</v>
      </c>
      <c r="Y71" s="13">
        <f t="shared" si="6"/>
        <v>7.5630252100840331E-2</v>
      </c>
      <c r="Z71" s="96">
        <f t="shared" si="27"/>
        <v>15138</v>
      </c>
      <c r="AA71" s="70">
        <f t="shared" si="27"/>
        <v>2007</v>
      </c>
      <c r="AB71" s="13">
        <f t="shared" si="8"/>
        <v>0.13258026159334127</v>
      </c>
      <c r="AC71" s="91"/>
      <c r="AD71" s="261"/>
      <c r="AE71" s="331"/>
      <c r="AF71" s="151" t="s">
        <v>67</v>
      </c>
      <c r="AG71" s="210">
        <v>14431</v>
      </c>
      <c r="AH71" s="38">
        <v>1727</v>
      </c>
      <c r="AI71" s="85">
        <v>0.11967292633913104</v>
      </c>
      <c r="AJ71" s="53">
        <v>66</v>
      </c>
      <c r="AK71" s="32" t="s">
        <v>5</v>
      </c>
      <c r="AL71" s="36">
        <f t="shared" si="28"/>
        <v>0.52459016393442626</v>
      </c>
      <c r="AM71" s="36">
        <f t="shared" ref="AM71:AM79" si="30">INDEX($AI:$AI,(ROW()+(AJ71*2))-2)</f>
        <v>0.51488869615495803</v>
      </c>
      <c r="AN71" s="36">
        <f t="shared" si="29"/>
        <v>0.25</v>
      </c>
      <c r="AO71" s="36">
        <f t="shared" ref="AO71:AO79" si="31">INDEX($AI:$AI,(ROW()+(AJ71*2))-1)</f>
        <v>0.23051948051948051</v>
      </c>
      <c r="AP71" s="150"/>
      <c r="AQ71" s="150"/>
      <c r="AR71" s="150"/>
      <c r="AS71" s="150"/>
      <c r="AT71" s="150"/>
      <c r="AU71" s="150"/>
      <c r="AV71" s="150"/>
      <c r="AW71" s="150"/>
      <c r="AX71" s="150"/>
      <c r="AY71" s="150"/>
      <c r="AZ71" s="150"/>
      <c r="BA71" s="150"/>
      <c r="BB71" s="150"/>
      <c r="BC71" s="150"/>
      <c r="BD71" s="150"/>
      <c r="BE71" s="150"/>
    </row>
    <row r="72" spans="2:57" s="12" customFormat="1" ht="13.5" customHeight="1">
      <c r="B72" s="259">
        <v>23</v>
      </c>
      <c r="C72" s="329" t="s">
        <v>113</v>
      </c>
      <c r="D72" s="75" t="s">
        <v>198</v>
      </c>
      <c r="E72" s="94">
        <v>50</v>
      </c>
      <c r="F72" s="74">
        <v>7</v>
      </c>
      <c r="G72" s="72">
        <f t="shared" si="0"/>
        <v>0.14000000000000001</v>
      </c>
      <c r="H72" s="94">
        <v>162</v>
      </c>
      <c r="I72" s="74">
        <v>9</v>
      </c>
      <c r="J72" s="72">
        <f t="shared" si="1"/>
        <v>5.5555555555555552E-2</v>
      </c>
      <c r="K72" s="94">
        <v>8229</v>
      </c>
      <c r="L72" s="74">
        <v>1416</v>
      </c>
      <c r="M72" s="72">
        <f t="shared" si="2"/>
        <v>0.17207437112650384</v>
      </c>
      <c r="N72" s="94">
        <v>8268</v>
      </c>
      <c r="O72" s="74">
        <v>1068</v>
      </c>
      <c r="P72" s="72">
        <f t="shared" si="3"/>
        <v>0.12917271407837447</v>
      </c>
      <c r="Q72" s="94">
        <v>5490</v>
      </c>
      <c r="R72" s="74">
        <v>541</v>
      </c>
      <c r="S72" s="72">
        <f t="shared" si="4"/>
        <v>9.8542805100182151E-2</v>
      </c>
      <c r="T72" s="94">
        <v>2083</v>
      </c>
      <c r="U72" s="74">
        <v>137</v>
      </c>
      <c r="V72" s="72">
        <f t="shared" si="5"/>
        <v>6.5770523283725402E-2</v>
      </c>
      <c r="W72" s="94">
        <v>520</v>
      </c>
      <c r="X72" s="74">
        <v>16</v>
      </c>
      <c r="Y72" s="72">
        <f t="shared" si="6"/>
        <v>3.0769230769230771E-2</v>
      </c>
      <c r="Z72" s="94">
        <f t="shared" si="27"/>
        <v>24802</v>
      </c>
      <c r="AA72" s="74">
        <f t="shared" si="27"/>
        <v>3194</v>
      </c>
      <c r="AB72" s="72">
        <f t="shared" si="8"/>
        <v>0.12877993710184663</v>
      </c>
      <c r="AC72" s="91"/>
      <c r="AD72" s="259">
        <v>23</v>
      </c>
      <c r="AE72" s="329" t="s">
        <v>113</v>
      </c>
      <c r="AF72" s="11" t="s">
        <v>198</v>
      </c>
      <c r="AG72" s="210">
        <v>24215</v>
      </c>
      <c r="AH72" s="38">
        <v>2858</v>
      </c>
      <c r="AI72" s="85">
        <v>0.11802601693165393</v>
      </c>
      <c r="AJ72" s="53">
        <v>67</v>
      </c>
      <c r="AK72" s="32" t="s">
        <v>6</v>
      </c>
      <c r="AL72" s="36">
        <f t="shared" si="28"/>
        <v>0.21826424870466321</v>
      </c>
      <c r="AM72" s="36">
        <f t="shared" si="30"/>
        <v>0.21742209631728046</v>
      </c>
      <c r="AN72" s="36">
        <f t="shared" si="29"/>
        <v>0.13142857142857142</v>
      </c>
      <c r="AO72" s="36">
        <f t="shared" si="31"/>
        <v>0.11055276381909548</v>
      </c>
      <c r="AP72" s="150"/>
      <c r="AQ72" s="150"/>
      <c r="AR72" s="150"/>
      <c r="AS72" s="150"/>
      <c r="AT72" s="150"/>
      <c r="AU72" s="150"/>
      <c r="AV72" s="150"/>
      <c r="AW72" s="150"/>
      <c r="AX72" s="150"/>
      <c r="AY72" s="150"/>
      <c r="AZ72" s="150"/>
      <c r="BA72" s="150"/>
      <c r="BB72" s="150"/>
      <c r="BC72" s="150"/>
      <c r="BD72" s="150"/>
      <c r="BE72" s="150"/>
    </row>
    <row r="73" spans="2:57" s="12" customFormat="1" ht="13.5" customHeight="1">
      <c r="B73" s="260"/>
      <c r="C73" s="330"/>
      <c r="D73" s="61" t="s">
        <v>207</v>
      </c>
      <c r="E73" s="109">
        <v>0</v>
      </c>
      <c r="F73" s="60">
        <v>0</v>
      </c>
      <c r="G73" s="59" t="str">
        <f t="shared" si="0"/>
        <v>-</v>
      </c>
      <c r="H73" s="109">
        <v>0</v>
      </c>
      <c r="I73" s="60">
        <v>0</v>
      </c>
      <c r="J73" s="59" t="str">
        <f t="shared" si="1"/>
        <v>-</v>
      </c>
      <c r="K73" s="109">
        <v>12</v>
      </c>
      <c r="L73" s="60">
        <v>0</v>
      </c>
      <c r="M73" s="59">
        <f t="shared" si="2"/>
        <v>0</v>
      </c>
      <c r="N73" s="109">
        <v>22</v>
      </c>
      <c r="O73" s="60">
        <v>1</v>
      </c>
      <c r="P73" s="59">
        <f t="shared" si="3"/>
        <v>4.5454545454545456E-2</v>
      </c>
      <c r="Q73" s="109">
        <v>17</v>
      </c>
      <c r="R73" s="60">
        <v>0</v>
      </c>
      <c r="S73" s="59">
        <f t="shared" si="4"/>
        <v>0</v>
      </c>
      <c r="T73" s="109">
        <v>15</v>
      </c>
      <c r="U73" s="60">
        <v>0</v>
      </c>
      <c r="V73" s="59">
        <f t="shared" si="5"/>
        <v>0</v>
      </c>
      <c r="W73" s="109">
        <v>3</v>
      </c>
      <c r="X73" s="60">
        <v>0</v>
      </c>
      <c r="Y73" s="59">
        <f t="shared" si="6"/>
        <v>0</v>
      </c>
      <c r="Z73" s="109">
        <f t="shared" si="27"/>
        <v>69</v>
      </c>
      <c r="AA73" s="60">
        <f t="shared" si="27"/>
        <v>1</v>
      </c>
      <c r="AB73" s="59">
        <f t="shared" si="8"/>
        <v>1.4492753623188406E-2</v>
      </c>
      <c r="AC73" s="91"/>
      <c r="AD73" s="260"/>
      <c r="AE73" s="330"/>
      <c r="AF73" s="11" t="s">
        <v>207</v>
      </c>
      <c r="AG73" s="210">
        <v>109</v>
      </c>
      <c r="AH73" s="38">
        <v>0</v>
      </c>
      <c r="AI73" s="85">
        <v>0</v>
      </c>
      <c r="AJ73" s="53">
        <v>68</v>
      </c>
      <c r="AK73" s="32" t="s">
        <v>46</v>
      </c>
      <c r="AL73" s="36">
        <f t="shared" si="28"/>
        <v>0.21790393013100437</v>
      </c>
      <c r="AM73" s="36">
        <f t="shared" si="30"/>
        <v>0.19143239625167335</v>
      </c>
      <c r="AN73" s="36">
        <f t="shared" si="29"/>
        <v>0</v>
      </c>
      <c r="AO73" s="36">
        <f t="shared" si="31"/>
        <v>0</v>
      </c>
      <c r="AP73" s="150"/>
      <c r="AQ73" s="150"/>
      <c r="AR73" s="150"/>
      <c r="AS73" s="150"/>
      <c r="AT73" s="150"/>
      <c r="AU73" s="150"/>
      <c r="AV73" s="150"/>
      <c r="AW73" s="150"/>
      <c r="AX73" s="150"/>
      <c r="AY73" s="150"/>
      <c r="AZ73" s="150"/>
      <c r="BA73" s="150"/>
      <c r="BB73" s="150"/>
      <c r="BC73" s="150"/>
      <c r="BD73" s="150"/>
      <c r="BE73" s="150"/>
    </row>
    <row r="74" spans="2:57" s="12" customFormat="1" ht="13.5" customHeight="1">
      <c r="B74" s="261"/>
      <c r="C74" s="331"/>
      <c r="D74" s="71" t="s">
        <v>67</v>
      </c>
      <c r="E74" s="70">
        <v>50</v>
      </c>
      <c r="F74" s="70">
        <v>7</v>
      </c>
      <c r="G74" s="13">
        <f t="shared" si="0"/>
        <v>0.14000000000000001</v>
      </c>
      <c r="H74" s="96">
        <v>162</v>
      </c>
      <c r="I74" s="70">
        <v>9</v>
      </c>
      <c r="J74" s="13">
        <f t="shared" si="1"/>
        <v>5.5555555555555552E-2</v>
      </c>
      <c r="K74" s="96">
        <v>8241</v>
      </c>
      <c r="L74" s="70">
        <v>1416</v>
      </c>
      <c r="M74" s="13">
        <f t="shared" si="2"/>
        <v>0.1718238077903167</v>
      </c>
      <c r="N74" s="96">
        <v>8290</v>
      </c>
      <c r="O74" s="70">
        <v>1069</v>
      </c>
      <c r="P74" s="13">
        <f t="shared" si="3"/>
        <v>0.12895054282267793</v>
      </c>
      <c r="Q74" s="96">
        <v>5507</v>
      </c>
      <c r="R74" s="70">
        <v>541</v>
      </c>
      <c r="S74" s="13">
        <f t="shared" si="4"/>
        <v>9.8238605411294713E-2</v>
      </c>
      <c r="T74" s="96">
        <v>2098</v>
      </c>
      <c r="U74" s="70">
        <v>137</v>
      </c>
      <c r="V74" s="13">
        <f t="shared" si="5"/>
        <v>6.5300285986653953E-2</v>
      </c>
      <c r="W74" s="96">
        <v>523</v>
      </c>
      <c r="X74" s="70">
        <v>16</v>
      </c>
      <c r="Y74" s="13">
        <f t="shared" si="6"/>
        <v>3.0592734225621414E-2</v>
      </c>
      <c r="Z74" s="96">
        <f t="shared" si="27"/>
        <v>24871</v>
      </c>
      <c r="AA74" s="70">
        <f t="shared" si="27"/>
        <v>3195</v>
      </c>
      <c r="AB74" s="13">
        <f t="shared" si="8"/>
        <v>0.12846286840094889</v>
      </c>
      <c r="AC74" s="91"/>
      <c r="AD74" s="261"/>
      <c r="AE74" s="331"/>
      <c r="AF74" s="151" t="s">
        <v>67</v>
      </c>
      <c r="AG74" s="210">
        <v>24324</v>
      </c>
      <c r="AH74" s="38">
        <v>2858</v>
      </c>
      <c r="AI74" s="85">
        <v>0.11749712218385135</v>
      </c>
      <c r="AJ74" s="53">
        <v>69</v>
      </c>
      <c r="AK74" s="32" t="s">
        <v>47</v>
      </c>
      <c r="AL74" s="36">
        <f t="shared" si="28"/>
        <v>0.19194607060493171</v>
      </c>
      <c r="AM74" s="36">
        <f t="shared" si="30"/>
        <v>0.1591337099811676</v>
      </c>
      <c r="AN74" s="36">
        <f t="shared" si="29"/>
        <v>0.15789473684210525</v>
      </c>
      <c r="AO74" s="36">
        <f t="shared" si="31"/>
        <v>0.11538461538461539</v>
      </c>
      <c r="AP74" s="150"/>
      <c r="AQ74" s="150"/>
      <c r="AR74" s="150"/>
      <c r="AS74" s="150"/>
      <c r="AT74" s="150"/>
      <c r="AU74" s="150"/>
      <c r="AV74" s="150"/>
      <c r="AW74" s="150"/>
      <c r="AX74" s="150"/>
      <c r="AY74" s="150"/>
      <c r="AZ74" s="150"/>
      <c r="BA74" s="150"/>
      <c r="BB74" s="150"/>
      <c r="BC74" s="150"/>
      <c r="BD74" s="150"/>
      <c r="BE74" s="150"/>
    </row>
    <row r="75" spans="2:57" s="12" customFormat="1" ht="13.5" customHeight="1">
      <c r="B75" s="259">
        <v>24</v>
      </c>
      <c r="C75" s="329" t="s">
        <v>114</v>
      </c>
      <c r="D75" s="75" t="s">
        <v>198</v>
      </c>
      <c r="E75" s="94">
        <v>22</v>
      </c>
      <c r="F75" s="74">
        <v>0</v>
      </c>
      <c r="G75" s="72">
        <f t="shared" si="0"/>
        <v>0</v>
      </c>
      <c r="H75" s="94">
        <v>67</v>
      </c>
      <c r="I75" s="74">
        <v>8</v>
      </c>
      <c r="J75" s="72">
        <f t="shared" si="1"/>
        <v>0.11940298507462686</v>
      </c>
      <c r="K75" s="94">
        <v>3763</v>
      </c>
      <c r="L75" s="74">
        <v>551</v>
      </c>
      <c r="M75" s="72">
        <f t="shared" si="2"/>
        <v>0.14642572415625829</v>
      </c>
      <c r="N75" s="94">
        <v>3059</v>
      </c>
      <c r="O75" s="74">
        <v>377</v>
      </c>
      <c r="P75" s="72">
        <f t="shared" si="3"/>
        <v>0.12324288983327884</v>
      </c>
      <c r="Q75" s="94">
        <v>2212</v>
      </c>
      <c r="R75" s="74">
        <v>196</v>
      </c>
      <c r="S75" s="72">
        <f t="shared" si="4"/>
        <v>8.8607594936708861E-2</v>
      </c>
      <c r="T75" s="94">
        <v>983</v>
      </c>
      <c r="U75" s="74">
        <v>48</v>
      </c>
      <c r="V75" s="72">
        <f t="shared" si="5"/>
        <v>4.8830111902339775E-2</v>
      </c>
      <c r="W75" s="94">
        <v>326</v>
      </c>
      <c r="X75" s="74">
        <v>6</v>
      </c>
      <c r="Y75" s="72">
        <f t="shared" si="6"/>
        <v>1.8404907975460124E-2</v>
      </c>
      <c r="Z75" s="94">
        <f t="shared" si="27"/>
        <v>10432</v>
      </c>
      <c r="AA75" s="74">
        <f t="shared" si="27"/>
        <v>1186</v>
      </c>
      <c r="AB75" s="72">
        <f t="shared" si="8"/>
        <v>0.11368865030674846</v>
      </c>
      <c r="AC75" s="91"/>
      <c r="AD75" s="259">
        <v>24</v>
      </c>
      <c r="AE75" s="329" t="s">
        <v>114</v>
      </c>
      <c r="AF75" s="11" t="s">
        <v>198</v>
      </c>
      <c r="AG75" s="210">
        <v>9999</v>
      </c>
      <c r="AH75" s="38">
        <v>962</v>
      </c>
      <c r="AI75" s="85">
        <v>9.6209620962096204E-2</v>
      </c>
      <c r="AJ75" s="53">
        <v>70</v>
      </c>
      <c r="AK75" s="32" t="s">
        <v>48</v>
      </c>
      <c r="AL75" s="36">
        <f t="shared" si="28"/>
        <v>0.24871531346351491</v>
      </c>
      <c r="AM75" s="36">
        <f t="shared" si="30"/>
        <v>0.21966527196652719</v>
      </c>
      <c r="AN75" s="36">
        <f t="shared" si="29"/>
        <v>0.66666666666666663</v>
      </c>
      <c r="AO75" s="36">
        <f t="shared" si="31"/>
        <v>0</v>
      </c>
      <c r="AP75" s="150"/>
      <c r="AQ75" s="150"/>
      <c r="AR75" s="150"/>
      <c r="AS75" s="150"/>
      <c r="AT75" s="150"/>
      <c r="AU75" s="150"/>
      <c r="AV75" s="150"/>
      <c r="AW75" s="150"/>
      <c r="AX75" s="150"/>
      <c r="AY75" s="150"/>
      <c r="AZ75" s="150"/>
      <c r="BA75" s="150"/>
      <c r="BB75" s="150"/>
      <c r="BC75" s="150"/>
      <c r="BD75" s="150"/>
      <c r="BE75" s="150"/>
    </row>
    <row r="76" spans="2:57" s="12" customFormat="1" ht="13.5" customHeight="1">
      <c r="B76" s="260"/>
      <c r="C76" s="330"/>
      <c r="D76" s="61" t="s">
        <v>207</v>
      </c>
      <c r="E76" s="109">
        <v>0</v>
      </c>
      <c r="F76" s="60">
        <v>0</v>
      </c>
      <c r="G76" s="59" t="str">
        <f t="shared" si="0"/>
        <v>-</v>
      </c>
      <c r="H76" s="109">
        <v>1</v>
      </c>
      <c r="I76" s="60">
        <v>0</v>
      </c>
      <c r="J76" s="59">
        <f t="shared" si="1"/>
        <v>0</v>
      </c>
      <c r="K76" s="109">
        <v>39</v>
      </c>
      <c r="L76" s="60">
        <v>2</v>
      </c>
      <c r="M76" s="59">
        <f t="shared" si="2"/>
        <v>5.128205128205128E-2</v>
      </c>
      <c r="N76" s="109">
        <v>24</v>
      </c>
      <c r="O76" s="60">
        <v>2</v>
      </c>
      <c r="P76" s="59">
        <f t="shared" si="3"/>
        <v>8.3333333333333329E-2</v>
      </c>
      <c r="Q76" s="109">
        <v>13</v>
      </c>
      <c r="R76" s="60">
        <v>0</v>
      </c>
      <c r="S76" s="59">
        <f t="shared" si="4"/>
        <v>0</v>
      </c>
      <c r="T76" s="109">
        <v>12</v>
      </c>
      <c r="U76" s="60">
        <v>1</v>
      </c>
      <c r="V76" s="59">
        <f t="shared" si="5"/>
        <v>8.3333333333333329E-2</v>
      </c>
      <c r="W76" s="109">
        <v>4</v>
      </c>
      <c r="X76" s="60">
        <v>0</v>
      </c>
      <c r="Y76" s="59">
        <f t="shared" si="6"/>
        <v>0</v>
      </c>
      <c r="Z76" s="109">
        <f t="shared" si="27"/>
        <v>93</v>
      </c>
      <c r="AA76" s="60">
        <f t="shared" si="27"/>
        <v>5</v>
      </c>
      <c r="AB76" s="59">
        <f t="shared" si="8"/>
        <v>5.3763440860215055E-2</v>
      </c>
      <c r="AC76" s="91"/>
      <c r="AD76" s="260"/>
      <c r="AE76" s="330"/>
      <c r="AF76" s="11" t="s">
        <v>207</v>
      </c>
      <c r="AG76" s="210">
        <v>127</v>
      </c>
      <c r="AH76" s="38">
        <v>4</v>
      </c>
      <c r="AI76" s="85">
        <v>3.1496062992125984E-2</v>
      </c>
      <c r="AJ76" s="53">
        <v>71</v>
      </c>
      <c r="AK76" s="32" t="s">
        <v>49</v>
      </c>
      <c r="AL76" s="36">
        <f t="shared" si="28"/>
        <v>0.12927605409705648</v>
      </c>
      <c r="AM76" s="36">
        <f t="shared" si="30"/>
        <v>0.10276198212835093</v>
      </c>
      <c r="AN76" s="36">
        <f t="shared" si="29"/>
        <v>7.8212290502793297E-2</v>
      </c>
      <c r="AO76" s="36">
        <f t="shared" si="31"/>
        <v>4.9689440993788817E-2</v>
      </c>
      <c r="AP76" s="150"/>
      <c r="AQ76" s="150"/>
      <c r="AR76" s="150"/>
      <c r="AS76" s="150"/>
      <c r="AT76" s="150"/>
      <c r="AU76" s="150"/>
      <c r="AV76" s="150"/>
      <c r="AW76" s="150"/>
      <c r="AX76" s="150"/>
      <c r="AY76" s="150"/>
      <c r="AZ76" s="150"/>
      <c r="BA76" s="150"/>
      <c r="BB76" s="150"/>
      <c r="BC76" s="150"/>
      <c r="BD76" s="150"/>
      <c r="BE76" s="150"/>
    </row>
    <row r="77" spans="2:57" s="12" customFormat="1" ht="13.5" customHeight="1">
      <c r="B77" s="261"/>
      <c r="C77" s="331"/>
      <c r="D77" s="71" t="s">
        <v>67</v>
      </c>
      <c r="E77" s="70">
        <v>22</v>
      </c>
      <c r="F77" s="70">
        <v>0</v>
      </c>
      <c r="G77" s="13">
        <f t="shared" si="0"/>
        <v>0</v>
      </c>
      <c r="H77" s="96">
        <v>68</v>
      </c>
      <c r="I77" s="70">
        <v>8</v>
      </c>
      <c r="J77" s="13">
        <f t="shared" si="1"/>
        <v>0.11764705882352941</v>
      </c>
      <c r="K77" s="96">
        <v>3802</v>
      </c>
      <c r="L77" s="70">
        <v>553</v>
      </c>
      <c r="M77" s="13">
        <f t="shared" si="2"/>
        <v>0.14544976328248291</v>
      </c>
      <c r="N77" s="96">
        <v>3083</v>
      </c>
      <c r="O77" s="70">
        <v>379</v>
      </c>
      <c r="P77" s="13">
        <f t="shared" si="3"/>
        <v>0.1229322088874473</v>
      </c>
      <c r="Q77" s="96">
        <v>2225</v>
      </c>
      <c r="R77" s="70">
        <v>196</v>
      </c>
      <c r="S77" s="13">
        <f t="shared" si="4"/>
        <v>8.8089887640449435E-2</v>
      </c>
      <c r="T77" s="96">
        <v>995</v>
      </c>
      <c r="U77" s="70">
        <v>49</v>
      </c>
      <c r="V77" s="13">
        <f t="shared" si="5"/>
        <v>4.9246231155778891E-2</v>
      </c>
      <c r="W77" s="96">
        <v>330</v>
      </c>
      <c r="X77" s="70">
        <v>6</v>
      </c>
      <c r="Y77" s="13">
        <f t="shared" si="6"/>
        <v>1.8181818181818181E-2</v>
      </c>
      <c r="Z77" s="96">
        <f t="shared" si="27"/>
        <v>10525</v>
      </c>
      <c r="AA77" s="70">
        <f t="shared" si="27"/>
        <v>1191</v>
      </c>
      <c r="AB77" s="13">
        <f t="shared" si="8"/>
        <v>0.11315914489311164</v>
      </c>
      <c r="AC77" s="91"/>
      <c r="AD77" s="261"/>
      <c r="AE77" s="331"/>
      <c r="AF77" s="151" t="s">
        <v>67</v>
      </c>
      <c r="AG77" s="210">
        <v>10126</v>
      </c>
      <c r="AH77" s="38">
        <v>966</v>
      </c>
      <c r="AI77" s="85">
        <v>9.5397985384159584E-2</v>
      </c>
      <c r="AJ77" s="53">
        <v>72</v>
      </c>
      <c r="AK77" s="32" t="s">
        <v>27</v>
      </c>
      <c r="AL77" s="36">
        <f t="shared" si="28"/>
        <v>0.27509495387954425</v>
      </c>
      <c r="AM77" s="36">
        <f t="shared" si="30"/>
        <v>0.23944476576055523</v>
      </c>
      <c r="AN77" s="36">
        <f t="shared" si="29"/>
        <v>0</v>
      </c>
      <c r="AO77" s="36">
        <f t="shared" si="31"/>
        <v>0.2</v>
      </c>
      <c r="AP77" s="150"/>
      <c r="AQ77" s="150"/>
      <c r="AR77" s="150"/>
      <c r="AS77" s="150"/>
      <c r="AT77" s="150"/>
      <c r="AU77" s="150"/>
      <c r="AV77" s="150"/>
      <c r="AW77" s="150"/>
      <c r="AX77" s="150"/>
      <c r="AY77" s="150"/>
      <c r="AZ77" s="150"/>
      <c r="BA77" s="150"/>
      <c r="BB77" s="150"/>
      <c r="BC77" s="150"/>
      <c r="BD77" s="150"/>
      <c r="BE77" s="150"/>
    </row>
    <row r="78" spans="2:57" s="12" customFormat="1" ht="13.5" customHeight="1">
      <c r="B78" s="259">
        <v>25</v>
      </c>
      <c r="C78" s="329" t="s">
        <v>115</v>
      </c>
      <c r="D78" s="75" t="s">
        <v>198</v>
      </c>
      <c r="E78" s="94">
        <v>8</v>
      </c>
      <c r="F78" s="74">
        <v>0</v>
      </c>
      <c r="G78" s="72">
        <f t="shared" si="0"/>
        <v>0</v>
      </c>
      <c r="H78" s="94">
        <v>34</v>
      </c>
      <c r="I78" s="74">
        <v>6</v>
      </c>
      <c r="J78" s="72">
        <f t="shared" si="1"/>
        <v>0.17647058823529413</v>
      </c>
      <c r="K78" s="94">
        <v>2381</v>
      </c>
      <c r="L78" s="74">
        <v>409</v>
      </c>
      <c r="M78" s="72">
        <f t="shared" si="2"/>
        <v>0.17177656446871062</v>
      </c>
      <c r="N78" s="94">
        <v>2067</v>
      </c>
      <c r="O78" s="74">
        <v>333</v>
      </c>
      <c r="P78" s="72">
        <f t="shared" si="3"/>
        <v>0.16110304789550073</v>
      </c>
      <c r="Q78" s="94">
        <v>1499</v>
      </c>
      <c r="R78" s="74">
        <v>206</v>
      </c>
      <c r="S78" s="72">
        <f t="shared" si="4"/>
        <v>0.13742494996664442</v>
      </c>
      <c r="T78" s="94">
        <v>719</v>
      </c>
      <c r="U78" s="74">
        <v>79</v>
      </c>
      <c r="V78" s="72">
        <f t="shared" si="5"/>
        <v>0.10987482614742698</v>
      </c>
      <c r="W78" s="94">
        <v>227</v>
      </c>
      <c r="X78" s="74">
        <v>15</v>
      </c>
      <c r="Y78" s="72">
        <f t="shared" si="6"/>
        <v>6.6079295154185022E-2</v>
      </c>
      <c r="Z78" s="94">
        <f t="shared" si="27"/>
        <v>6935</v>
      </c>
      <c r="AA78" s="74">
        <f t="shared" si="27"/>
        <v>1048</v>
      </c>
      <c r="AB78" s="72">
        <f t="shared" si="8"/>
        <v>0.15111751982696467</v>
      </c>
      <c r="AC78" s="91"/>
      <c r="AD78" s="259">
        <v>25</v>
      </c>
      <c r="AE78" s="329" t="s">
        <v>115</v>
      </c>
      <c r="AF78" s="11" t="s">
        <v>198</v>
      </c>
      <c r="AG78" s="210">
        <v>6772</v>
      </c>
      <c r="AH78" s="38">
        <v>939</v>
      </c>
      <c r="AI78" s="85">
        <v>0.13865918487891318</v>
      </c>
      <c r="AJ78" s="53">
        <v>73</v>
      </c>
      <c r="AK78" s="32" t="s">
        <v>28</v>
      </c>
      <c r="AL78" s="36">
        <f t="shared" si="28"/>
        <v>0.32429099876695439</v>
      </c>
      <c r="AM78" s="36">
        <f t="shared" si="30"/>
        <v>0.2953478446436193</v>
      </c>
      <c r="AN78" s="36">
        <f t="shared" si="29"/>
        <v>0</v>
      </c>
      <c r="AO78" s="36">
        <f t="shared" si="31"/>
        <v>0</v>
      </c>
      <c r="AP78" s="150"/>
      <c r="AQ78" s="150"/>
      <c r="AR78" s="150"/>
      <c r="AS78" s="150"/>
      <c r="AT78" s="150"/>
      <c r="AU78" s="150"/>
      <c r="AV78" s="150"/>
      <c r="AW78" s="150"/>
      <c r="AX78" s="150"/>
      <c r="AY78" s="150"/>
      <c r="AZ78" s="150"/>
      <c r="BA78" s="150"/>
      <c r="BB78" s="150"/>
      <c r="BC78" s="150"/>
      <c r="BD78" s="150"/>
      <c r="BE78" s="150"/>
    </row>
    <row r="79" spans="2:57" s="12" customFormat="1" ht="13.5" customHeight="1">
      <c r="B79" s="260"/>
      <c r="C79" s="330"/>
      <c r="D79" s="61" t="s">
        <v>207</v>
      </c>
      <c r="E79" s="109">
        <v>1</v>
      </c>
      <c r="F79" s="60">
        <v>0</v>
      </c>
      <c r="G79" s="59">
        <f t="shared" si="0"/>
        <v>0</v>
      </c>
      <c r="H79" s="109">
        <v>1</v>
      </c>
      <c r="I79" s="60">
        <v>0</v>
      </c>
      <c r="J79" s="59">
        <f t="shared" si="1"/>
        <v>0</v>
      </c>
      <c r="K79" s="109">
        <v>22</v>
      </c>
      <c r="L79" s="60">
        <v>1</v>
      </c>
      <c r="M79" s="59">
        <f t="shared" si="2"/>
        <v>4.5454545454545456E-2</v>
      </c>
      <c r="N79" s="109">
        <v>17</v>
      </c>
      <c r="O79" s="60">
        <v>0</v>
      </c>
      <c r="P79" s="59">
        <f t="shared" si="3"/>
        <v>0</v>
      </c>
      <c r="Q79" s="109">
        <v>18</v>
      </c>
      <c r="R79" s="60">
        <v>0</v>
      </c>
      <c r="S79" s="59">
        <f t="shared" si="4"/>
        <v>0</v>
      </c>
      <c r="T79" s="109">
        <v>18</v>
      </c>
      <c r="U79" s="60">
        <v>1</v>
      </c>
      <c r="V79" s="59">
        <f t="shared" si="5"/>
        <v>5.5555555555555552E-2</v>
      </c>
      <c r="W79" s="109">
        <v>4</v>
      </c>
      <c r="X79" s="60">
        <v>0</v>
      </c>
      <c r="Y79" s="59">
        <f t="shared" si="6"/>
        <v>0</v>
      </c>
      <c r="Z79" s="109">
        <f t="shared" si="27"/>
        <v>81</v>
      </c>
      <c r="AA79" s="60">
        <f t="shared" si="27"/>
        <v>2</v>
      </c>
      <c r="AB79" s="59">
        <f t="shared" si="8"/>
        <v>2.4691358024691357E-2</v>
      </c>
      <c r="AC79" s="91"/>
      <c r="AD79" s="260"/>
      <c r="AE79" s="330"/>
      <c r="AF79" s="11" t="s">
        <v>207</v>
      </c>
      <c r="AG79" s="210">
        <v>119</v>
      </c>
      <c r="AH79" s="38">
        <v>5</v>
      </c>
      <c r="AI79" s="85">
        <v>4.2016806722689079E-2</v>
      </c>
      <c r="AJ79" s="53">
        <v>74</v>
      </c>
      <c r="AK79" s="32" t="s">
        <v>29</v>
      </c>
      <c r="AL79" s="36">
        <f t="shared" si="28"/>
        <v>0.34963099630996308</v>
      </c>
      <c r="AM79" s="36">
        <f t="shared" si="30"/>
        <v>0.35236220472440943</v>
      </c>
      <c r="AN79" s="36">
        <f t="shared" si="29"/>
        <v>0</v>
      </c>
      <c r="AO79" s="36">
        <f t="shared" si="31"/>
        <v>0.125</v>
      </c>
      <c r="AP79" s="150"/>
      <c r="AQ79" s="150"/>
      <c r="AR79" s="150"/>
      <c r="AS79" s="150"/>
      <c r="AT79" s="150"/>
      <c r="AU79" s="150"/>
      <c r="AV79" s="150"/>
      <c r="AW79" s="150"/>
      <c r="AX79" s="150"/>
      <c r="AY79" s="150"/>
      <c r="AZ79" s="150"/>
      <c r="BA79" s="150"/>
      <c r="BB79" s="150"/>
      <c r="BC79" s="150"/>
      <c r="BD79" s="150"/>
      <c r="BE79" s="150"/>
    </row>
    <row r="80" spans="2:57" s="12" customFormat="1" ht="13.5" customHeight="1">
      <c r="B80" s="261"/>
      <c r="C80" s="331"/>
      <c r="D80" s="71" t="s">
        <v>67</v>
      </c>
      <c r="E80" s="70">
        <v>9</v>
      </c>
      <c r="F80" s="70">
        <v>0</v>
      </c>
      <c r="G80" s="13">
        <f t="shared" si="0"/>
        <v>0</v>
      </c>
      <c r="H80" s="96">
        <v>35</v>
      </c>
      <c r="I80" s="70">
        <v>6</v>
      </c>
      <c r="J80" s="13">
        <f t="shared" si="1"/>
        <v>0.17142857142857143</v>
      </c>
      <c r="K80" s="96">
        <v>2403</v>
      </c>
      <c r="L80" s="70">
        <v>410</v>
      </c>
      <c r="M80" s="13">
        <f t="shared" si="2"/>
        <v>0.17062005826050769</v>
      </c>
      <c r="N80" s="96">
        <v>2084</v>
      </c>
      <c r="O80" s="70">
        <v>333</v>
      </c>
      <c r="P80" s="13">
        <f t="shared" si="3"/>
        <v>0.15978886756238003</v>
      </c>
      <c r="Q80" s="96">
        <v>1517</v>
      </c>
      <c r="R80" s="70">
        <v>206</v>
      </c>
      <c r="S80" s="13">
        <f t="shared" si="4"/>
        <v>0.13579433091628212</v>
      </c>
      <c r="T80" s="96">
        <v>737</v>
      </c>
      <c r="U80" s="70">
        <v>80</v>
      </c>
      <c r="V80" s="13">
        <f t="shared" si="5"/>
        <v>0.10854816824966079</v>
      </c>
      <c r="W80" s="96">
        <v>231</v>
      </c>
      <c r="X80" s="70">
        <v>15</v>
      </c>
      <c r="Y80" s="13">
        <f t="shared" si="6"/>
        <v>6.4935064935064929E-2</v>
      </c>
      <c r="Z80" s="96">
        <f t="shared" si="27"/>
        <v>7016</v>
      </c>
      <c r="AA80" s="70">
        <f t="shared" si="27"/>
        <v>1050</v>
      </c>
      <c r="AB80" s="13">
        <f t="shared" si="8"/>
        <v>0.14965792474344355</v>
      </c>
      <c r="AC80" s="91"/>
      <c r="AD80" s="261"/>
      <c r="AE80" s="331"/>
      <c r="AF80" s="151" t="s">
        <v>67</v>
      </c>
      <c r="AG80" s="210">
        <v>6891</v>
      </c>
      <c r="AH80" s="38">
        <v>944</v>
      </c>
      <c r="AI80" s="85">
        <v>0.13699027717312437</v>
      </c>
      <c r="AL80" s="81"/>
      <c r="AM80" s="81"/>
      <c r="AN80" s="81"/>
      <c r="AO80" s="81"/>
      <c r="AP80" s="150"/>
      <c r="BE80" s="150"/>
    </row>
    <row r="81" spans="2:35" s="12" customFormat="1" ht="13.5" customHeight="1">
      <c r="B81" s="259">
        <v>26</v>
      </c>
      <c r="C81" s="329" t="s">
        <v>30</v>
      </c>
      <c r="D81" s="75" t="s">
        <v>198</v>
      </c>
      <c r="E81" s="94">
        <v>269</v>
      </c>
      <c r="F81" s="74">
        <v>43</v>
      </c>
      <c r="G81" s="72">
        <f t="shared" si="0"/>
        <v>0.15985130111524162</v>
      </c>
      <c r="H81" s="94">
        <v>733</v>
      </c>
      <c r="I81" s="74">
        <v>91</v>
      </c>
      <c r="J81" s="72">
        <f t="shared" si="1"/>
        <v>0.12414733969986358</v>
      </c>
      <c r="K81" s="94">
        <v>39289</v>
      </c>
      <c r="L81" s="74">
        <v>9987</v>
      </c>
      <c r="M81" s="72">
        <f t="shared" si="2"/>
        <v>0.25419328565247268</v>
      </c>
      <c r="N81" s="94">
        <v>34077</v>
      </c>
      <c r="O81" s="74">
        <v>7626</v>
      </c>
      <c r="P81" s="72">
        <f t="shared" si="3"/>
        <v>0.22378730522052998</v>
      </c>
      <c r="Q81" s="94">
        <v>20791</v>
      </c>
      <c r="R81" s="74">
        <v>3359</v>
      </c>
      <c r="S81" s="72">
        <f t="shared" si="4"/>
        <v>0.16156029051031695</v>
      </c>
      <c r="T81" s="94">
        <v>8835</v>
      </c>
      <c r="U81" s="74">
        <v>947</v>
      </c>
      <c r="V81" s="72">
        <f t="shared" si="5"/>
        <v>0.10718732314657611</v>
      </c>
      <c r="W81" s="94">
        <v>2655</v>
      </c>
      <c r="X81" s="74">
        <v>203</v>
      </c>
      <c r="Y81" s="72">
        <f t="shared" si="6"/>
        <v>7.6459510357815438E-2</v>
      </c>
      <c r="Z81" s="94">
        <f t="shared" si="27"/>
        <v>106649</v>
      </c>
      <c r="AA81" s="74">
        <f t="shared" si="27"/>
        <v>22256</v>
      </c>
      <c r="AB81" s="72">
        <f t="shared" si="8"/>
        <v>0.20868456338080996</v>
      </c>
      <c r="AC81" s="91"/>
      <c r="AD81" s="259">
        <v>26</v>
      </c>
      <c r="AE81" s="329" t="s">
        <v>30</v>
      </c>
      <c r="AF81" s="11" t="s">
        <v>198</v>
      </c>
      <c r="AG81" s="210">
        <v>101490</v>
      </c>
      <c r="AH81" s="38">
        <v>18543</v>
      </c>
      <c r="AI81" s="85">
        <v>0.18270765592669228</v>
      </c>
    </row>
    <row r="82" spans="2:35" s="12" customFormat="1" ht="13.5" customHeight="1">
      <c r="B82" s="260"/>
      <c r="C82" s="330"/>
      <c r="D82" s="61" t="s">
        <v>207</v>
      </c>
      <c r="E82" s="109">
        <v>3</v>
      </c>
      <c r="F82" s="60">
        <v>0</v>
      </c>
      <c r="G82" s="59">
        <f t="shared" si="0"/>
        <v>0</v>
      </c>
      <c r="H82" s="109">
        <v>0</v>
      </c>
      <c r="I82" s="60">
        <v>0</v>
      </c>
      <c r="J82" s="59" t="str">
        <f t="shared" si="1"/>
        <v>-</v>
      </c>
      <c r="K82" s="109">
        <v>140</v>
      </c>
      <c r="L82" s="60">
        <v>13</v>
      </c>
      <c r="M82" s="59">
        <f t="shared" si="2"/>
        <v>9.285714285714286E-2</v>
      </c>
      <c r="N82" s="109">
        <v>84</v>
      </c>
      <c r="O82" s="60">
        <v>5</v>
      </c>
      <c r="P82" s="59">
        <f t="shared" si="3"/>
        <v>5.9523809523809521E-2</v>
      </c>
      <c r="Q82" s="109">
        <v>65</v>
      </c>
      <c r="R82" s="60">
        <v>1</v>
      </c>
      <c r="S82" s="59">
        <f t="shared" si="4"/>
        <v>1.5384615384615385E-2</v>
      </c>
      <c r="T82" s="109">
        <v>33</v>
      </c>
      <c r="U82" s="60">
        <v>2</v>
      </c>
      <c r="V82" s="59">
        <f t="shared" si="5"/>
        <v>6.0606060606060608E-2</v>
      </c>
      <c r="W82" s="109">
        <v>15</v>
      </c>
      <c r="X82" s="60">
        <v>0</v>
      </c>
      <c r="Y82" s="59">
        <f t="shared" si="6"/>
        <v>0</v>
      </c>
      <c r="Z82" s="109">
        <f t="shared" si="27"/>
        <v>340</v>
      </c>
      <c r="AA82" s="60">
        <f t="shared" si="27"/>
        <v>21</v>
      </c>
      <c r="AB82" s="59">
        <f t="shared" si="8"/>
        <v>6.1764705882352944E-2</v>
      </c>
      <c r="AC82" s="91"/>
      <c r="AD82" s="260"/>
      <c r="AE82" s="330"/>
      <c r="AF82" s="11" t="s">
        <v>207</v>
      </c>
      <c r="AG82" s="210">
        <v>487</v>
      </c>
      <c r="AH82" s="38">
        <v>18</v>
      </c>
      <c r="AI82" s="85">
        <v>3.6960985626283367E-2</v>
      </c>
    </row>
    <row r="83" spans="2:35" s="12" customFormat="1" ht="13.5" customHeight="1">
      <c r="B83" s="261"/>
      <c r="C83" s="331"/>
      <c r="D83" s="71" t="s">
        <v>67</v>
      </c>
      <c r="E83" s="70">
        <v>272</v>
      </c>
      <c r="F83" s="70">
        <v>43</v>
      </c>
      <c r="G83" s="13">
        <f t="shared" si="0"/>
        <v>0.15808823529411764</v>
      </c>
      <c r="H83" s="96">
        <v>733</v>
      </c>
      <c r="I83" s="70">
        <v>91</v>
      </c>
      <c r="J83" s="13">
        <f t="shared" si="1"/>
        <v>0.12414733969986358</v>
      </c>
      <c r="K83" s="96">
        <v>39429</v>
      </c>
      <c r="L83" s="70">
        <v>10000</v>
      </c>
      <c r="M83" s="13">
        <f t="shared" si="2"/>
        <v>0.25362043166197468</v>
      </c>
      <c r="N83" s="96">
        <v>34161</v>
      </c>
      <c r="O83" s="70">
        <v>7631</v>
      </c>
      <c r="P83" s="13">
        <f t="shared" si="3"/>
        <v>0.22338339041597144</v>
      </c>
      <c r="Q83" s="96">
        <v>20856</v>
      </c>
      <c r="R83" s="70">
        <v>3360</v>
      </c>
      <c r="S83" s="13">
        <f t="shared" si="4"/>
        <v>0.1611047180667434</v>
      </c>
      <c r="T83" s="96">
        <v>8868</v>
      </c>
      <c r="U83" s="70">
        <v>949</v>
      </c>
      <c r="V83" s="13">
        <f t="shared" si="5"/>
        <v>0.10701398285972034</v>
      </c>
      <c r="W83" s="96">
        <v>2670</v>
      </c>
      <c r="X83" s="70">
        <v>203</v>
      </c>
      <c r="Y83" s="13">
        <f t="shared" si="6"/>
        <v>7.6029962546816474E-2</v>
      </c>
      <c r="Z83" s="96">
        <f t="shared" si="27"/>
        <v>106989</v>
      </c>
      <c r="AA83" s="70">
        <f t="shared" si="27"/>
        <v>22277</v>
      </c>
      <c r="AB83" s="13">
        <f t="shared" si="8"/>
        <v>0.20821766723681873</v>
      </c>
      <c r="AC83" s="91"/>
      <c r="AD83" s="261"/>
      <c r="AE83" s="331"/>
      <c r="AF83" s="151" t="s">
        <v>67</v>
      </c>
      <c r="AG83" s="210">
        <v>101977</v>
      </c>
      <c r="AH83" s="38">
        <v>18561</v>
      </c>
      <c r="AI83" s="85">
        <v>0.18201163007344792</v>
      </c>
    </row>
    <row r="84" spans="2:35" s="12" customFormat="1" ht="13.5" customHeight="1">
      <c r="B84" s="259">
        <v>27</v>
      </c>
      <c r="C84" s="329" t="s">
        <v>31</v>
      </c>
      <c r="D84" s="75" t="s">
        <v>198</v>
      </c>
      <c r="E84" s="94">
        <v>53</v>
      </c>
      <c r="F84" s="74">
        <v>7</v>
      </c>
      <c r="G84" s="72">
        <f t="shared" si="0"/>
        <v>0.13207547169811321</v>
      </c>
      <c r="H84" s="94">
        <v>105</v>
      </c>
      <c r="I84" s="74">
        <v>17</v>
      </c>
      <c r="J84" s="72">
        <f t="shared" si="1"/>
        <v>0.16190476190476191</v>
      </c>
      <c r="K84" s="94">
        <v>6046</v>
      </c>
      <c r="L84" s="74">
        <v>1434</v>
      </c>
      <c r="M84" s="72">
        <f t="shared" si="2"/>
        <v>0.23718160767449553</v>
      </c>
      <c r="N84" s="94">
        <v>5276</v>
      </c>
      <c r="O84" s="74">
        <v>1121</v>
      </c>
      <c r="P84" s="72">
        <f t="shared" si="3"/>
        <v>0.21247156937073541</v>
      </c>
      <c r="Q84" s="94">
        <v>3517</v>
      </c>
      <c r="R84" s="74">
        <v>555</v>
      </c>
      <c r="S84" s="72">
        <f t="shared" si="4"/>
        <v>0.15780494739835088</v>
      </c>
      <c r="T84" s="94">
        <v>1739</v>
      </c>
      <c r="U84" s="74">
        <v>184</v>
      </c>
      <c r="V84" s="72">
        <f t="shared" si="5"/>
        <v>0.10580793559516964</v>
      </c>
      <c r="W84" s="94">
        <v>538</v>
      </c>
      <c r="X84" s="74">
        <v>45</v>
      </c>
      <c r="Y84" s="72">
        <f t="shared" si="6"/>
        <v>8.3643122676579931E-2</v>
      </c>
      <c r="Z84" s="94">
        <f t="shared" si="27"/>
        <v>17274</v>
      </c>
      <c r="AA84" s="74">
        <f t="shared" si="27"/>
        <v>3363</v>
      </c>
      <c r="AB84" s="72">
        <f t="shared" si="8"/>
        <v>0.19468565474122959</v>
      </c>
      <c r="AC84" s="91"/>
      <c r="AD84" s="259">
        <v>27</v>
      </c>
      <c r="AE84" s="329" t="s">
        <v>31</v>
      </c>
      <c r="AF84" s="11" t="s">
        <v>198</v>
      </c>
      <c r="AG84" s="210">
        <v>16588</v>
      </c>
      <c r="AH84" s="38">
        <v>2705</v>
      </c>
      <c r="AI84" s="85">
        <v>0.16306968893175788</v>
      </c>
    </row>
    <row r="85" spans="2:35" s="12" customFormat="1" ht="13.5" customHeight="1">
      <c r="B85" s="260"/>
      <c r="C85" s="330"/>
      <c r="D85" s="61" t="s">
        <v>207</v>
      </c>
      <c r="E85" s="109">
        <v>2</v>
      </c>
      <c r="F85" s="60">
        <v>0</v>
      </c>
      <c r="G85" s="59">
        <f t="shared" si="0"/>
        <v>0</v>
      </c>
      <c r="H85" s="109">
        <v>0</v>
      </c>
      <c r="I85" s="60">
        <v>0</v>
      </c>
      <c r="J85" s="59" t="str">
        <f t="shared" si="1"/>
        <v>-</v>
      </c>
      <c r="K85" s="109">
        <v>30</v>
      </c>
      <c r="L85" s="60">
        <v>1</v>
      </c>
      <c r="M85" s="59">
        <f t="shared" si="2"/>
        <v>3.3333333333333333E-2</v>
      </c>
      <c r="N85" s="109">
        <v>12</v>
      </c>
      <c r="O85" s="60">
        <v>1</v>
      </c>
      <c r="P85" s="59">
        <f t="shared" si="3"/>
        <v>8.3333333333333329E-2</v>
      </c>
      <c r="Q85" s="109">
        <v>9</v>
      </c>
      <c r="R85" s="60">
        <v>0</v>
      </c>
      <c r="S85" s="59">
        <f t="shared" si="4"/>
        <v>0</v>
      </c>
      <c r="T85" s="109">
        <v>8</v>
      </c>
      <c r="U85" s="60">
        <v>0</v>
      </c>
      <c r="V85" s="59">
        <f t="shared" si="5"/>
        <v>0</v>
      </c>
      <c r="W85" s="109">
        <v>5</v>
      </c>
      <c r="X85" s="60">
        <v>0</v>
      </c>
      <c r="Y85" s="59">
        <f t="shared" si="6"/>
        <v>0</v>
      </c>
      <c r="Z85" s="109">
        <f t="shared" si="27"/>
        <v>66</v>
      </c>
      <c r="AA85" s="60">
        <f t="shared" si="27"/>
        <v>2</v>
      </c>
      <c r="AB85" s="59">
        <f t="shared" si="8"/>
        <v>3.0303030303030304E-2</v>
      </c>
      <c r="AC85" s="91"/>
      <c r="AD85" s="260"/>
      <c r="AE85" s="330"/>
      <c r="AF85" s="11" t="s">
        <v>207</v>
      </c>
      <c r="AG85" s="210">
        <v>87</v>
      </c>
      <c r="AH85" s="38">
        <v>3</v>
      </c>
      <c r="AI85" s="85">
        <v>3.4482758620689655E-2</v>
      </c>
    </row>
    <row r="86" spans="2:35" s="12" customFormat="1" ht="13.5" customHeight="1">
      <c r="B86" s="261"/>
      <c r="C86" s="331"/>
      <c r="D86" s="71" t="s">
        <v>67</v>
      </c>
      <c r="E86" s="70">
        <v>55</v>
      </c>
      <c r="F86" s="70">
        <v>7</v>
      </c>
      <c r="G86" s="13">
        <f t="shared" si="0"/>
        <v>0.12727272727272726</v>
      </c>
      <c r="H86" s="96">
        <v>105</v>
      </c>
      <c r="I86" s="70">
        <v>17</v>
      </c>
      <c r="J86" s="13">
        <f t="shared" si="1"/>
        <v>0.16190476190476191</v>
      </c>
      <c r="K86" s="96">
        <v>6076</v>
      </c>
      <c r="L86" s="70">
        <v>1435</v>
      </c>
      <c r="M86" s="13">
        <f t="shared" si="2"/>
        <v>0.23617511520737328</v>
      </c>
      <c r="N86" s="96">
        <v>5288</v>
      </c>
      <c r="O86" s="70">
        <v>1122</v>
      </c>
      <c r="P86" s="13">
        <f t="shared" si="3"/>
        <v>0.21217851739788199</v>
      </c>
      <c r="Q86" s="96">
        <v>3526</v>
      </c>
      <c r="R86" s="70">
        <v>555</v>
      </c>
      <c r="S86" s="13">
        <f t="shared" si="4"/>
        <v>0.157402155416903</v>
      </c>
      <c r="T86" s="96">
        <v>1747</v>
      </c>
      <c r="U86" s="70">
        <v>184</v>
      </c>
      <c r="V86" s="13">
        <f t="shared" si="5"/>
        <v>0.10532341156267888</v>
      </c>
      <c r="W86" s="96">
        <v>543</v>
      </c>
      <c r="X86" s="70">
        <v>45</v>
      </c>
      <c r="Y86" s="13">
        <f t="shared" si="6"/>
        <v>8.2872928176795577E-2</v>
      </c>
      <c r="Z86" s="96">
        <f t="shared" si="27"/>
        <v>17340</v>
      </c>
      <c r="AA86" s="70">
        <f t="shared" si="27"/>
        <v>3365</v>
      </c>
      <c r="AB86" s="13">
        <f t="shared" si="8"/>
        <v>0.19405997693194926</v>
      </c>
      <c r="AC86" s="91"/>
      <c r="AD86" s="261"/>
      <c r="AE86" s="331"/>
      <c r="AF86" s="151" t="s">
        <v>67</v>
      </c>
      <c r="AG86" s="210">
        <v>16675</v>
      </c>
      <c r="AH86" s="38">
        <v>2708</v>
      </c>
      <c r="AI86" s="85">
        <v>0.16239880059970016</v>
      </c>
    </row>
    <row r="87" spans="2:35" s="12" customFormat="1" ht="13.5" customHeight="1">
      <c r="B87" s="259">
        <v>28</v>
      </c>
      <c r="C87" s="329" t="s">
        <v>32</v>
      </c>
      <c r="D87" s="75" t="s">
        <v>198</v>
      </c>
      <c r="E87" s="94">
        <v>32</v>
      </c>
      <c r="F87" s="74">
        <v>6</v>
      </c>
      <c r="G87" s="72">
        <f t="shared" si="0"/>
        <v>0.1875</v>
      </c>
      <c r="H87" s="94">
        <v>137</v>
      </c>
      <c r="I87" s="74">
        <v>12</v>
      </c>
      <c r="J87" s="72">
        <f t="shared" si="1"/>
        <v>8.7591240875912413E-2</v>
      </c>
      <c r="K87" s="94">
        <v>5873</v>
      </c>
      <c r="L87" s="74">
        <v>1436</v>
      </c>
      <c r="M87" s="72">
        <f t="shared" si="2"/>
        <v>0.24450876894261878</v>
      </c>
      <c r="N87" s="94">
        <v>4849</v>
      </c>
      <c r="O87" s="74">
        <v>1019</v>
      </c>
      <c r="P87" s="72">
        <f t="shared" si="3"/>
        <v>0.21014642194266858</v>
      </c>
      <c r="Q87" s="94">
        <v>2609</v>
      </c>
      <c r="R87" s="74">
        <v>341</v>
      </c>
      <c r="S87" s="72">
        <f t="shared" si="4"/>
        <v>0.13070141816788042</v>
      </c>
      <c r="T87" s="94">
        <v>1048</v>
      </c>
      <c r="U87" s="74">
        <v>76</v>
      </c>
      <c r="V87" s="72">
        <f t="shared" si="5"/>
        <v>7.2519083969465645E-2</v>
      </c>
      <c r="W87" s="94">
        <v>315</v>
      </c>
      <c r="X87" s="74">
        <v>19</v>
      </c>
      <c r="Y87" s="72">
        <f t="shared" si="6"/>
        <v>6.0317460317460318E-2</v>
      </c>
      <c r="Z87" s="94">
        <f t="shared" si="27"/>
        <v>14863</v>
      </c>
      <c r="AA87" s="74">
        <f t="shared" si="27"/>
        <v>2909</v>
      </c>
      <c r="AB87" s="72">
        <f t="shared" si="8"/>
        <v>0.19572091771513153</v>
      </c>
      <c r="AC87" s="91"/>
      <c r="AD87" s="259">
        <v>28</v>
      </c>
      <c r="AE87" s="329" t="s">
        <v>32</v>
      </c>
      <c r="AF87" s="11" t="s">
        <v>198</v>
      </c>
      <c r="AG87" s="210">
        <v>13950</v>
      </c>
      <c r="AH87" s="38">
        <v>2303</v>
      </c>
      <c r="AI87" s="85">
        <v>0.16508960573476703</v>
      </c>
    </row>
    <row r="88" spans="2:35" s="12" customFormat="1" ht="13.5" customHeight="1">
      <c r="B88" s="260"/>
      <c r="C88" s="330"/>
      <c r="D88" s="61" t="s">
        <v>207</v>
      </c>
      <c r="E88" s="109">
        <v>0</v>
      </c>
      <c r="F88" s="60">
        <v>0</v>
      </c>
      <c r="G88" s="59" t="str">
        <f t="shared" si="0"/>
        <v>-</v>
      </c>
      <c r="H88" s="109">
        <v>0</v>
      </c>
      <c r="I88" s="60">
        <v>0</v>
      </c>
      <c r="J88" s="59" t="str">
        <f t="shared" si="1"/>
        <v>-</v>
      </c>
      <c r="K88" s="109">
        <v>12</v>
      </c>
      <c r="L88" s="60">
        <v>4</v>
      </c>
      <c r="M88" s="59">
        <f t="shared" si="2"/>
        <v>0.33333333333333331</v>
      </c>
      <c r="N88" s="109">
        <v>8</v>
      </c>
      <c r="O88" s="60">
        <v>0</v>
      </c>
      <c r="P88" s="59">
        <f t="shared" si="3"/>
        <v>0</v>
      </c>
      <c r="Q88" s="109">
        <v>5</v>
      </c>
      <c r="R88" s="60">
        <v>0</v>
      </c>
      <c r="S88" s="59">
        <f t="shared" si="4"/>
        <v>0</v>
      </c>
      <c r="T88" s="109">
        <v>2</v>
      </c>
      <c r="U88" s="60">
        <v>1</v>
      </c>
      <c r="V88" s="59">
        <f t="shared" si="5"/>
        <v>0.5</v>
      </c>
      <c r="W88" s="109">
        <v>1</v>
      </c>
      <c r="X88" s="60">
        <v>0</v>
      </c>
      <c r="Y88" s="59">
        <f t="shared" si="6"/>
        <v>0</v>
      </c>
      <c r="Z88" s="109">
        <f t="shared" si="27"/>
        <v>28</v>
      </c>
      <c r="AA88" s="60">
        <f t="shared" si="27"/>
        <v>5</v>
      </c>
      <c r="AB88" s="59">
        <f t="shared" si="8"/>
        <v>0.17857142857142858</v>
      </c>
      <c r="AC88" s="91"/>
      <c r="AD88" s="260"/>
      <c r="AE88" s="330"/>
      <c r="AF88" s="11" t="s">
        <v>207</v>
      </c>
      <c r="AG88" s="210">
        <v>41</v>
      </c>
      <c r="AH88" s="38">
        <v>3</v>
      </c>
      <c r="AI88" s="85">
        <v>7.3170731707317069E-2</v>
      </c>
    </row>
    <row r="89" spans="2:35" s="12" customFormat="1" ht="13.5" customHeight="1">
      <c r="B89" s="261"/>
      <c r="C89" s="331"/>
      <c r="D89" s="71" t="s">
        <v>67</v>
      </c>
      <c r="E89" s="70">
        <v>32</v>
      </c>
      <c r="F89" s="70">
        <v>6</v>
      </c>
      <c r="G89" s="13">
        <f t="shared" si="0"/>
        <v>0.1875</v>
      </c>
      <c r="H89" s="96">
        <v>137</v>
      </c>
      <c r="I89" s="70">
        <v>12</v>
      </c>
      <c r="J89" s="13">
        <f t="shared" si="1"/>
        <v>8.7591240875912413E-2</v>
      </c>
      <c r="K89" s="96">
        <v>5885</v>
      </c>
      <c r="L89" s="70">
        <v>1440</v>
      </c>
      <c r="M89" s="13">
        <f t="shared" si="2"/>
        <v>0.24468988954970264</v>
      </c>
      <c r="N89" s="96">
        <v>4857</v>
      </c>
      <c r="O89" s="70">
        <v>1019</v>
      </c>
      <c r="P89" s="13">
        <f t="shared" si="3"/>
        <v>0.20980028824377187</v>
      </c>
      <c r="Q89" s="96">
        <v>2614</v>
      </c>
      <c r="R89" s="70">
        <v>341</v>
      </c>
      <c r="S89" s="13">
        <f t="shared" si="4"/>
        <v>0.130451415455241</v>
      </c>
      <c r="T89" s="96">
        <v>1050</v>
      </c>
      <c r="U89" s="70">
        <v>77</v>
      </c>
      <c r="V89" s="13">
        <f t="shared" si="5"/>
        <v>7.3333333333333334E-2</v>
      </c>
      <c r="W89" s="96">
        <v>316</v>
      </c>
      <c r="X89" s="70">
        <v>19</v>
      </c>
      <c r="Y89" s="13">
        <f t="shared" si="6"/>
        <v>6.0126582278481014E-2</v>
      </c>
      <c r="Z89" s="96">
        <f t="shared" si="27"/>
        <v>14891</v>
      </c>
      <c r="AA89" s="70">
        <f t="shared" si="27"/>
        <v>2914</v>
      </c>
      <c r="AB89" s="13">
        <f t="shared" si="8"/>
        <v>0.19568867100933449</v>
      </c>
      <c r="AC89" s="91"/>
      <c r="AD89" s="261"/>
      <c r="AE89" s="331"/>
      <c r="AF89" s="151" t="s">
        <v>67</v>
      </c>
      <c r="AG89" s="210">
        <v>13991</v>
      </c>
      <c r="AH89" s="38">
        <v>2306</v>
      </c>
      <c r="AI89" s="85">
        <v>0.16482024158387534</v>
      </c>
    </row>
    <row r="90" spans="2:35" s="12" customFormat="1" ht="13.5" customHeight="1">
      <c r="B90" s="259">
        <v>29</v>
      </c>
      <c r="C90" s="329" t="s">
        <v>33</v>
      </c>
      <c r="D90" s="75" t="s">
        <v>198</v>
      </c>
      <c r="E90" s="94">
        <v>35</v>
      </c>
      <c r="F90" s="74">
        <v>7</v>
      </c>
      <c r="G90" s="72">
        <f t="shared" si="0"/>
        <v>0.2</v>
      </c>
      <c r="H90" s="94">
        <v>78</v>
      </c>
      <c r="I90" s="74">
        <v>6</v>
      </c>
      <c r="J90" s="72">
        <f t="shared" si="1"/>
        <v>7.6923076923076927E-2</v>
      </c>
      <c r="K90" s="94">
        <v>4512</v>
      </c>
      <c r="L90" s="74">
        <v>1175</v>
      </c>
      <c r="M90" s="72">
        <f t="shared" si="2"/>
        <v>0.26041666666666669</v>
      </c>
      <c r="N90" s="94">
        <v>4009</v>
      </c>
      <c r="O90" s="74">
        <v>953</v>
      </c>
      <c r="P90" s="72">
        <f t="shared" si="3"/>
        <v>0.23771514093290097</v>
      </c>
      <c r="Q90" s="94">
        <v>2483</v>
      </c>
      <c r="R90" s="74">
        <v>418</v>
      </c>
      <c r="S90" s="72">
        <f t="shared" si="4"/>
        <v>0.16834474426097462</v>
      </c>
      <c r="T90" s="94">
        <v>1046</v>
      </c>
      <c r="U90" s="74">
        <v>129</v>
      </c>
      <c r="V90" s="72">
        <f t="shared" si="5"/>
        <v>0.12332695984703633</v>
      </c>
      <c r="W90" s="94">
        <v>315</v>
      </c>
      <c r="X90" s="74">
        <v>19</v>
      </c>
      <c r="Y90" s="72">
        <f t="shared" si="6"/>
        <v>6.0317460317460318E-2</v>
      </c>
      <c r="Z90" s="94">
        <f t="shared" si="27"/>
        <v>12478</v>
      </c>
      <c r="AA90" s="74">
        <f t="shared" si="27"/>
        <v>2707</v>
      </c>
      <c r="AB90" s="72">
        <f t="shared" si="8"/>
        <v>0.21694181759897418</v>
      </c>
      <c r="AC90" s="91"/>
      <c r="AD90" s="259">
        <v>29</v>
      </c>
      <c r="AE90" s="329" t="s">
        <v>33</v>
      </c>
      <c r="AF90" s="11" t="s">
        <v>198</v>
      </c>
      <c r="AG90" s="210">
        <v>11894</v>
      </c>
      <c r="AH90" s="38">
        <v>2292</v>
      </c>
      <c r="AI90" s="85">
        <v>0.19270220279132336</v>
      </c>
    </row>
    <row r="91" spans="2:35" s="12" customFormat="1" ht="13.5" customHeight="1">
      <c r="B91" s="260"/>
      <c r="C91" s="330"/>
      <c r="D91" s="61" t="s">
        <v>207</v>
      </c>
      <c r="E91" s="109">
        <v>0</v>
      </c>
      <c r="F91" s="60">
        <v>0</v>
      </c>
      <c r="G91" s="59" t="str">
        <f t="shared" si="0"/>
        <v>-</v>
      </c>
      <c r="H91" s="109">
        <v>0</v>
      </c>
      <c r="I91" s="60">
        <v>0</v>
      </c>
      <c r="J91" s="59" t="str">
        <f t="shared" si="1"/>
        <v>-</v>
      </c>
      <c r="K91" s="109">
        <v>10</v>
      </c>
      <c r="L91" s="60">
        <v>1</v>
      </c>
      <c r="M91" s="59">
        <f t="shared" si="2"/>
        <v>0.1</v>
      </c>
      <c r="N91" s="109">
        <v>18</v>
      </c>
      <c r="O91" s="60">
        <v>1</v>
      </c>
      <c r="P91" s="59">
        <f t="shared" si="3"/>
        <v>5.5555555555555552E-2</v>
      </c>
      <c r="Q91" s="109">
        <v>11</v>
      </c>
      <c r="R91" s="60">
        <v>1</v>
      </c>
      <c r="S91" s="59">
        <f t="shared" si="4"/>
        <v>9.0909090909090912E-2</v>
      </c>
      <c r="T91" s="109">
        <v>5</v>
      </c>
      <c r="U91" s="60">
        <v>1</v>
      </c>
      <c r="V91" s="59">
        <f t="shared" si="5"/>
        <v>0.2</v>
      </c>
      <c r="W91" s="109">
        <v>5</v>
      </c>
      <c r="X91" s="60">
        <v>0</v>
      </c>
      <c r="Y91" s="59">
        <f t="shared" si="6"/>
        <v>0</v>
      </c>
      <c r="Z91" s="109">
        <f t="shared" si="27"/>
        <v>49</v>
      </c>
      <c r="AA91" s="60">
        <f t="shared" si="27"/>
        <v>4</v>
      </c>
      <c r="AB91" s="59">
        <f t="shared" si="8"/>
        <v>8.1632653061224483E-2</v>
      </c>
      <c r="AC91" s="91"/>
      <c r="AD91" s="260"/>
      <c r="AE91" s="330"/>
      <c r="AF91" s="11" t="s">
        <v>207</v>
      </c>
      <c r="AG91" s="210">
        <v>60</v>
      </c>
      <c r="AH91" s="38">
        <v>3</v>
      </c>
      <c r="AI91" s="85">
        <v>0.05</v>
      </c>
    </row>
    <row r="92" spans="2:35" s="12" customFormat="1" ht="13.5" customHeight="1">
      <c r="B92" s="261"/>
      <c r="C92" s="331"/>
      <c r="D92" s="71" t="s">
        <v>67</v>
      </c>
      <c r="E92" s="70">
        <v>35</v>
      </c>
      <c r="F92" s="70">
        <v>7</v>
      </c>
      <c r="G92" s="13">
        <f t="shared" si="0"/>
        <v>0.2</v>
      </c>
      <c r="H92" s="96">
        <v>78</v>
      </c>
      <c r="I92" s="70">
        <v>6</v>
      </c>
      <c r="J92" s="13">
        <f t="shared" si="1"/>
        <v>7.6923076923076927E-2</v>
      </c>
      <c r="K92" s="96">
        <v>4522</v>
      </c>
      <c r="L92" s="70">
        <v>1176</v>
      </c>
      <c r="M92" s="13">
        <f t="shared" si="2"/>
        <v>0.26006191950464397</v>
      </c>
      <c r="N92" s="96">
        <v>4027</v>
      </c>
      <c r="O92" s="70">
        <v>954</v>
      </c>
      <c r="P92" s="13">
        <f t="shared" si="3"/>
        <v>0.23690091879811273</v>
      </c>
      <c r="Q92" s="96">
        <v>2494</v>
      </c>
      <c r="R92" s="70">
        <v>419</v>
      </c>
      <c r="S92" s="13">
        <f t="shared" si="4"/>
        <v>0.16800320769847635</v>
      </c>
      <c r="T92" s="96">
        <v>1051</v>
      </c>
      <c r="U92" s="70">
        <v>130</v>
      </c>
      <c r="V92" s="13">
        <f t="shared" si="5"/>
        <v>0.12369172216936251</v>
      </c>
      <c r="W92" s="96">
        <v>320</v>
      </c>
      <c r="X92" s="70">
        <v>19</v>
      </c>
      <c r="Y92" s="13">
        <f t="shared" si="6"/>
        <v>5.9374999999999997E-2</v>
      </c>
      <c r="Z92" s="96">
        <f t="shared" si="27"/>
        <v>12527</v>
      </c>
      <c r="AA92" s="70">
        <f t="shared" si="27"/>
        <v>2711</v>
      </c>
      <c r="AB92" s="13">
        <f t="shared" si="8"/>
        <v>0.21641254889438813</v>
      </c>
      <c r="AC92" s="91"/>
      <c r="AD92" s="261"/>
      <c r="AE92" s="331"/>
      <c r="AF92" s="151" t="s">
        <v>67</v>
      </c>
      <c r="AG92" s="210">
        <v>11954</v>
      </c>
      <c r="AH92" s="38">
        <v>2295</v>
      </c>
      <c r="AI92" s="85">
        <v>0.19198594612681946</v>
      </c>
    </row>
    <row r="93" spans="2:35" s="12" customFormat="1" ht="13.5" customHeight="1">
      <c r="B93" s="259">
        <v>30</v>
      </c>
      <c r="C93" s="329" t="s">
        <v>34</v>
      </c>
      <c r="D93" s="75" t="s">
        <v>198</v>
      </c>
      <c r="E93" s="94">
        <v>35</v>
      </c>
      <c r="F93" s="74">
        <v>4</v>
      </c>
      <c r="G93" s="72">
        <f t="shared" si="0"/>
        <v>0.11428571428571428</v>
      </c>
      <c r="H93" s="94">
        <v>86</v>
      </c>
      <c r="I93" s="74">
        <v>4</v>
      </c>
      <c r="J93" s="72">
        <f t="shared" si="1"/>
        <v>4.6511627906976744E-2</v>
      </c>
      <c r="K93" s="94">
        <v>5898</v>
      </c>
      <c r="L93" s="74">
        <v>1479</v>
      </c>
      <c r="M93" s="72">
        <f t="shared" si="2"/>
        <v>0.25076297049847407</v>
      </c>
      <c r="N93" s="94">
        <v>5140</v>
      </c>
      <c r="O93" s="74">
        <v>1118</v>
      </c>
      <c r="P93" s="72">
        <f t="shared" si="3"/>
        <v>0.21750972762645915</v>
      </c>
      <c r="Q93" s="94">
        <v>3393</v>
      </c>
      <c r="R93" s="74">
        <v>538</v>
      </c>
      <c r="S93" s="72">
        <f t="shared" si="4"/>
        <v>0.15856174476864132</v>
      </c>
      <c r="T93" s="94">
        <v>1511</v>
      </c>
      <c r="U93" s="74">
        <v>153</v>
      </c>
      <c r="V93" s="72">
        <f t="shared" si="5"/>
        <v>0.10125744540039709</v>
      </c>
      <c r="W93" s="94">
        <v>462</v>
      </c>
      <c r="X93" s="74">
        <v>28</v>
      </c>
      <c r="Y93" s="72">
        <f t="shared" si="6"/>
        <v>6.0606060606060608E-2</v>
      </c>
      <c r="Z93" s="94">
        <f t="shared" si="27"/>
        <v>16525</v>
      </c>
      <c r="AA93" s="74">
        <f t="shared" si="27"/>
        <v>3324</v>
      </c>
      <c r="AB93" s="72">
        <f t="shared" si="8"/>
        <v>0.20114977307110438</v>
      </c>
      <c r="AC93" s="91"/>
      <c r="AD93" s="259">
        <v>30</v>
      </c>
      <c r="AE93" s="329" t="s">
        <v>34</v>
      </c>
      <c r="AF93" s="11" t="s">
        <v>198</v>
      </c>
      <c r="AG93" s="210">
        <v>15905</v>
      </c>
      <c r="AH93" s="38">
        <v>2857</v>
      </c>
      <c r="AI93" s="85">
        <v>0.17962904746934927</v>
      </c>
    </row>
    <row r="94" spans="2:35" s="12" customFormat="1" ht="13.5" customHeight="1">
      <c r="B94" s="260"/>
      <c r="C94" s="330"/>
      <c r="D94" s="61" t="s">
        <v>207</v>
      </c>
      <c r="E94" s="109">
        <v>0</v>
      </c>
      <c r="F94" s="60">
        <v>0</v>
      </c>
      <c r="G94" s="59" t="str">
        <f t="shared" si="0"/>
        <v>-</v>
      </c>
      <c r="H94" s="109">
        <v>0</v>
      </c>
      <c r="I94" s="60">
        <v>0</v>
      </c>
      <c r="J94" s="59" t="str">
        <f t="shared" si="1"/>
        <v>-</v>
      </c>
      <c r="K94" s="109">
        <v>19</v>
      </c>
      <c r="L94" s="60">
        <v>2</v>
      </c>
      <c r="M94" s="59">
        <f t="shared" si="2"/>
        <v>0.10526315789473684</v>
      </c>
      <c r="N94" s="109">
        <v>11</v>
      </c>
      <c r="O94" s="60">
        <v>1</v>
      </c>
      <c r="P94" s="59">
        <f t="shared" si="3"/>
        <v>9.0909090909090912E-2</v>
      </c>
      <c r="Q94" s="109">
        <v>12</v>
      </c>
      <c r="R94" s="60">
        <v>0</v>
      </c>
      <c r="S94" s="59">
        <f t="shared" si="4"/>
        <v>0</v>
      </c>
      <c r="T94" s="109">
        <v>3</v>
      </c>
      <c r="U94" s="60">
        <v>0</v>
      </c>
      <c r="V94" s="59">
        <f t="shared" si="5"/>
        <v>0</v>
      </c>
      <c r="W94" s="109">
        <v>0</v>
      </c>
      <c r="X94" s="60">
        <v>0</v>
      </c>
      <c r="Y94" s="59" t="str">
        <f t="shared" si="6"/>
        <v>-</v>
      </c>
      <c r="Z94" s="109">
        <f t="shared" si="27"/>
        <v>45</v>
      </c>
      <c r="AA94" s="60">
        <f t="shared" si="27"/>
        <v>3</v>
      </c>
      <c r="AB94" s="59">
        <f t="shared" si="8"/>
        <v>6.6666666666666666E-2</v>
      </c>
      <c r="AC94" s="91"/>
      <c r="AD94" s="260"/>
      <c r="AE94" s="330"/>
      <c r="AF94" s="11" t="s">
        <v>207</v>
      </c>
      <c r="AG94" s="210">
        <v>81</v>
      </c>
      <c r="AH94" s="38">
        <v>3</v>
      </c>
      <c r="AI94" s="85">
        <v>3.7037037037037035E-2</v>
      </c>
    </row>
    <row r="95" spans="2:35" s="12" customFormat="1" ht="13.5" customHeight="1">
      <c r="B95" s="261"/>
      <c r="C95" s="331"/>
      <c r="D95" s="71" t="s">
        <v>67</v>
      </c>
      <c r="E95" s="70">
        <v>35</v>
      </c>
      <c r="F95" s="70">
        <v>4</v>
      </c>
      <c r="G95" s="13">
        <f t="shared" si="0"/>
        <v>0.11428571428571428</v>
      </c>
      <c r="H95" s="96">
        <v>86</v>
      </c>
      <c r="I95" s="70">
        <v>4</v>
      </c>
      <c r="J95" s="13">
        <f t="shared" si="1"/>
        <v>4.6511627906976744E-2</v>
      </c>
      <c r="K95" s="96">
        <v>5917</v>
      </c>
      <c r="L95" s="70">
        <v>1481</v>
      </c>
      <c r="M95" s="13">
        <f t="shared" si="2"/>
        <v>0.25029575798546561</v>
      </c>
      <c r="N95" s="96">
        <v>5151</v>
      </c>
      <c r="O95" s="70">
        <v>1119</v>
      </c>
      <c r="P95" s="13">
        <f t="shared" si="3"/>
        <v>0.21723937099592311</v>
      </c>
      <c r="Q95" s="96">
        <v>3405</v>
      </c>
      <c r="R95" s="70">
        <v>538</v>
      </c>
      <c r="S95" s="13">
        <f t="shared" si="4"/>
        <v>0.15800293685756242</v>
      </c>
      <c r="T95" s="96">
        <v>1514</v>
      </c>
      <c r="U95" s="70">
        <v>153</v>
      </c>
      <c r="V95" s="13">
        <f t="shared" si="5"/>
        <v>0.10105680317040951</v>
      </c>
      <c r="W95" s="96">
        <v>462</v>
      </c>
      <c r="X95" s="70">
        <v>28</v>
      </c>
      <c r="Y95" s="13">
        <f t="shared" si="6"/>
        <v>6.0606060606060608E-2</v>
      </c>
      <c r="Z95" s="96">
        <f t="shared" si="27"/>
        <v>16570</v>
      </c>
      <c r="AA95" s="70">
        <f t="shared" si="27"/>
        <v>3327</v>
      </c>
      <c r="AB95" s="13">
        <f t="shared" si="8"/>
        <v>0.20078455039227519</v>
      </c>
      <c r="AC95" s="91"/>
      <c r="AD95" s="261"/>
      <c r="AE95" s="331"/>
      <c r="AF95" s="151" t="s">
        <v>67</v>
      </c>
      <c r="AG95" s="210">
        <v>15986</v>
      </c>
      <c r="AH95" s="38">
        <v>2860</v>
      </c>
      <c r="AI95" s="85">
        <v>0.17890654322532215</v>
      </c>
    </row>
    <row r="96" spans="2:35" s="12" customFormat="1" ht="13.5" customHeight="1">
      <c r="B96" s="259">
        <v>31</v>
      </c>
      <c r="C96" s="329" t="s">
        <v>35</v>
      </c>
      <c r="D96" s="75" t="s">
        <v>198</v>
      </c>
      <c r="E96" s="94">
        <v>69</v>
      </c>
      <c r="F96" s="74">
        <v>8</v>
      </c>
      <c r="G96" s="72">
        <f t="shared" si="0"/>
        <v>0.11594202898550725</v>
      </c>
      <c r="H96" s="94">
        <v>189</v>
      </c>
      <c r="I96" s="74">
        <v>26</v>
      </c>
      <c r="J96" s="72">
        <f t="shared" si="1"/>
        <v>0.13756613756613756</v>
      </c>
      <c r="K96" s="94">
        <v>8382</v>
      </c>
      <c r="L96" s="74">
        <v>2230</v>
      </c>
      <c r="M96" s="72">
        <f t="shared" si="2"/>
        <v>0.26604628966833693</v>
      </c>
      <c r="N96" s="94">
        <v>7206</v>
      </c>
      <c r="O96" s="74">
        <v>1683</v>
      </c>
      <c r="P96" s="72">
        <f t="shared" si="3"/>
        <v>0.23355537052456288</v>
      </c>
      <c r="Q96" s="94">
        <v>4058</v>
      </c>
      <c r="R96" s="74">
        <v>695</v>
      </c>
      <c r="S96" s="72">
        <f t="shared" si="4"/>
        <v>0.17126663380975851</v>
      </c>
      <c r="T96" s="94">
        <v>1542</v>
      </c>
      <c r="U96" s="74">
        <v>193</v>
      </c>
      <c r="V96" s="72">
        <f t="shared" si="5"/>
        <v>0.1251621271076524</v>
      </c>
      <c r="W96" s="94">
        <v>466</v>
      </c>
      <c r="X96" s="74">
        <v>48</v>
      </c>
      <c r="Y96" s="72">
        <f t="shared" si="6"/>
        <v>0.10300429184549356</v>
      </c>
      <c r="Z96" s="94">
        <f t="shared" si="27"/>
        <v>21912</v>
      </c>
      <c r="AA96" s="74">
        <f t="shared" si="27"/>
        <v>4883</v>
      </c>
      <c r="AB96" s="72">
        <f t="shared" si="8"/>
        <v>0.22284592917123039</v>
      </c>
      <c r="AC96" s="91"/>
      <c r="AD96" s="259">
        <v>31</v>
      </c>
      <c r="AE96" s="329" t="s">
        <v>35</v>
      </c>
      <c r="AF96" s="11" t="s">
        <v>198</v>
      </c>
      <c r="AG96" s="210">
        <v>20563</v>
      </c>
      <c r="AH96" s="38">
        <v>4096</v>
      </c>
      <c r="AI96" s="85">
        <v>0.19919272479696543</v>
      </c>
    </row>
    <row r="97" spans="2:37" s="12" customFormat="1" ht="13.5" customHeight="1">
      <c r="B97" s="260"/>
      <c r="C97" s="330"/>
      <c r="D97" s="61" t="s">
        <v>207</v>
      </c>
      <c r="E97" s="109">
        <v>0</v>
      </c>
      <c r="F97" s="60">
        <v>0</v>
      </c>
      <c r="G97" s="59" t="str">
        <f t="shared" si="0"/>
        <v>-</v>
      </c>
      <c r="H97" s="109">
        <v>0</v>
      </c>
      <c r="I97" s="60">
        <v>0</v>
      </c>
      <c r="J97" s="59" t="str">
        <f t="shared" si="1"/>
        <v>-</v>
      </c>
      <c r="K97" s="109">
        <v>42</v>
      </c>
      <c r="L97" s="60">
        <v>4</v>
      </c>
      <c r="M97" s="59">
        <f t="shared" si="2"/>
        <v>9.5238095238095233E-2</v>
      </c>
      <c r="N97" s="109">
        <v>24</v>
      </c>
      <c r="O97" s="60">
        <v>1</v>
      </c>
      <c r="P97" s="59">
        <f t="shared" si="3"/>
        <v>4.1666666666666664E-2</v>
      </c>
      <c r="Q97" s="109">
        <v>17</v>
      </c>
      <c r="R97" s="60">
        <v>0</v>
      </c>
      <c r="S97" s="59">
        <f t="shared" si="4"/>
        <v>0</v>
      </c>
      <c r="T97" s="109">
        <v>5</v>
      </c>
      <c r="U97" s="60">
        <v>0</v>
      </c>
      <c r="V97" s="59">
        <f t="shared" si="5"/>
        <v>0</v>
      </c>
      <c r="W97" s="109">
        <v>1</v>
      </c>
      <c r="X97" s="60">
        <v>0</v>
      </c>
      <c r="Y97" s="59">
        <f t="shared" si="6"/>
        <v>0</v>
      </c>
      <c r="Z97" s="109">
        <f t="shared" si="27"/>
        <v>89</v>
      </c>
      <c r="AA97" s="60">
        <f t="shared" si="27"/>
        <v>5</v>
      </c>
      <c r="AB97" s="59">
        <f t="shared" si="8"/>
        <v>5.6179775280898875E-2</v>
      </c>
      <c r="AC97" s="91"/>
      <c r="AD97" s="260"/>
      <c r="AE97" s="330"/>
      <c r="AF97" s="11" t="s">
        <v>207</v>
      </c>
      <c r="AG97" s="210">
        <v>121</v>
      </c>
      <c r="AH97" s="38">
        <v>5</v>
      </c>
      <c r="AI97" s="85">
        <v>4.1322314049586778E-2</v>
      </c>
      <c r="AK97" s="2"/>
    </row>
    <row r="98" spans="2:37" s="12" customFormat="1" ht="13.5" customHeight="1">
      <c r="B98" s="261"/>
      <c r="C98" s="331"/>
      <c r="D98" s="71" t="s">
        <v>67</v>
      </c>
      <c r="E98" s="70">
        <v>69</v>
      </c>
      <c r="F98" s="70">
        <v>8</v>
      </c>
      <c r="G98" s="13">
        <f t="shared" si="0"/>
        <v>0.11594202898550725</v>
      </c>
      <c r="H98" s="96">
        <v>189</v>
      </c>
      <c r="I98" s="70">
        <v>26</v>
      </c>
      <c r="J98" s="13">
        <f t="shared" si="1"/>
        <v>0.13756613756613756</v>
      </c>
      <c r="K98" s="96">
        <v>8424</v>
      </c>
      <c r="L98" s="70">
        <v>2234</v>
      </c>
      <c r="M98" s="13">
        <f t="shared" si="2"/>
        <v>0.26519468186134854</v>
      </c>
      <c r="N98" s="96">
        <v>7230</v>
      </c>
      <c r="O98" s="70">
        <v>1684</v>
      </c>
      <c r="P98" s="13">
        <f t="shared" si="3"/>
        <v>0.23291839557399724</v>
      </c>
      <c r="Q98" s="96">
        <v>4075</v>
      </c>
      <c r="R98" s="70">
        <v>695</v>
      </c>
      <c r="S98" s="13">
        <f t="shared" si="4"/>
        <v>0.17055214723926379</v>
      </c>
      <c r="T98" s="96">
        <v>1547</v>
      </c>
      <c r="U98" s="70">
        <v>193</v>
      </c>
      <c r="V98" s="13">
        <f t="shared" si="5"/>
        <v>0.12475759534583064</v>
      </c>
      <c r="W98" s="96">
        <v>467</v>
      </c>
      <c r="X98" s="70">
        <v>48</v>
      </c>
      <c r="Y98" s="13">
        <f t="shared" si="6"/>
        <v>0.10278372591006424</v>
      </c>
      <c r="Z98" s="96">
        <f t="shared" si="27"/>
        <v>22001</v>
      </c>
      <c r="AA98" s="70">
        <f t="shared" si="27"/>
        <v>4888</v>
      </c>
      <c r="AB98" s="13">
        <f t="shared" si="8"/>
        <v>0.22217171946729694</v>
      </c>
      <c r="AC98" s="91"/>
      <c r="AD98" s="261"/>
      <c r="AE98" s="331"/>
      <c r="AF98" s="151" t="s">
        <v>67</v>
      </c>
      <c r="AG98" s="210">
        <v>20684</v>
      </c>
      <c r="AH98" s="38">
        <v>4101</v>
      </c>
      <c r="AI98" s="85">
        <v>0.19826919357957842</v>
      </c>
      <c r="AK98" s="82"/>
    </row>
    <row r="99" spans="2:37" s="12" customFormat="1" ht="13.5" customHeight="1">
      <c r="B99" s="259">
        <v>32</v>
      </c>
      <c r="C99" s="329" t="s">
        <v>36</v>
      </c>
      <c r="D99" s="75" t="s">
        <v>198</v>
      </c>
      <c r="E99" s="94">
        <v>38</v>
      </c>
      <c r="F99" s="74">
        <v>8</v>
      </c>
      <c r="G99" s="72">
        <f t="shared" si="0"/>
        <v>0.21052631578947367</v>
      </c>
      <c r="H99" s="94">
        <v>113</v>
      </c>
      <c r="I99" s="74">
        <v>21</v>
      </c>
      <c r="J99" s="72">
        <f t="shared" si="1"/>
        <v>0.18584070796460178</v>
      </c>
      <c r="K99" s="94">
        <v>6388</v>
      </c>
      <c r="L99" s="74">
        <v>1585</v>
      </c>
      <c r="M99" s="72">
        <f t="shared" si="2"/>
        <v>0.24812147777082028</v>
      </c>
      <c r="N99" s="94">
        <v>5899</v>
      </c>
      <c r="O99" s="74">
        <v>1270</v>
      </c>
      <c r="P99" s="72">
        <f t="shared" si="3"/>
        <v>0.2152907272419054</v>
      </c>
      <c r="Q99" s="94">
        <v>3815</v>
      </c>
      <c r="R99" s="74">
        <v>627</v>
      </c>
      <c r="S99" s="72">
        <f t="shared" si="4"/>
        <v>0.16435124508519003</v>
      </c>
      <c r="T99" s="94">
        <v>1507</v>
      </c>
      <c r="U99" s="74">
        <v>143</v>
      </c>
      <c r="V99" s="72">
        <f t="shared" si="5"/>
        <v>9.4890510948905105E-2</v>
      </c>
      <c r="W99" s="94">
        <v>446</v>
      </c>
      <c r="X99" s="74">
        <v>31</v>
      </c>
      <c r="Y99" s="72">
        <f t="shared" si="6"/>
        <v>6.9506726457399109E-2</v>
      </c>
      <c r="Z99" s="94">
        <f t="shared" si="27"/>
        <v>18206</v>
      </c>
      <c r="AA99" s="74">
        <f t="shared" si="27"/>
        <v>3685</v>
      </c>
      <c r="AB99" s="72">
        <f t="shared" si="8"/>
        <v>0.20240580028562014</v>
      </c>
      <c r="AC99" s="91"/>
      <c r="AD99" s="259">
        <v>32</v>
      </c>
      <c r="AE99" s="329" t="s">
        <v>36</v>
      </c>
      <c r="AF99" s="11" t="s">
        <v>198</v>
      </c>
      <c r="AG99" s="210">
        <v>17509</v>
      </c>
      <c r="AH99" s="38">
        <v>3159</v>
      </c>
      <c r="AI99" s="85">
        <v>0.18042149751556341</v>
      </c>
      <c r="AK99" s="82"/>
    </row>
    <row r="100" spans="2:37" s="12" customFormat="1" ht="13.5" customHeight="1">
      <c r="B100" s="260"/>
      <c r="C100" s="330"/>
      <c r="D100" s="61" t="s">
        <v>207</v>
      </c>
      <c r="E100" s="109">
        <v>1</v>
      </c>
      <c r="F100" s="60">
        <v>0</v>
      </c>
      <c r="G100" s="59">
        <f t="shared" si="0"/>
        <v>0</v>
      </c>
      <c r="H100" s="109">
        <v>0</v>
      </c>
      <c r="I100" s="60">
        <v>0</v>
      </c>
      <c r="J100" s="59" t="str">
        <f t="shared" si="1"/>
        <v>-</v>
      </c>
      <c r="K100" s="109">
        <v>15</v>
      </c>
      <c r="L100" s="60">
        <v>1</v>
      </c>
      <c r="M100" s="59">
        <f t="shared" si="2"/>
        <v>6.6666666666666666E-2</v>
      </c>
      <c r="N100" s="109">
        <v>11</v>
      </c>
      <c r="O100" s="60">
        <v>1</v>
      </c>
      <c r="P100" s="59">
        <f t="shared" si="3"/>
        <v>9.0909090909090912E-2</v>
      </c>
      <c r="Q100" s="109">
        <v>10</v>
      </c>
      <c r="R100" s="60">
        <v>0</v>
      </c>
      <c r="S100" s="59">
        <f t="shared" si="4"/>
        <v>0</v>
      </c>
      <c r="T100" s="109">
        <v>10</v>
      </c>
      <c r="U100" s="60">
        <v>0</v>
      </c>
      <c r="V100" s="59">
        <f t="shared" si="5"/>
        <v>0</v>
      </c>
      <c r="W100" s="109">
        <v>1</v>
      </c>
      <c r="X100" s="60">
        <v>0</v>
      </c>
      <c r="Y100" s="59">
        <f t="shared" si="6"/>
        <v>0</v>
      </c>
      <c r="Z100" s="109">
        <f t="shared" si="27"/>
        <v>48</v>
      </c>
      <c r="AA100" s="60">
        <f t="shared" si="27"/>
        <v>2</v>
      </c>
      <c r="AB100" s="59">
        <f t="shared" si="8"/>
        <v>4.1666666666666664E-2</v>
      </c>
      <c r="AC100" s="91"/>
      <c r="AD100" s="260"/>
      <c r="AE100" s="330"/>
      <c r="AF100" s="11" t="s">
        <v>207</v>
      </c>
      <c r="AG100" s="210">
        <v>82</v>
      </c>
      <c r="AH100" s="38">
        <v>1</v>
      </c>
      <c r="AI100" s="85">
        <v>1.2195121951219513E-2</v>
      </c>
      <c r="AK100" s="82"/>
    </row>
    <row r="101" spans="2:37" s="12" customFormat="1" ht="13.5" customHeight="1">
      <c r="B101" s="261"/>
      <c r="C101" s="331"/>
      <c r="D101" s="71" t="s">
        <v>67</v>
      </c>
      <c r="E101" s="70">
        <v>39</v>
      </c>
      <c r="F101" s="70">
        <v>8</v>
      </c>
      <c r="G101" s="13">
        <f t="shared" si="0"/>
        <v>0.20512820512820512</v>
      </c>
      <c r="H101" s="96">
        <v>113</v>
      </c>
      <c r="I101" s="70">
        <v>21</v>
      </c>
      <c r="J101" s="13">
        <f t="shared" si="1"/>
        <v>0.18584070796460178</v>
      </c>
      <c r="K101" s="96">
        <v>6403</v>
      </c>
      <c r="L101" s="70">
        <v>1586</v>
      </c>
      <c r="M101" s="13">
        <f t="shared" si="2"/>
        <v>0.24769639231610183</v>
      </c>
      <c r="N101" s="96">
        <v>5910</v>
      </c>
      <c r="O101" s="70">
        <v>1271</v>
      </c>
      <c r="P101" s="13">
        <f t="shared" si="3"/>
        <v>0.21505922165820643</v>
      </c>
      <c r="Q101" s="96">
        <v>3825</v>
      </c>
      <c r="R101" s="70">
        <v>627</v>
      </c>
      <c r="S101" s="13">
        <f t="shared" si="4"/>
        <v>0.16392156862745097</v>
      </c>
      <c r="T101" s="96">
        <v>1517</v>
      </c>
      <c r="U101" s="70">
        <v>143</v>
      </c>
      <c r="V101" s="13">
        <f t="shared" si="5"/>
        <v>9.4264996704021095E-2</v>
      </c>
      <c r="W101" s="96">
        <v>447</v>
      </c>
      <c r="X101" s="70">
        <v>31</v>
      </c>
      <c r="Y101" s="13">
        <f t="shared" si="6"/>
        <v>6.9351230425055935E-2</v>
      </c>
      <c r="Z101" s="96">
        <f t="shared" si="27"/>
        <v>18254</v>
      </c>
      <c r="AA101" s="70">
        <f t="shared" si="27"/>
        <v>3687</v>
      </c>
      <c r="AB101" s="13">
        <f t="shared" si="8"/>
        <v>0.20198312698586612</v>
      </c>
      <c r="AC101" s="91"/>
      <c r="AD101" s="261"/>
      <c r="AE101" s="331"/>
      <c r="AF101" s="151" t="s">
        <v>67</v>
      </c>
      <c r="AG101" s="210">
        <v>17591</v>
      </c>
      <c r="AH101" s="38">
        <v>3160</v>
      </c>
      <c r="AI101" s="85">
        <v>0.1796373145358422</v>
      </c>
      <c r="AK101" s="82"/>
    </row>
    <row r="102" spans="2:37" s="12" customFormat="1" ht="13.5" customHeight="1">
      <c r="B102" s="259">
        <v>33</v>
      </c>
      <c r="C102" s="329" t="s">
        <v>37</v>
      </c>
      <c r="D102" s="75" t="s">
        <v>198</v>
      </c>
      <c r="E102" s="94">
        <v>7</v>
      </c>
      <c r="F102" s="74">
        <v>3</v>
      </c>
      <c r="G102" s="72">
        <f t="shared" si="0"/>
        <v>0.42857142857142855</v>
      </c>
      <c r="H102" s="94">
        <v>25</v>
      </c>
      <c r="I102" s="74">
        <v>5</v>
      </c>
      <c r="J102" s="72">
        <f t="shared" si="1"/>
        <v>0.2</v>
      </c>
      <c r="K102" s="94">
        <v>2190</v>
      </c>
      <c r="L102" s="74">
        <v>648</v>
      </c>
      <c r="M102" s="72">
        <f t="shared" si="2"/>
        <v>0.29589041095890412</v>
      </c>
      <c r="N102" s="94">
        <v>1698</v>
      </c>
      <c r="O102" s="74">
        <v>462</v>
      </c>
      <c r="P102" s="72">
        <f t="shared" si="3"/>
        <v>0.27208480565371024</v>
      </c>
      <c r="Q102" s="94">
        <v>916</v>
      </c>
      <c r="R102" s="74">
        <v>185</v>
      </c>
      <c r="S102" s="72">
        <f t="shared" si="4"/>
        <v>0.20196506550218341</v>
      </c>
      <c r="T102" s="94">
        <v>442</v>
      </c>
      <c r="U102" s="74">
        <v>69</v>
      </c>
      <c r="V102" s="72">
        <f t="shared" si="5"/>
        <v>0.15610859728506787</v>
      </c>
      <c r="W102" s="94">
        <v>113</v>
      </c>
      <c r="X102" s="74">
        <v>13</v>
      </c>
      <c r="Y102" s="72">
        <f t="shared" si="6"/>
        <v>0.11504424778761062</v>
      </c>
      <c r="Z102" s="94">
        <f t="shared" si="27"/>
        <v>5391</v>
      </c>
      <c r="AA102" s="74">
        <f t="shared" si="27"/>
        <v>1385</v>
      </c>
      <c r="AB102" s="72">
        <f t="shared" si="8"/>
        <v>0.2569096642552402</v>
      </c>
      <c r="AC102" s="91"/>
      <c r="AD102" s="259">
        <v>33</v>
      </c>
      <c r="AE102" s="329" t="s">
        <v>37</v>
      </c>
      <c r="AF102" s="11" t="s">
        <v>198</v>
      </c>
      <c r="AG102" s="210">
        <v>5081</v>
      </c>
      <c r="AH102" s="38">
        <v>1131</v>
      </c>
      <c r="AI102" s="85">
        <v>0.22259397756347177</v>
      </c>
      <c r="AK102" s="82"/>
    </row>
    <row r="103" spans="2:37" s="12" customFormat="1" ht="13.5" customHeight="1">
      <c r="B103" s="260"/>
      <c r="C103" s="330"/>
      <c r="D103" s="61" t="s">
        <v>207</v>
      </c>
      <c r="E103" s="109">
        <v>0</v>
      </c>
      <c r="F103" s="60">
        <v>0</v>
      </c>
      <c r="G103" s="59" t="str">
        <f t="shared" si="0"/>
        <v>-</v>
      </c>
      <c r="H103" s="109">
        <v>0</v>
      </c>
      <c r="I103" s="60">
        <v>0</v>
      </c>
      <c r="J103" s="59" t="str">
        <f t="shared" si="1"/>
        <v>-</v>
      </c>
      <c r="K103" s="109">
        <v>12</v>
      </c>
      <c r="L103" s="60">
        <v>0</v>
      </c>
      <c r="M103" s="59">
        <f t="shared" si="2"/>
        <v>0</v>
      </c>
      <c r="N103" s="109">
        <v>0</v>
      </c>
      <c r="O103" s="60">
        <v>0</v>
      </c>
      <c r="P103" s="59" t="str">
        <f t="shared" si="3"/>
        <v>-</v>
      </c>
      <c r="Q103" s="109">
        <v>1</v>
      </c>
      <c r="R103" s="60">
        <v>0</v>
      </c>
      <c r="S103" s="59">
        <f t="shared" si="4"/>
        <v>0</v>
      </c>
      <c r="T103" s="109">
        <v>0</v>
      </c>
      <c r="U103" s="60">
        <v>0</v>
      </c>
      <c r="V103" s="59" t="str">
        <f t="shared" si="5"/>
        <v>-</v>
      </c>
      <c r="W103" s="109">
        <v>2</v>
      </c>
      <c r="X103" s="60">
        <v>0</v>
      </c>
      <c r="Y103" s="59">
        <f t="shared" si="6"/>
        <v>0</v>
      </c>
      <c r="Z103" s="109">
        <f t="shared" si="27"/>
        <v>15</v>
      </c>
      <c r="AA103" s="60">
        <f t="shared" si="27"/>
        <v>0</v>
      </c>
      <c r="AB103" s="59">
        <f t="shared" si="8"/>
        <v>0</v>
      </c>
      <c r="AC103" s="91"/>
      <c r="AD103" s="260"/>
      <c r="AE103" s="330"/>
      <c r="AF103" s="11" t="s">
        <v>207</v>
      </c>
      <c r="AG103" s="210">
        <v>15</v>
      </c>
      <c r="AH103" s="38">
        <v>0</v>
      </c>
      <c r="AI103" s="85">
        <v>0</v>
      </c>
      <c r="AK103" s="82"/>
    </row>
    <row r="104" spans="2:37" s="12" customFormat="1" ht="13.5" customHeight="1">
      <c r="B104" s="261"/>
      <c r="C104" s="331"/>
      <c r="D104" s="71" t="s">
        <v>67</v>
      </c>
      <c r="E104" s="70">
        <v>7</v>
      </c>
      <c r="F104" s="70">
        <v>3</v>
      </c>
      <c r="G104" s="13">
        <f t="shared" si="0"/>
        <v>0.42857142857142855</v>
      </c>
      <c r="H104" s="96">
        <v>25</v>
      </c>
      <c r="I104" s="70">
        <v>5</v>
      </c>
      <c r="J104" s="13">
        <f t="shared" si="1"/>
        <v>0.2</v>
      </c>
      <c r="K104" s="96">
        <v>2202</v>
      </c>
      <c r="L104" s="70">
        <v>648</v>
      </c>
      <c r="M104" s="13">
        <f t="shared" si="2"/>
        <v>0.29427792915531337</v>
      </c>
      <c r="N104" s="96">
        <v>1698</v>
      </c>
      <c r="O104" s="70">
        <v>462</v>
      </c>
      <c r="P104" s="13">
        <f t="shared" si="3"/>
        <v>0.27208480565371024</v>
      </c>
      <c r="Q104" s="96">
        <v>917</v>
      </c>
      <c r="R104" s="70">
        <v>185</v>
      </c>
      <c r="S104" s="13">
        <f t="shared" si="4"/>
        <v>0.20174482006543076</v>
      </c>
      <c r="T104" s="96">
        <v>442</v>
      </c>
      <c r="U104" s="70">
        <v>69</v>
      </c>
      <c r="V104" s="13">
        <f t="shared" si="5"/>
        <v>0.15610859728506787</v>
      </c>
      <c r="W104" s="96">
        <v>115</v>
      </c>
      <c r="X104" s="70">
        <v>13</v>
      </c>
      <c r="Y104" s="13">
        <f t="shared" si="6"/>
        <v>0.11304347826086956</v>
      </c>
      <c r="Z104" s="96">
        <f t="shared" si="27"/>
        <v>5406</v>
      </c>
      <c r="AA104" s="70">
        <f t="shared" si="27"/>
        <v>1385</v>
      </c>
      <c r="AB104" s="13">
        <f t="shared" si="8"/>
        <v>0.25619681834998148</v>
      </c>
      <c r="AC104" s="91"/>
      <c r="AD104" s="261"/>
      <c r="AE104" s="331"/>
      <c r="AF104" s="151" t="s">
        <v>67</v>
      </c>
      <c r="AG104" s="210">
        <v>5096</v>
      </c>
      <c r="AH104" s="38">
        <v>1131</v>
      </c>
      <c r="AI104" s="85">
        <v>0.22193877551020408</v>
      </c>
      <c r="AK104" s="82"/>
    </row>
    <row r="105" spans="2:37" s="12" customFormat="1" ht="13.5" customHeight="1">
      <c r="B105" s="259">
        <v>34</v>
      </c>
      <c r="C105" s="329" t="s">
        <v>38</v>
      </c>
      <c r="D105" s="75" t="s">
        <v>198</v>
      </c>
      <c r="E105" s="94">
        <v>86</v>
      </c>
      <c r="F105" s="74">
        <v>14</v>
      </c>
      <c r="G105" s="72">
        <f t="shared" si="0"/>
        <v>0.16279069767441862</v>
      </c>
      <c r="H105" s="94">
        <v>169</v>
      </c>
      <c r="I105" s="74">
        <v>31</v>
      </c>
      <c r="J105" s="72">
        <f t="shared" si="1"/>
        <v>0.18343195266272189</v>
      </c>
      <c r="K105" s="94">
        <v>8632</v>
      </c>
      <c r="L105" s="74">
        <v>2141</v>
      </c>
      <c r="M105" s="72">
        <f t="shared" si="2"/>
        <v>0.24803058387395738</v>
      </c>
      <c r="N105" s="94">
        <v>7596</v>
      </c>
      <c r="O105" s="74">
        <v>1662</v>
      </c>
      <c r="P105" s="72">
        <f t="shared" si="3"/>
        <v>0.21879936808846762</v>
      </c>
      <c r="Q105" s="94">
        <v>4741</v>
      </c>
      <c r="R105" s="74">
        <v>735</v>
      </c>
      <c r="S105" s="72">
        <f t="shared" si="4"/>
        <v>0.155030584264923</v>
      </c>
      <c r="T105" s="94">
        <v>2139</v>
      </c>
      <c r="U105" s="74">
        <v>195</v>
      </c>
      <c r="V105" s="72">
        <f t="shared" si="5"/>
        <v>9.1164095371669002E-2</v>
      </c>
      <c r="W105" s="94">
        <v>655</v>
      </c>
      <c r="X105" s="74">
        <v>47</v>
      </c>
      <c r="Y105" s="72">
        <f t="shared" si="6"/>
        <v>7.1755725190839698E-2</v>
      </c>
      <c r="Z105" s="94">
        <f t="shared" si="27"/>
        <v>24018</v>
      </c>
      <c r="AA105" s="74">
        <f t="shared" si="27"/>
        <v>4825</v>
      </c>
      <c r="AB105" s="72">
        <f t="shared" si="8"/>
        <v>0.20089099841785327</v>
      </c>
      <c r="AC105" s="91"/>
      <c r="AD105" s="259">
        <v>34</v>
      </c>
      <c r="AE105" s="329" t="s">
        <v>38</v>
      </c>
      <c r="AF105" s="11" t="s">
        <v>198</v>
      </c>
      <c r="AG105" s="210">
        <v>23136</v>
      </c>
      <c r="AH105" s="38">
        <v>3846</v>
      </c>
      <c r="AI105" s="85">
        <v>0.16623443983402489</v>
      </c>
    </row>
    <row r="106" spans="2:37" s="12" customFormat="1" ht="13.5" customHeight="1">
      <c r="B106" s="260"/>
      <c r="C106" s="330"/>
      <c r="D106" s="61" t="s">
        <v>207</v>
      </c>
      <c r="E106" s="109">
        <v>1</v>
      </c>
      <c r="F106" s="60">
        <v>0</v>
      </c>
      <c r="G106" s="59">
        <f t="shared" si="0"/>
        <v>0</v>
      </c>
      <c r="H106" s="109">
        <v>0</v>
      </c>
      <c r="I106" s="60">
        <v>0</v>
      </c>
      <c r="J106" s="59" t="str">
        <f t="shared" si="1"/>
        <v>-</v>
      </c>
      <c r="K106" s="109">
        <v>33</v>
      </c>
      <c r="L106" s="60">
        <v>2</v>
      </c>
      <c r="M106" s="59">
        <f t="shared" si="2"/>
        <v>6.0606060606060608E-2</v>
      </c>
      <c r="N106" s="109">
        <v>13</v>
      </c>
      <c r="O106" s="60">
        <v>1</v>
      </c>
      <c r="P106" s="59">
        <f t="shared" si="3"/>
        <v>7.6923076923076927E-2</v>
      </c>
      <c r="Q106" s="109">
        <v>8</v>
      </c>
      <c r="R106" s="60">
        <v>0</v>
      </c>
      <c r="S106" s="59">
        <f t="shared" si="4"/>
        <v>0</v>
      </c>
      <c r="T106" s="109">
        <v>5</v>
      </c>
      <c r="U106" s="60">
        <v>0</v>
      </c>
      <c r="V106" s="59">
        <f t="shared" si="5"/>
        <v>0</v>
      </c>
      <c r="W106" s="109">
        <v>2</v>
      </c>
      <c r="X106" s="60">
        <v>0</v>
      </c>
      <c r="Y106" s="59">
        <f t="shared" si="6"/>
        <v>0</v>
      </c>
      <c r="Z106" s="109">
        <f t="shared" si="27"/>
        <v>62</v>
      </c>
      <c r="AA106" s="60">
        <f t="shared" si="27"/>
        <v>3</v>
      </c>
      <c r="AB106" s="59">
        <f t="shared" si="8"/>
        <v>4.8387096774193547E-2</v>
      </c>
      <c r="AC106" s="91"/>
      <c r="AD106" s="260"/>
      <c r="AE106" s="330"/>
      <c r="AF106" s="11" t="s">
        <v>207</v>
      </c>
      <c r="AG106" s="210">
        <v>69</v>
      </c>
      <c r="AH106" s="38">
        <v>0</v>
      </c>
      <c r="AI106" s="85">
        <v>0</v>
      </c>
    </row>
    <row r="107" spans="2:37" s="12" customFormat="1" ht="13.5" customHeight="1">
      <c r="B107" s="261"/>
      <c r="C107" s="331"/>
      <c r="D107" s="71" t="s">
        <v>67</v>
      </c>
      <c r="E107" s="70">
        <v>87</v>
      </c>
      <c r="F107" s="70">
        <v>14</v>
      </c>
      <c r="G107" s="13">
        <f t="shared" si="0"/>
        <v>0.16091954022988506</v>
      </c>
      <c r="H107" s="96">
        <v>169</v>
      </c>
      <c r="I107" s="70">
        <v>31</v>
      </c>
      <c r="J107" s="13">
        <f t="shared" si="1"/>
        <v>0.18343195266272189</v>
      </c>
      <c r="K107" s="96">
        <v>8665</v>
      </c>
      <c r="L107" s="70">
        <v>2143</v>
      </c>
      <c r="M107" s="13">
        <f t="shared" si="2"/>
        <v>0.24731679169070975</v>
      </c>
      <c r="N107" s="96">
        <v>7609</v>
      </c>
      <c r="O107" s="70">
        <v>1663</v>
      </c>
      <c r="P107" s="13">
        <f t="shared" si="3"/>
        <v>0.21855697200683402</v>
      </c>
      <c r="Q107" s="96">
        <v>4749</v>
      </c>
      <c r="R107" s="70">
        <v>735</v>
      </c>
      <c r="S107" s="13">
        <f t="shared" si="4"/>
        <v>0.15476942514213518</v>
      </c>
      <c r="T107" s="96">
        <v>2144</v>
      </c>
      <c r="U107" s="70">
        <v>195</v>
      </c>
      <c r="V107" s="13">
        <f t="shared" si="5"/>
        <v>9.0951492537313439E-2</v>
      </c>
      <c r="W107" s="96">
        <v>657</v>
      </c>
      <c r="X107" s="70">
        <v>47</v>
      </c>
      <c r="Y107" s="13">
        <f t="shared" si="6"/>
        <v>7.1537290715372903E-2</v>
      </c>
      <c r="Z107" s="96">
        <f t="shared" si="27"/>
        <v>24080</v>
      </c>
      <c r="AA107" s="70">
        <f t="shared" si="27"/>
        <v>4828</v>
      </c>
      <c r="AB107" s="13">
        <f t="shared" si="8"/>
        <v>0.20049833887043189</v>
      </c>
      <c r="AC107" s="91"/>
      <c r="AD107" s="261"/>
      <c r="AE107" s="331"/>
      <c r="AF107" s="151" t="s">
        <v>67</v>
      </c>
      <c r="AG107" s="210">
        <v>23205</v>
      </c>
      <c r="AH107" s="38">
        <v>3846</v>
      </c>
      <c r="AI107" s="85">
        <v>0.16574014221073044</v>
      </c>
    </row>
    <row r="108" spans="2:37" s="12" customFormat="1" ht="13.5" customHeight="1">
      <c r="B108" s="259">
        <v>35</v>
      </c>
      <c r="C108" s="329" t="s">
        <v>1</v>
      </c>
      <c r="D108" s="75" t="s">
        <v>198</v>
      </c>
      <c r="E108" s="94">
        <v>11</v>
      </c>
      <c r="F108" s="74">
        <v>0</v>
      </c>
      <c r="G108" s="72">
        <f t="shared" si="0"/>
        <v>0</v>
      </c>
      <c r="H108" s="94">
        <v>29</v>
      </c>
      <c r="I108" s="74">
        <v>8</v>
      </c>
      <c r="J108" s="72">
        <f t="shared" si="1"/>
        <v>0.27586206896551724</v>
      </c>
      <c r="K108" s="94">
        <v>16591</v>
      </c>
      <c r="L108" s="74">
        <v>4095</v>
      </c>
      <c r="M108" s="72">
        <f t="shared" si="2"/>
        <v>0.24682056536676511</v>
      </c>
      <c r="N108" s="94">
        <v>15081</v>
      </c>
      <c r="O108" s="74">
        <v>3459</v>
      </c>
      <c r="P108" s="72">
        <f t="shared" si="3"/>
        <v>0.22936144817982893</v>
      </c>
      <c r="Q108" s="94">
        <v>10174</v>
      </c>
      <c r="R108" s="74">
        <v>1722</v>
      </c>
      <c r="S108" s="72">
        <f t="shared" si="4"/>
        <v>0.16925496363278947</v>
      </c>
      <c r="T108" s="94">
        <v>4495</v>
      </c>
      <c r="U108" s="74">
        <v>504</v>
      </c>
      <c r="V108" s="72">
        <f t="shared" si="5"/>
        <v>0.1121245828698554</v>
      </c>
      <c r="W108" s="94">
        <v>1323</v>
      </c>
      <c r="X108" s="74">
        <v>83</v>
      </c>
      <c r="Y108" s="72">
        <f t="shared" si="6"/>
        <v>6.2736205593348457E-2</v>
      </c>
      <c r="Z108" s="94">
        <f t="shared" si="27"/>
        <v>47704</v>
      </c>
      <c r="AA108" s="74">
        <f t="shared" si="27"/>
        <v>9871</v>
      </c>
      <c r="AB108" s="72">
        <f t="shared" si="8"/>
        <v>0.20692185141707195</v>
      </c>
      <c r="AC108" s="91"/>
      <c r="AD108" s="259">
        <v>35</v>
      </c>
      <c r="AE108" s="329" t="s">
        <v>1</v>
      </c>
      <c r="AF108" s="11" t="s">
        <v>198</v>
      </c>
      <c r="AG108" s="210">
        <v>45744</v>
      </c>
      <c r="AH108" s="38">
        <v>8444</v>
      </c>
      <c r="AI108" s="85">
        <v>0.18459251486533754</v>
      </c>
    </row>
    <row r="109" spans="2:37" s="12" customFormat="1" ht="13.5" customHeight="1">
      <c r="B109" s="260"/>
      <c r="C109" s="330"/>
      <c r="D109" s="61" t="s">
        <v>207</v>
      </c>
      <c r="E109" s="109">
        <v>0</v>
      </c>
      <c r="F109" s="60">
        <v>0</v>
      </c>
      <c r="G109" s="59" t="str">
        <f t="shared" si="0"/>
        <v>-</v>
      </c>
      <c r="H109" s="109">
        <v>5</v>
      </c>
      <c r="I109" s="60">
        <v>0</v>
      </c>
      <c r="J109" s="59">
        <f t="shared" si="1"/>
        <v>0</v>
      </c>
      <c r="K109" s="109">
        <v>274</v>
      </c>
      <c r="L109" s="60">
        <v>24</v>
      </c>
      <c r="M109" s="59">
        <f t="shared" si="2"/>
        <v>8.7591240875912413E-2</v>
      </c>
      <c r="N109" s="109">
        <v>182</v>
      </c>
      <c r="O109" s="60">
        <v>15</v>
      </c>
      <c r="P109" s="59">
        <f t="shared" si="3"/>
        <v>8.2417582417582416E-2</v>
      </c>
      <c r="Q109" s="109">
        <v>120</v>
      </c>
      <c r="R109" s="60">
        <v>3</v>
      </c>
      <c r="S109" s="59">
        <f t="shared" si="4"/>
        <v>2.5000000000000001E-2</v>
      </c>
      <c r="T109" s="109">
        <v>54</v>
      </c>
      <c r="U109" s="60">
        <v>0</v>
      </c>
      <c r="V109" s="59">
        <f t="shared" si="5"/>
        <v>0</v>
      </c>
      <c r="W109" s="109">
        <v>21</v>
      </c>
      <c r="X109" s="60">
        <v>0</v>
      </c>
      <c r="Y109" s="59">
        <f t="shared" si="6"/>
        <v>0</v>
      </c>
      <c r="Z109" s="109">
        <f t="shared" si="27"/>
        <v>656</v>
      </c>
      <c r="AA109" s="60">
        <f t="shared" si="27"/>
        <v>42</v>
      </c>
      <c r="AB109" s="59">
        <f t="shared" si="8"/>
        <v>6.402439024390244E-2</v>
      </c>
      <c r="AC109" s="91"/>
      <c r="AD109" s="260"/>
      <c r="AE109" s="330"/>
      <c r="AF109" s="11" t="s">
        <v>207</v>
      </c>
      <c r="AG109" s="210">
        <v>841</v>
      </c>
      <c r="AH109" s="38">
        <v>33</v>
      </c>
      <c r="AI109" s="85">
        <v>3.9239001189060645E-2</v>
      </c>
    </row>
    <row r="110" spans="2:37" s="12" customFormat="1" ht="13.5" customHeight="1">
      <c r="B110" s="261"/>
      <c r="C110" s="331"/>
      <c r="D110" s="71" t="s">
        <v>67</v>
      </c>
      <c r="E110" s="70">
        <v>11</v>
      </c>
      <c r="F110" s="70">
        <v>0</v>
      </c>
      <c r="G110" s="13">
        <f t="shared" si="0"/>
        <v>0</v>
      </c>
      <c r="H110" s="96">
        <v>34</v>
      </c>
      <c r="I110" s="70">
        <v>8</v>
      </c>
      <c r="J110" s="13">
        <f t="shared" si="1"/>
        <v>0.23529411764705882</v>
      </c>
      <c r="K110" s="96">
        <v>16865</v>
      </c>
      <c r="L110" s="70">
        <v>4119</v>
      </c>
      <c r="M110" s="13">
        <f t="shared" si="2"/>
        <v>0.24423361992291728</v>
      </c>
      <c r="N110" s="96">
        <v>15263</v>
      </c>
      <c r="O110" s="70">
        <v>3474</v>
      </c>
      <c r="P110" s="13">
        <f t="shared" si="3"/>
        <v>0.2276092511301841</v>
      </c>
      <c r="Q110" s="96">
        <v>10294</v>
      </c>
      <c r="R110" s="70">
        <v>1725</v>
      </c>
      <c r="S110" s="13">
        <f t="shared" si="4"/>
        <v>0.16757334369535651</v>
      </c>
      <c r="T110" s="96">
        <v>4549</v>
      </c>
      <c r="U110" s="70">
        <v>504</v>
      </c>
      <c r="V110" s="13">
        <f t="shared" si="5"/>
        <v>0.11079358100681469</v>
      </c>
      <c r="W110" s="96">
        <v>1344</v>
      </c>
      <c r="X110" s="70">
        <v>83</v>
      </c>
      <c r="Y110" s="13">
        <f t="shared" si="6"/>
        <v>6.1755952380952384E-2</v>
      </c>
      <c r="Z110" s="96">
        <f t="shared" si="27"/>
        <v>48360</v>
      </c>
      <c r="AA110" s="70">
        <f t="shared" si="27"/>
        <v>9913</v>
      </c>
      <c r="AB110" s="13">
        <f t="shared" si="8"/>
        <v>0.20498345740281224</v>
      </c>
      <c r="AC110" s="91"/>
      <c r="AD110" s="261"/>
      <c r="AE110" s="331"/>
      <c r="AF110" s="151" t="s">
        <v>67</v>
      </c>
      <c r="AG110" s="210">
        <v>46585</v>
      </c>
      <c r="AH110" s="38">
        <v>8477</v>
      </c>
      <c r="AI110" s="85">
        <v>0.18196844477836213</v>
      </c>
    </row>
    <row r="111" spans="2:37" s="12" customFormat="1" ht="13.5" customHeight="1">
      <c r="B111" s="259">
        <v>36</v>
      </c>
      <c r="C111" s="329" t="s">
        <v>2</v>
      </c>
      <c r="D111" s="75" t="s">
        <v>198</v>
      </c>
      <c r="E111" s="94">
        <v>22</v>
      </c>
      <c r="F111" s="74">
        <v>3</v>
      </c>
      <c r="G111" s="72">
        <f t="shared" si="0"/>
        <v>0.13636363636363635</v>
      </c>
      <c r="H111" s="94">
        <v>33</v>
      </c>
      <c r="I111" s="74">
        <v>7</v>
      </c>
      <c r="J111" s="72">
        <f t="shared" si="1"/>
        <v>0.21212121212121213</v>
      </c>
      <c r="K111" s="94">
        <v>4477</v>
      </c>
      <c r="L111" s="74">
        <v>2212</v>
      </c>
      <c r="M111" s="72">
        <f t="shared" si="2"/>
        <v>0.49408085771722138</v>
      </c>
      <c r="N111" s="94">
        <v>4023</v>
      </c>
      <c r="O111" s="74">
        <v>1999</v>
      </c>
      <c r="P111" s="72">
        <f t="shared" si="3"/>
        <v>0.4968928660203828</v>
      </c>
      <c r="Q111" s="94">
        <v>2889</v>
      </c>
      <c r="R111" s="74">
        <v>1206</v>
      </c>
      <c r="S111" s="72">
        <f t="shared" si="4"/>
        <v>0.4174454828660436</v>
      </c>
      <c r="T111" s="94">
        <v>1329</v>
      </c>
      <c r="U111" s="74">
        <v>380</v>
      </c>
      <c r="V111" s="72">
        <f t="shared" si="5"/>
        <v>0.28592927012791575</v>
      </c>
      <c r="W111" s="94">
        <v>451</v>
      </c>
      <c r="X111" s="74">
        <v>83</v>
      </c>
      <c r="Y111" s="72">
        <f t="shared" si="6"/>
        <v>0.18403547671840353</v>
      </c>
      <c r="Z111" s="94">
        <f t="shared" si="27"/>
        <v>13224</v>
      </c>
      <c r="AA111" s="74">
        <f t="shared" si="27"/>
        <v>5890</v>
      </c>
      <c r="AB111" s="72">
        <f t="shared" si="8"/>
        <v>0.4454022988505747</v>
      </c>
      <c r="AC111" s="91"/>
      <c r="AD111" s="259">
        <v>36</v>
      </c>
      <c r="AE111" s="329" t="s">
        <v>2</v>
      </c>
      <c r="AF111" s="11" t="s">
        <v>198</v>
      </c>
      <c r="AG111" s="210">
        <v>12676</v>
      </c>
      <c r="AH111" s="38">
        <v>5411</v>
      </c>
      <c r="AI111" s="85">
        <v>0.42686967497633321</v>
      </c>
    </row>
    <row r="112" spans="2:37" s="12" customFormat="1" ht="13.5" customHeight="1">
      <c r="B112" s="260"/>
      <c r="C112" s="330"/>
      <c r="D112" s="61" t="s">
        <v>207</v>
      </c>
      <c r="E112" s="109">
        <v>3</v>
      </c>
      <c r="F112" s="60">
        <v>0</v>
      </c>
      <c r="G112" s="59">
        <f t="shared" si="0"/>
        <v>0</v>
      </c>
      <c r="H112" s="109">
        <v>1</v>
      </c>
      <c r="I112" s="60">
        <v>0</v>
      </c>
      <c r="J112" s="59">
        <f t="shared" si="1"/>
        <v>0</v>
      </c>
      <c r="K112" s="109">
        <v>126</v>
      </c>
      <c r="L112" s="60">
        <v>20</v>
      </c>
      <c r="M112" s="59">
        <f t="shared" si="2"/>
        <v>0.15873015873015872</v>
      </c>
      <c r="N112" s="109">
        <v>77</v>
      </c>
      <c r="O112" s="60">
        <v>6</v>
      </c>
      <c r="P112" s="59">
        <f t="shared" si="3"/>
        <v>7.792207792207792E-2</v>
      </c>
      <c r="Q112" s="109">
        <v>67</v>
      </c>
      <c r="R112" s="60">
        <v>7</v>
      </c>
      <c r="S112" s="59">
        <f t="shared" si="4"/>
        <v>0.1044776119402985</v>
      </c>
      <c r="T112" s="109">
        <v>40</v>
      </c>
      <c r="U112" s="60">
        <v>1</v>
      </c>
      <c r="V112" s="59">
        <f t="shared" si="5"/>
        <v>2.5000000000000001E-2</v>
      </c>
      <c r="W112" s="109">
        <v>19</v>
      </c>
      <c r="X112" s="60">
        <v>0</v>
      </c>
      <c r="Y112" s="59">
        <f t="shared" si="6"/>
        <v>0</v>
      </c>
      <c r="Z112" s="109">
        <f t="shared" si="27"/>
        <v>333</v>
      </c>
      <c r="AA112" s="60">
        <f t="shared" si="27"/>
        <v>34</v>
      </c>
      <c r="AB112" s="59">
        <f t="shared" si="8"/>
        <v>0.1021021021021021</v>
      </c>
      <c r="AC112" s="91"/>
      <c r="AD112" s="260"/>
      <c r="AE112" s="330"/>
      <c r="AF112" s="11" t="s">
        <v>207</v>
      </c>
      <c r="AG112" s="210">
        <v>367</v>
      </c>
      <c r="AH112" s="38">
        <v>29</v>
      </c>
      <c r="AI112" s="85">
        <v>7.901907356948229E-2</v>
      </c>
    </row>
    <row r="113" spans="2:37" s="12" customFormat="1" ht="13.5" customHeight="1">
      <c r="B113" s="261"/>
      <c r="C113" s="331"/>
      <c r="D113" s="71" t="s">
        <v>67</v>
      </c>
      <c r="E113" s="70">
        <v>25</v>
      </c>
      <c r="F113" s="70">
        <v>3</v>
      </c>
      <c r="G113" s="13">
        <f t="shared" si="0"/>
        <v>0.12</v>
      </c>
      <c r="H113" s="96">
        <v>34</v>
      </c>
      <c r="I113" s="70">
        <v>7</v>
      </c>
      <c r="J113" s="13">
        <f t="shared" si="1"/>
        <v>0.20588235294117646</v>
      </c>
      <c r="K113" s="96">
        <v>4603</v>
      </c>
      <c r="L113" s="70">
        <v>2232</v>
      </c>
      <c r="M113" s="13">
        <f t="shared" si="2"/>
        <v>0.48490115142298501</v>
      </c>
      <c r="N113" s="96">
        <v>4100</v>
      </c>
      <c r="O113" s="70">
        <v>2005</v>
      </c>
      <c r="P113" s="13">
        <f t="shared" si="3"/>
        <v>0.48902439024390243</v>
      </c>
      <c r="Q113" s="96">
        <v>2956</v>
      </c>
      <c r="R113" s="70">
        <v>1213</v>
      </c>
      <c r="S113" s="13">
        <f t="shared" si="4"/>
        <v>0.41035182679296345</v>
      </c>
      <c r="T113" s="96">
        <v>1369</v>
      </c>
      <c r="U113" s="70">
        <v>381</v>
      </c>
      <c r="V113" s="13">
        <f t="shared" si="5"/>
        <v>0.27830533235938643</v>
      </c>
      <c r="W113" s="96">
        <v>470</v>
      </c>
      <c r="X113" s="70">
        <v>83</v>
      </c>
      <c r="Y113" s="13">
        <f t="shared" si="6"/>
        <v>0.17659574468085107</v>
      </c>
      <c r="Z113" s="96">
        <f t="shared" si="27"/>
        <v>13557</v>
      </c>
      <c r="AA113" s="70">
        <f t="shared" si="27"/>
        <v>5924</v>
      </c>
      <c r="AB113" s="13">
        <f t="shared" si="8"/>
        <v>0.43696983108357307</v>
      </c>
      <c r="AC113" s="91"/>
      <c r="AD113" s="261"/>
      <c r="AE113" s="331"/>
      <c r="AF113" s="151" t="s">
        <v>67</v>
      </c>
      <c r="AG113" s="210">
        <v>13043</v>
      </c>
      <c r="AH113" s="38">
        <v>5440</v>
      </c>
      <c r="AI113" s="85">
        <v>0.41708195967185463</v>
      </c>
    </row>
    <row r="114" spans="2:37" s="12" customFormat="1" ht="13.5" customHeight="1">
      <c r="B114" s="259">
        <v>37</v>
      </c>
      <c r="C114" s="329" t="s">
        <v>3</v>
      </c>
      <c r="D114" s="75" t="s">
        <v>198</v>
      </c>
      <c r="E114" s="94">
        <v>20</v>
      </c>
      <c r="F114" s="74">
        <v>9</v>
      </c>
      <c r="G114" s="72">
        <f t="shared" si="0"/>
        <v>0.45</v>
      </c>
      <c r="H114" s="94">
        <v>77</v>
      </c>
      <c r="I114" s="74">
        <v>21</v>
      </c>
      <c r="J114" s="72">
        <f t="shared" si="1"/>
        <v>0.27272727272727271</v>
      </c>
      <c r="K114" s="94">
        <v>14927</v>
      </c>
      <c r="L114" s="74">
        <v>6333</v>
      </c>
      <c r="M114" s="72">
        <f t="shared" si="2"/>
        <v>0.42426475514168954</v>
      </c>
      <c r="N114" s="94">
        <v>12813</v>
      </c>
      <c r="O114" s="74">
        <v>4863</v>
      </c>
      <c r="P114" s="72">
        <f t="shared" si="3"/>
        <v>0.37953640833528446</v>
      </c>
      <c r="Q114" s="94">
        <v>8764</v>
      </c>
      <c r="R114" s="74">
        <v>2529</v>
      </c>
      <c r="S114" s="72">
        <f t="shared" si="4"/>
        <v>0.2885668644454587</v>
      </c>
      <c r="T114" s="94">
        <v>3870</v>
      </c>
      <c r="U114" s="74">
        <v>808</v>
      </c>
      <c r="V114" s="72">
        <f t="shared" si="5"/>
        <v>0.20878552971576228</v>
      </c>
      <c r="W114" s="94">
        <v>1179</v>
      </c>
      <c r="X114" s="74">
        <v>127</v>
      </c>
      <c r="Y114" s="72">
        <f t="shared" si="6"/>
        <v>0.1077184054283291</v>
      </c>
      <c r="Z114" s="94">
        <f t="shared" si="27"/>
        <v>41650</v>
      </c>
      <c r="AA114" s="74">
        <f t="shared" si="27"/>
        <v>14690</v>
      </c>
      <c r="AB114" s="72">
        <f t="shared" si="8"/>
        <v>0.35270108043217285</v>
      </c>
      <c r="AC114" s="91"/>
      <c r="AD114" s="259">
        <v>37</v>
      </c>
      <c r="AE114" s="329" t="s">
        <v>3</v>
      </c>
      <c r="AF114" s="11" t="s">
        <v>198</v>
      </c>
      <c r="AG114" s="210">
        <v>39258</v>
      </c>
      <c r="AH114" s="38">
        <v>13019</v>
      </c>
      <c r="AI114" s="85">
        <v>0.3316266748178715</v>
      </c>
    </row>
    <row r="115" spans="2:37" s="12" customFormat="1" ht="13.5" customHeight="1">
      <c r="B115" s="260"/>
      <c r="C115" s="330"/>
      <c r="D115" s="61" t="s">
        <v>207</v>
      </c>
      <c r="E115" s="109">
        <v>0</v>
      </c>
      <c r="F115" s="60">
        <v>0</v>
      </c>
      <c r="G115" s="59" t="str">
        <f t="shared" si="0"/>
        <v>-</v>
      </c>
      <c r="H115" s="109">
        <v>0</v>
      </c>
      <c r="I115" s="60">
        <v>0</v>
      </c>
      <c r="J115" s="59" t="str">
        <f t="shared" si="1"/>
        <v>-</v>
      </c>
      <c r="K115" s="109">
        <v>104</v>
      </c>
      <c r="L115" s="60">
        <v>11</v>
      </c>
      <c r="M115" s="59">
        <f t="shared" si="2"/>
        <v>0.10576923076923077</v>
      </c>
      <c r="N115" s="109">
        <v>57</v>
      </c>
      <c r="O115" s="60">
        <v>7</v>
      </c>
      <c r="P115" s="59">
        <f t="shared" si="3"/>
        <v>0.12280701754385964</v>
      </c>
      <c r="Q115" s="109">
        <v>68</v>
      </c>
      <c r="R115" s="60">
        <v>4</v>
      </c>
      <c r="S115" s="59">
        <f t="shared" si="4"/>
        <v>5.8823529411764705E-2</v>
      </c>
      <c r="T115" s="109">
        <v>56</v>
      </c>
      <c r="U115" s="60">
        <v>0</v>
      </c>
      <c r="V115" s="59">
        <f t="shared" si="5"/>
        <v>0</v>
      </c>
      <c r="W115" s="109">
        <v>24</v>
      </c>
      <c r="X115" s="60">
        <v>1</v>
      </c>
      <c r="Y115" s="59">
        <f t="shared" si="6"/>
        <v>4.1666666666666664E-2</v>
      </c>
      <c r="Z115" s="109">
        <f t="shared" si="27"/>
        <v>309</v>
      </c>
      <c r="AA115" s="60">
        <f t="shared" si="27"/>
        <v>23</v>
      </c>
      <c r="AB115" s="59">
        <f t="shared" si="8"/>
        <v>7.4433656957928807E-2</v>
      </c>
      <c r="AC115" s="91"/>
      <c r="AD115" s="260"/>
      <c r="AE115" s="330"/>
      <c r="AF115" s="11" t="s">
        <v>207</v>
      </c>
      <c r="AG115" s="210">
        <v>435</v>
      </c>
      <c r="AH115" s="38">
        <v>25</v>
      </c>
      <c r="AI115" s="85">
        <v>5.7471264367816091E-2</v>
      </c>
    </row>
    <row r="116" spans="2:37" s="12" customFormat="1" ht="13.5" customHeight="1">
      <c r="B116" s="261"/>
      <c r="C116" s="331"/>
      <c r="D116" s="71" t="s">
        <v>67</v>
      </c>
      <c r="E116" s="70">
        <v>20</v>
      </c>
      <c r="F116" s="70">
        <v>9</v>
      </c>
      <c r="G116" s="13">
        <f t="shared" si="0"/>
        <v>0.45</v>
      </c>
      <c r="H116" s="96">
        <v>77</v>
      </c>
      <c r="I116" s="70">
        <v>21</v>
      </c>
      <c r="J116" s="13">
        <f t="shared" si="1"/>
        <v>0.27272727272727271</v>
      </c>
      <c r="K116" s="96">
        <v>15031</v>
      </c>
      <c r="L116" s="70">
        <v>6344</v>
      </c>
      <c r="M116" s="13">
        <f t="shared" si="2"/>
        <v>0.42206107378085289</v>
      </c>
      <c r="N116" s="96">
        <v>12870</v>
      </c>
      <c r="O116" s="70">
        <v>4870</v>
      </c>
      <c r="P116" s="13">
        <f t="shared" si="3"/>
        <v>0.37839937839937837</v>
      </c>
      <c r="Q116" s="96">
        <v>8832</v>
      </c>
      <c r="R116" s="70">
        <v>2533</v>
      </c>
      <c r="S116" s="13">
        <f t="shared" si="4"/>
        <v>0.28679800724637683</v>
      </c>
      <c r="T116" s="96">
        <v>3926</v>
      </c>
      <c r="U116" s="70">
        <v>808</v>
      </c>
      <c r="V116" s="13">
        <f t="shared" si="5"/>
        <v>0.20580743759551706</v>
      </c>
      <c r="W116" s="96">
        <v>1203</v>
      </c>
      <c r="X116" s="70">
        <v>128</v>
      </c>
      <c r="Y116" s="13">
        <f t="shared" si="6"/>
        <v>0.10640066500415628</v>
      </c>
      <c r="Z116" s="96">
        <f t="shared" si="27"/>
        <v>41959</v>
      </c>
      <c r="AA116" s="70">
        <f t="shared" si="27"/>
        <v>14713</v>
      </c>
      <c r="AB116" s="13">
        <f t="shared" si="8"/>
        <v>0.35065182678328843</v>
      </c>
      <c r="AC116" s="91"/>
      <c r="AD116" s="261"/>
      <c r="AE116" s="331"/>
      <c r="AF116" s="151" t="s">
        <v>67</v>
      </c>
      <c r="AG116" s="210">
        <v>39693</v>
      </c>
      <c r="AH116" s="38">
        <v>13044</v>
      </c>
      <c r="AI116" s="85">
        <v>0.32862217519461867</v>
      </c>
    </row>
    <row r="117" spans="2:37" s="12" customFormat="1" ht="13.5" customHeight="1">
      <c r="B117" s="259">
        <v>38</v>
      </c>
      <c r="C117" s="329" t="s">
        <v>39</v>
      </c>
      <c r="D117" s="75" t="s">
        <v>198</v>
      </c>
      <c r="E117" s="94">
        <v>13</v>
      </c>
      <c r="F117" s="74">
        <v>1</v>
      </c>
      <c r="G117" s="72">
        <f t="shared" si="0"/>
        <v>7.6923076923076927E-2</v>
      </c>
      <c r="H117" s="94">
        <v>30</v>
      </c>
      <c r="I117" s="74">
        <v>7</v>
      </c>
      <c r="J117" s="72">
        <f t="shared" si="1"/>
        <v>0.23333333333333334</v>
      </c>
      <c r="K117" s="94">
        <v>3245</v>
      </c>
      <c r="L117" s="74">
        <v>971</v>
      </c>
      <c r="M117" s="72">
        <f t="shared" si="2"/>
        <v>0.29922958397534671</v>
      </c>
      <c r="N117" s="94">
        <v>2774</v>
      </c>
      <c r="O117" s="74">
        <v>779</v>
      </c>
      <c r="P117" s="72">
        <f t="shared" si="3"/>
        <v>0.28082191780821919</v>
      </c>
      <c r="Q117" s="94">
        <v>1762</v>
      </c>
      <c r="R117" s="74">
        <v>395</v>
      </c>
      <c r="S117" s="72">
        <f t="shared" si="4"/>
        <v>0.22417707150964813</v>
      </c>
      <c r="T117" s="94">
        <v>756</v>
      </c>
      <c r="U117" s="74">
        <v>122</v>
      </c>
      <c r="V117" s="72">
        <f t="shared" si="5"/>
        <v>0.16137566137566137</v>
      </c>
      <c r="W117" s="94">
        <v>221</v>
      </c>
      <c r="X117" s="74">
        <v>24</v>
      </c>
      <c r="Y117" s="72">
        <f t="shared" si="6"/>
        <v>0.10859728506787331</v>
      </c>
      <c r="Z117" s="94">
        <f t="shared" si="27"/>
        <v>8801</v>
      </c>
      <c r="AA117" s="74">
        <f t="shared" si="27"/>
        <v>2299</v>
      </c>
      <c r="AB117" s="72">
        <f t="shared" si="8"/>
        <v>0.26122031587319622</v>
      </c>
      <c r="AC117" s="91"/>
      <c r="AD117" s="259">
        <v>38</v>
      </c>
      <c r="AE117" s="329" t="s">
        <v>39</v>
      </c>
      <c r="AF117" s="11" t="s">
        <v>198</v>
      </c>
      <c r="AG117" s="210">
        <v>8465</v>
      </c>
      <c r="AH117" s="38">
        <v>1998</v>
      </c>
      <c r="AI117" s="85">
        <v>0.2360307147076196</v>
      </c>
    </row>
    <row r="118" spans="2:37" s="12" customFormat="1" ht="13.5" customHeight="1">
      <c r="B118" s="260"/>
      <c r="C118" s="330"/>
      <c r="D118" s="61" t="s">
        <v>207</v>
      </c>
      <c r="E118" s="109">
        <v>0</v>
      </c>
      <c r="F118" s="60">
        <v>0</v>
      </c>
      <c r="G118" s="59" t="str">
        <f t="shared" si="0"/>
        <v>-</v>
      </c>
      <c r="H118" s="109">
        <v>0</v>
      </c>
      <c r="I118" s="60">
        <v>0</v>
      </c>
      <c r="J118" s="59" t="str">
        <f t="shared" si="1"/>
        <v>-</v>
      </c>
      <c r="K118" s="109">
        <v>13</v>
      </c>
      <c r="L118" s="60">
        <v>3</v>
      </c>
      <c r="M118" s="59">
        <f t="shared" si="2"/>
        <v>0.23076923076923078</v>
      </c>
      <c r="N118" s="109">
        <v>2</v>
      </c>
      <c r="O118" s="60">
        <v>0</v>
      </c>
      <c r="P118" s="59">
        <f t="shared" si="3"/>
        <v>0</v>
      </c>
      <c r="Q118" s="109">
        <v>4</v>
      </c>
      <c r="R118" s="60">
        <v>0</v>
      </c>
      <c r="S118" s="59">
        <f t="shared" si="4"/>
        <v>0</v>
      </c>
      <c r="T118" s="109">
        <v>1</v>
      </c>
      <c r="U118" s="60">
        <v>0</v>
      </c>
      <c r="V118" s="59">
        <f t="shared" si="5"/>
        <v>0</v>
      </c>
      <c r="W118" s="109">
        <v>1</v>
      </c>
      <c r="X118" s="60">
        <v>0</v>
      </c>
      <c r="Y118" s="59">
        <f t="shared" si="6"/>
        <v>0</v>
      </c>
      <c r="Z118" s="109">
        <f t="shared" si="27"/>
        <v>21</v>
      </c>
      <c r="AA118" s="60">
        <f t="shared" si="27"/>
        <v>3</v>
      </c>
      <c r="AB118" s="59">
        <f t="shared" si="8"/>
        <v>0.14285714285714285</v>
      </c>
      <c r="AC118" s="91"/>
      <c r="AD118" s="260"/>
      <c r="AE118" s="330"/>
      <c r="AF118" s="11" t="s">
        <v>207</v>
      </c>
      <c r="AG118" s="210">
        <v>20</v>
      </c>
      <c r="AH118" s="38">
        <v>0</v>
      </c>
      <c r="AI118" s="85">
        <v>0</v>
      </c>
    </row>
    <row r="119" spans="2:37" s="12" customFormat="1" ht="13.5" customHeight="1">
      <c r="B119" s="261"/>
      <c r="C119" s="331"/>
      <c r="D119" s="71" t="s">
        <v>67</v>
      </c>
      <c r="E119" s="70">
        <v>13</v>
      </c>
      <c r="F119" s="70">
        <v>1</v>
      </c>
      <c r="G119" s="13">
        <f t="shared" si="0"/>
        <v>7.6923076923076927E-2</v>
      </c>
      <c r="H119" s="96">
        <v>30</v>
      </c>
      <c r="I119" s="70">
        <v>7</v>
      </c>
      <c r="J119" s="13">
        <f t="shared" si="1"/>
        <v>0.23333333333333334</v>
      </c>
      <c r="K119" s="96">
        <v>3258</v>
      </c>
      <c r="L119" s="70">
        <v>974</v>
      </c>
      <c r="M119" s="13">
        <f t="shared" si="2"/>
        <v>0.29895641497851444</v>
      </c>
      <c r="N119" s="96">
        <v>2776</v>
      </c>
      <c r="O119" s="70">
        <v>779</v>
      </c>
      <c r="P119" s="13">
        <f t="shared" si="3"/>
        <v>0.28061959654178675</v>
      </c>
      <c r="Q119" s="96">
        <v>1766</v>
      </c>
      <c r="R119" s="70">
        <v>395</v>
      </c>
      <c r="S119" s="13">
        <f t="shared" si="4"/>
        <v>0.22366930917327293</v>
      </c>
      <c r="T119" s="96">
        <v>757</v>
      </c>
      <c r="U119" s="70">
        <v>122</v>
      </c>
      <c r="V119" s="13">
        <f t="shared" si="5"/>
        <v>0.16116248348745046</v>
      </c>
      <c r="W119" s="96">
        <v>222</v>
      </c>
      <c r="X119" s="70">
        <v>24</v>
      </c>
      <c r="Y119" s="13">
        <f t="shared" si="6"/>
        <v>0.10810810810810811</v>
      </c>
      <c r="Z119" s="96">
        <f t="shared" si="27"/>
        <v>8822</v>
      </c>
      <c r="AA119" s="70">
        <f t="shared" si="27"/>
        <v>2302</v>
      </c>
      <c r="AB119" s="13">
        <f t="shared" si="8"/>
        <v>0.26093856268419857</v>
      </c>
      <c r="AC119" s="91"/>
      <c r="AD119" s="261"/>
      <c r="AE119" s="331"/>
      <c r="AF119" s="151" t="s">
        <v>67</v>
      </c>
      <c r="AG119" s="210">
        <v>8485</v>
      </c>
      <c r="AH119" s="38">
        <v>1998</v>
      </c>
      <c r="AI119" s="85">
        <v>0.23547436652916912</v>
      </c>
    </row>
    <row r="120" spans="2:37" s="12" customFormat="1" ht="13.5" customHeight="1">
      <c r="B120" s="259">
        <v>39</v>
      </c>
      <c r="C120" s="329" t="s">
        <v>7</v>
      </c>
      <c r="D120" s="75" t="s">
        <v>198</v>
      </c>
      <c r="E120" s="94">
        <v>28</v>
      </c>
      <c r="F120" s="74">
        <v>5</v>
      </c>
      <c r="G120" s="72">
        <f t="shared" si="0"/>
        <v>0.17857142857142858</v>
      </c>
      <c r="H120" s="94">
        <v>109</v>
      </c>
      <c r="I120" s="74">
        <v>28</v>
      </c>
      <c r="J120" s="72">
        <f t="shared" si="1"/>
        <v>0.25688073394495414</v>
      </c>
      <c r="K120" s="94">
        <v>17758</v>
      </c>
      <c r="L120" s="74">
        <v>6530</v>
      </c>
      <c r="M120" s="72">
        <f t="shared" si="2"/>
        <v>0.36772159026917445</v>
      </c>
      <c r="N120" s="94">
        <v>16182</v>
      </c>
      <c r="O120" s="74">
        <v>5932</v>
      </c>
      <c r="P120" s="72">
        <f t="shared" si="3"/>
        <v>0.36658015078482264</v>
      </c>
      <c r="Q120" s="94">
        <v>10013</v>
      </c>
      <c r="R120" s="74">
        <v>2698</v>
      </c>
      <c r="S120" s="72">
        <f t="shared" si="4"/>
        <v>0.26944971537001899</v>
      </c>
      <c r="T120" s="94">
        <v>4361</v>
      </c>
      <c r="U120" s="74">
        <v>800</v>
      </c>
      <c r="V120" s="72">
        <f t="shared" si="5"/>
        <v>0.18344416418252693</v>
      </c>
      <c r="W120" s="94">
        <v>1272</v>
      </c>
      <c r="X120" s="74">
        <v>116</v>
      </c>
      <c r="Y120" s="72">
        <f t="shared" si="6"/>
        <v>9.1194968553459113E-2</v>
      </c>
      <c r="Z120" s="94">
        <f t="shared" si="27"/>
        <v>49723</v>
      </c>
      <c r="AA120" s="74">
        <f t="shared" si="27"/>
        <v>16109</v>
      </c>
      <c r="AB120" s="72">
        <f t="shared" si="8"/>
        <v>0.323974820505601</v>
      </c>
      <c r="AC120" s="91"/>
      <c r="AD120" s="259">
        <v>39</v>
      </c>
      <c r="AE120" s="329" t="s">
        <v>7</v>
      </c>
      <c r="AF120" s="11" t="s">
        <v>198</v>
      </c>
      <c r="AG120" s="210">
        <v>47449</v>
      </c>
      <c r="AH120" s="38">
        <v>14147</v>
      </c>
      <c r="AI120" s="85">
        <v>0.29815169971969907</v>
      </c>
    </row>
    <row r="121" spans="2:37" s="12" customFormat="1" ht="13.5" customHeight="1">
      <c r="B121" s="260"/>
      <c r="C121" s="330"/>
      <c r="D121" s="61" t="s">
        <v>207</v>
      </c>
      <c r="E121" s="109">
        <v>0</v>
      </c>
      <c r="F121" s="60">
        <v>0</v>
      </c>
      <c r="G121" s="59" t="str">
        <f t="shared" si="0"/>
        <v>-</v>
      </c>
      <c r="H121" s="109">
        <v>1</v>
      </c>
      <c r="I121" s="60">
        <v>0</v>
      </c>
      <c r="J121" s="59">
        <f t="shared" si="1"/>
        <v>0</v>
      </c>
      <c r="K121" s="109">
        <v>137</v>
      </c>
      <c r="L121" s="60">
        <v>12</v>
      </c>
      <c r="M121" s="59">
        <f t="shared" si="2"/>
        <v>8.7591240875912413E-2</v>
      </c>
      <c r="N121" s="109">
        <v>83</v>
      </c>
      <c r="O121" s="60">
        <v>4</v>
      </c>
      <c r="P121" s="59">
        <f t="shared" si="3"/>
        <v>4.8192771084337352E-2</v>
      </c>
      <c r="Q121" s="109">
        <v>63</v>
      </c>
      <c r="R121" s="60">
        <v>4</v>
      </c>
      <c r="S121" s="59">
        <f t="shared" si="4"/>
        <v>6.3492063492063489E-2</v>
      </c>
      <c r="T121" s="109">
        <v>51</v>
      </c>
      <c r="U121" s="60">
        <v>1</v>
      </c>
      <c r="V121" s="59">
        <f t="shared" si="5"/>
        <v>1.9607843137254902E-2</v>
      </c>
      <c r="W121" s="109">
        <v>28</v>
      </c>
      <c r="X121" s="60">
        <v>0</v>
      </c>
      <c r="Y121" s="59">
        <f t="shared" si="6"/>
        <v>0</v>
      </c>
      <c r="Z121" s="109">
        <f t="shared" si="27"/>
        <v>363</v>
      </c>
      <c r="AA121" s="60">
        <f t="shared" si="27"/>
        <v>21</v>
      </c>
      <c r="AB121" s="59">
        <f t="shared" si="8"/>
        <v>5.7851239669421489E-2</v>
      </c>
      <c r="AC121" s="91"/>
      <c r="AD121" s="260"/>
      <c r="AE121" s="330"/>
      <c r="AF121" s="11" t="s">
        <v>207</v>
      </c>
      <c r="AG121" s="210">
        <v>495</v>
      </c>
      <c r="AH121" s="38">
        <v>26</v>
      </c>
      <c r="AI121" s="85">
        <v>5.2525252525252523E-2</v>
      </c>
    </row>
    <row r="122" spans="2:37" s="12" customFormat="1" ht="13.5" customHeight="1">
      <c r="B122" s="261"/>
      <c r="C122" s="331"/>
      <c r="D122" s="71" t="s">
        <v>67</v>
      </c>
      <c r="E122" s="70">
        <v>28</v>
      </c>
      <c r="F122" s="70">
        <v>5</v>
      </c>
      <c r="G122" s="13">
        <f t="shared" si="0"/>
        <v>0.17857142857142858</v>
      </c>
      <c r="H122" s="96">
        <v>110</v>
      </c>
      <c r="I122" s="70">
        <v>28</v>
      </c>
      <c r="J122" s="13">
        <f t="shared" si="1"/>
        <v>0.25454545454545452</v>
      </c>
      <c r="K122" s="96">
        <v>17895</v>
      </c>
      <c r="L122" s="70">
        <v>6542</v>
      </c>
      <c r="M122" s="13">
        <f t="shared" si="2"/>
        <v>0.36557697680916457</v>
      </c>
      <c r="N122" s="96">
        <v>16265</v>
      </c>
      <c r="O122" s="70">
        <v>5936</v>
      </c>
      <c r="P122" s="13">
        <f t="shared" si="3"/>
        <v>0.36495542576083617</v>
      </c>
      <c r="Q122" s="96">
        <v>10076</v>
      </c>
      <c r="R122" s="70">
        <v>2702</v>
      </c>
      <c r="S122" s="13">
        <f t="shared" si="4"/>
        <v>0.26816196903533146</v>
      </c>
      <c r="T122" s="96">
        <v>4412</v>
      </c>
      <c r="U122" s="70">
        <v>801</v>
      </c>
      <c r="V122" s="13">
        <f t="shared" si="5"/>
        <v>0.1815503173164098</v>
      </c>
      <c r="W122" s="96">
        <v>1300</v>
      </c>
      <c r="X122" s="70">
        <v>116</v>
      </c>
      <c r="Y122" s="13">
        <f t="shared" si="6"/>
        <v>8.9230769230769225E-2</v>
      </c>
      <c r="Z122" s="96">
        <f t="shared" si="27"/>
        <v>50086</v>
      </c>
      <c r="AA122" s="70">
        <f t="shared" si="27"/>
        <v>16130</v>
      </c>
      <c r="AB122" s="13">
        <f t="shared" si="8"/>
        <v>0.32204608074112528</v>
      </c>
      <c r="AC122" s="91"/>
      <c r="AD122" s="261"/>
      <c r="AE122" s="331"/>
      <c r="AF122" s="151" t="s">
        <v>67</v>
      </c>
      <c r="AG122" s="210">
        <v>47944</v>
      </c>
      <c r="AH122" s="38">
        <v>14173</v>
      </c>
      <c r="AI122" s="85">
        <v>0.29561571833806105</v>
      </c>
    </row>
    <row r="123" spans="2:37" s="12" customFormat="1" ht="13.5" customHeight="1">
      <c r="B123" s="259">
        <v>40</v>
      </c>
      <c r="C123" s="329" t="s">
        <v>40</v>
      </c>
      <c r="D123" s="75" t="s">
        <v>198</v>
      </c>
      <c r="E123" s="94">
        <v>38</v>
      </c>
      <c r="F123" s="74">
        <v>9</v>
      </c>
      <c r="G123" s="72">
        <f t="shared" si="0"/>
        <v>0.23684210526315788</v>
      </c>
      <c r="H123" s="94">
        <v>93</v>
      </c>
      <c r="I123" s="74">
        <v>14</v>
      </c>
      <c r="J123" s="72">
        <f t="shared" si="1"/>
        <v>0.15053763440860216</v>
      </c>
      <c r="K123" s="94">
        <v>3762</v>
      </c>
      <c r="L123" s="74">
        <v>924</v>
      </c>
      <c r="M123" s="72">
        <f t="shared" si="2"/>
        <v>0.24561403508771928</v>
      </c>
      <c r="N123" s="94">
        <v>3298</v>
      </c>
      <c r="O123" s="74">
        <v>665</v>
      </c>
      <c r="P123" s="72">
        <f t="shared" si="3"/>
        <v>0.20163735597331717</v>
      </c>
      <c r="Q123" s="94">
        <v>2106</v>
      </c>
      <c r="R123" s="74">
        <v>382</v>
      </c>
      <c r="S123" s="72">
        <f t="shared" si="4"/>
        <v>0.18138651471984804</v>
      </c>
      <c r="T123" s="94">
        <v>965</v>
      </c>
      <c r="U123" s="74">
        <v>108</v>
      </c>
      <c r="V123" s="72">
        <f t="shared" si="5"/>
        <v>0.11191709844559586</v>
      </c>
      <c r="W123" s="94">
        <v>236</v>
      </c>
      <c r="X123" s="74">
        <v>18</v>
      </c>
      <c r="Y123" s="72">
        <f t="shared" si="6"/>
        <v>7.6271186440677971E-2</v>
      </c>
      <c r="Z123" s="94">
        <f t="shared" si="27"/>
        <v>10498</v>
      </c>
      <c r="AA123" s="74">
        <f t="shared" si="27"/>
        <v>2120</v>
      </c>
      <c r="AB123" s="72">
        <f t="shared" si="8"/>
        <v>0.20194322728138694</v>
      </c>
      <c r="AC123" s="91"/>
      <c r="AD123" s="259">
        <v>40</v>
      </c>
      <c r="AE123" s="329" t="s">
        <v>40</v>
      </c>
      <c r="AF123" s="11" t="s">
        <v>198</v>
      </c>
      <c r="AG123" s="210">
        <v>10068</v>
      </c>
      <c r="AH123" s="38">
        <v>1844</v>
      </c>
      <c r="AI123" s="85">
        <v>0.18315454906634882</v>
      </c>
    </row>
    <row r="124" spans="2:37" s="12" customFormat="1" ht="13.5" customHeight="1">
      <c r="B124" s="260"/>
      <c r="C124" s="330"/>
      <c r="D124" s="61" t="s">
        <v>207</v>
      </c>
      <c r="E124" s="109">
        <v>0</v>
      </c>
      <c r="F124" s="60">
        <v>0</v>
      </c>
      <c r="G124" s="59" t="str">
        <f t="shared" si="0"/>
        <v>-</v>
      </c>
      <c r="H124" s="109">
        <v>0</v>
      </c>
      <c r="I124" s="60">
        <v>0</v>
      </c>
      <c r="J124" s="59" t="str">
        <f t="shared" si="1"/>
        <v>-</v>
      </c>
      <c r="K124" s="109">
        <v>9</v>
      </c>
      <c r="L124" s="60">
        <v>1</v>
      </c>
      <c r="M124" s="59">
        <f t="shared" si="2"/>
        <v>0.1111111111111111</v>
      </c>
      <c r="N124" s="109">
        <v>11</v>
      </c>
      <c r="O124" s="60">
        <v>0</v>
      </c>
      <c r="P124" s="59">
        <f t="shared" si="3"/>
        <v>0</v>
      </c>
      <c r="Q124" s="109">
        <v>3</v>
      </c>
      <c r="R124" s="60">
        <v>1</v>
      </c>
      <c r="S124" s="59">
        <f t="shared" si="4"/>
        <v>0.33333333333333331</v>
      </c>
      <c r="T124" s="109">
        <v>1</v>
      </c>
      <c r="U124" s="60">
        <v>0</v>
      </c>
      <c r="V124" s="59">
        <f t="shared" si="5"/>
        <v>0</v>
      </c>
      <c r="W124" s="109">
        <v>0</v>
      </c>
      <c r="X124" s="60">
        <v>0</v>
      </c>
      <c r="Y124" s="59" t="str">
        <f t="shared" si="6"/>
        <v>-</v>
      </c>
      <c r="Z124" s="109">
        <f t="shared" si="27"/>
        <v>24</v>
      </c>
      <c r="AA124" s="60">
        <f t="shared" si="27"/>
        <v>2</v>
      </c>
      <c r="AB124" s="59">
        <f t="shared" si="8"/>
        <v>8.3333333333333329E-2</v>
      </c>
      <c r="AC124" s="91"/>
      <c r="AD124" s="260"/>
      <c r="AE124" s="330"/>
      <c r="AF124" s="11" t="s">
        <v>207</v>
      </c>
      <c r="AG124" s="210">
        <v>42</v>
      </c>
      <c r="AH124" s="38">
        <v>1</v>
      </c>
      <c r="AI124" s="85">
        <v>2.3809523809523808E-2</v>
      </c>
    </row>
    <row r="125" spans="2:37" s="12" customFormat="1" ht="13.5" customHeight="1">
      <c r="B125" s="261"/>
      <c r="C125" s="331"/>
      <c r="D125" s="58" t="s">
        <v>67</v>
      </c>
      <c r="E125" s="57">
        <v>38</v>
      </c>
      <c r="F125" s="57">
        <v>9</v>
      </c>
      <c r="G125" s="55">
        <f t="shared" si="0"/>
        <v>0.23684210526315788</v>
      </c>
      <c r="H125" s="98">
        <v>93</v>
      </c>
      <c r="I125" s="57">
        <v>14</v>
      </c>
      <c r="J125" s="55">
        <f t="shared" si="1"/>
        <v>0.15053763440860216</v>
      </c>
      <c r="K125" s="98">
        <v>3771</v>
      </c>
      <c r="L125" s="57">
        <v>925</v>
      </c>
      <c r="M125" s="55">
        <f t="shared" si="2"/>
        <v>0.24529302572261999</v>
      </c>
      <c r="N125" s="98">
        <v>3309</v>
      </c>
      <c r="O125" s="57">
        <v>665</v>
      </c>
      <c r="P125" s="55">
        <f t="shared" si="3"/>
        <v>0.20096705953460259</v>
      </c>
      <c r="Q125" s="98">
        <v>2109</v>
      </c>
      <c r="R125" s="57">
        <v>383</v>
      </c>
      <c r="S125" s="55">
        <f t="shared" si="4"/>
        <v>0.18160265528686581</v>
      </c>
      <c r="T125" s="98">
        <v>966</v>
      </c>
      <c r="U125" s="57">
        <v>108</v>
      </c>
      <c r="V125" s="55">
        <f t="shared" si="5"/>
        <v>0.11180124223602485</v>
      </c>
      <c r="W125" s="98">
        <v>236</v>
      </c>
      <c r="X125" s="57">
        <v>18</v>
      </c>
      <c r="Y125" s="55">
        <f t="shared" si="6"/>
        <v>7.6271186440677971E-2</v>
      </c>
      <c r="Z125" s="98">
        <f t="shared" si="27"/>
        <v>10522</v>
      </c>
      <c r="AA125" s="57">
        <f t="shared" si="27"/>
        <v>2122</v>
      </c>
      <c r="AB125" s="55">
        <f t="shared" si="8"/>
        <v>0.20167268580117848</v>
      </c>
      <c r="AC125" s="91"/>
      <c r="AD125" s="261"/>
      <c r="AE125" s="331"/>
      <c r="AF125" s="151" t="s">
        <v>67</v>
      </c>
      <c r="AG125" s="210">
        <v>10110</v>
      </c>
      <c r="AH125" s="38">
        <v>1845</v>
      </c>
      <c r="AI125" s="85">
        <v>0.18249258160237389</v>
      </c>
      <c r="AK125" s="2"/>
    </row>
    <row r="126" spans="2:37" s="12" customFormat="1" ht="13.5" customHeight="1">
      <c r="B126" s="259">
        <v>41</v>
      </c>
      <c r="C126" s="329" t="s">
        <v>11</v>
      </c>
      <c r="D126" s="75" t="s">
        <v>198</v>
      </c>
      <c r="E126" s="94">
        <v>15</v>
      </c>
      <c r="F126" s="74">
        <v>3</v>
      </c>
      <c r="G126" s="72">
        <f t="shared" si="0"/>
        <v>0.2</v>
      </c>
      <c r="H126" s="94">
        <v>62</v>
      </c>
      <c r="I126" s="74">
        <v>7</v>
      </c>
      <c r="J126" s="72">
        <f t="shared" si="1"/>
        <v>0.11290322580645161</v>
      </c>
      <c r="K126" s="94">
        <v>6840</v>
      </c>
      <c r="L126" s="74">
        <v>1287</v>
      </c>
      <c r="M126" s="72">
        <f t="shared" si="2"/>
        <v>0.18815789473684211</v>
      </c>
      <c r="N126" s="94">
        <v>6528</v>
      </c>
      <c r="O126" s="74">
        <v>1024</v>
      </c>
      <c r="P126" s="72">
        <f t="shared" si="3"/>
        <v>0.15686274509803921</v>
      </c>
      <c r="Q126" s="94">
        <v>4102</v>
      </c>
      <c r="R126" s="74">
        <v>439</v>
      </c>
      <c r="S126" s="72">
        <f t="shared" si="4"/>
        <v>0.10702096538274013</v>
      </c>
      <c r="T126" s="94">
        <v>1554</v>
      </c>
      <c r="U126" s="74">
        <v>108</v>
      </c>
      <c r="V126" s="72">
        <f t="shared" si="5"/>
        <v>6.9498069498069498E-2</v>
      </c>
      <c r="W126" s="94">
        <v>468</v>
      </c>
      <c r="X126" s="74">
        <v>25</v>
      </c>
      <c r="Y126" s="72">
        <f t="shared" si="6"/>
        <v>5.3418803418803416E-2</v>
      </c>
      <c r="Z126" s="94">
        <f t="shared" si="27"/>
        <v>19569</v>
      </c>
      <c r="AA126" s="74">
        <f t="shared" si="27"/>
        <v>2893</v>
      </c>
      <c r="AB126" s="72">
        <f t="shared" si="8"/>
        <v>0.14783586284429454</v>
      </c>
      <c r="AC126" s="91"/>
      <c r="AD126" s="259">
        <v>41</v>
      </c>
      <c r="AE126" s="329" t="s">
        <v>11</v>
      </c>
      <c r="AF126" s="11" t="s">
        <v>198</v>
      </c>
      <c r="AG126" s="210">
        <v>18842</v>
      </c>
      <c r="AH126" s="38">
        <v>2332</v>
      </c>
      <c r="AI126" s="85">
        <v>0.12376605455896401</v>
      </c>
      <c r="AK126" s="82"/>
    </row>
    <row r="127" spans="2:37" s="12" customFormat="1" ht="13.5" customHeight="1">
      <c r="B127" s="260"/>
      <c r="C127" s="330"/>
      <c r="D127" s="61" t="s">
        <v>207</v>
      </c>
      <c r="E127" s="109">
        <v>0</v>
      </c>
      <c r="F127" s="60">
        <v>0</v>
      </c>
      <c r="G127" s="59" t="str">
        <f t="shared" si="0"/>
        <v>-</v>
      </c>
      <c r="H127" s="109">
        <v>0</v>
      </c>
      <c r="I127" s="60">
        <v>0</v>
      </c>
      <c r="J127" s="59" t="str">
        <f t="shared" si="1"/>
        <v>-</v>
      </c>
      <c r="K127" s="109">
        <v>28</v>
      </c>
      <c r="L127" s="60">
        <v>4</v>
      </c>
      <c r="M127" s="59">
        <f t="shared" si="2"/>
        <v>0.14285714285714285</v>
      </c>
      <c r="N127" s="109">
        <v>18</v>
      </c>
      <c r="O127" s="60">
        <v>1</v>
      </c>
      <c r="P127" s="59">
        <f t="shared" si="3"/>
        <v>5.5555555555555552E-2</v>
      </c>
      <c r="Q127" s="109">
        <v>15</v>
      </c>
      <c r="R127" s="60">
        <v>0</v>
      </c>
      <c r="S127" s="59">
        <f t="shared" si="4"/>
        <v>0</v>
      </c>
      <c r="T127" s="109">
        <v>9</v>
      </c>
      <c r="U127" s="60">
        <v>0</v>
      </c>
      <c r="V127" s="59">
        <f t="shared" si="5"/>
        <v>0</v>
      </c>
      <c r="W127" s="109">
        <v>1</v>
      </c>
      <c r="X127" s="60">
        <v>0</v>
      </c>
      <c r="Y127" s="59">
        <f t="shared" si="6"/>
        <v>0</v>
      </c>
      <c r="Z127" s="109">
        <f t="shared" si="27"/>
        <v>71</v>
      </c>
      <c r="AA127" s="60">
        <f t="shared" si="27"/>
        <v>5</v>
      </c>
      <c r="AB127" s="59">
        <f t="shared" si="8"/>
        <v>7.0422535211267609E-2</v>
      </c>
      <c r="AC127" s="91"/>
      <c r="AD127" s="260"/>
      <c r="AE127" s="330"/>
      <c r="AF127" s="11" t="s">
        <v>207</v>
      </c>
      <c r="AG127" s="210">
        <v>97</v>
      </c>
      <c r="AH127" s="38">
        <v>2</v>
      </c>
      <c r="AI127" s="85">
        <v>2.0618556701030927E-2</v>
      </c>
      <c r="AK127" s="82"/>
    </row>
    <row r="128" spans="2:37" s="12" customFormat="1" ht="13.5" customHeight="1">
      <c r="B128" s="261"/>
      <c r="C128" s="331"/>
      <c r="D128" s="71" t="s">
        <v>67</v>
      </c>
      <c r="E128" s="70">
        <v>15</v>
      </c>
      <c r="F128" s="70">
        <v>3</v>
      </c>
      <c r="G128" s="13">
        <f t="shared" si="0"/>
        <v>0.2</v>
      </c>
      <c r="H128" s="96">
        <v>62</v>
      </c>
      <c r="I128" s="70">
        <v>7</v>
      </c>
      <c r="J128" s="13">
        <f t="shared" si="1"/>
        <v>0.11290322580645161</v>
      </c>
      <c r="K128" s="96">
        <v>6868</v>
      </c>
      <c r="L128" s="70">
        <v>1291</v>
      </c>
      <c r="M128" s="13">
        <f t="shared" si="2"/>
        <v>0.18797320908561443</v>
      </c>
      <c r="N128" s="96">
        <v>6546</v>
      </c>
      <c r="O128" s="70">
        <v>1025</v>
      </c>
      <c r="P128" s="13">
        <f t="shared" si="3"/>
        <v>0.1565841735410938</v>
      </c>
      <c r="Q128" s="96">
        <v>4117</v>
      </c>
      <c r="R128" s="70">
        <v>439</v>
      </c>
      <c r="S128" s="13">
        <f t="shared" si="4"/>
        <v>0.10663104202088899</v>
      </c>
      <c r="T128" s="96">
        <v>1563</v>
      </c>
      <c r="U128" s="70">
        <v>108</v>
      </c>
      <c r="V128" s="13">
        <f t="shared" si="5"/>
        <v>6.9097888675623803E-2</v>
      </c>
      <c r="W128" s="96">
        <v>469</v>
      </c>
      <c r="X128" s="70">
        <v>25</v>
      </c>
      <c r="Y128" s="13">
        <f t="shared" si="6"/>
        <v>5.3304904051172705E-2</v>
      </c>
      <c r="Z128" s="96">
        <f t="shared" si="27"/>
        <v>19640</v>
      </c>
      <c r="AA128" s="70">
        <f t="shared" si="27"/>
        <v>2898</v>
      </c>
      <c r="AB128" s="13">
        <f t="shared" si="8"/>
        <v>0.14755600814663952</v>
      </c>
      <c r="AC128" s="91"/>
      <c r="AD128" s="261"/>
      <c r="AE128" s="331"/>
      <c r="AF128" s="151" t="s">
        <v>67</v>
      </c>
      <c r="AG128" s="210">
        <v>18939</v>
      </c>
      <c r="AH128" s="38">
        <v>2334</v>
      </c>
      <c r="AI128" s="85">
        <v>0.12323776334547759</v>
      </c>
      <c r="AK128" s="82"/>
    </row>
    <row r="129" spans="2:37" s="12" customFormat="1" ht="13.5" customHeight="1">
      <c r="B129" s="259">
        <v>42</v>
      </c>
      <c r="C129" s="329" t="s">
        <v>12</v>
      </c>
      <c r="D129" s="75" t="s">
        <v>198</v>
      </c>
      <c r="E129" s="94">
        <v>54</v>
      </c>
      <c r="F129" s="74">
        <v>16</v>
      </c>
      <c r="G129" s="72">
        <f t="shared" si="0"/>
        <v>0.29629629629629628</v>
      </c>
      <c r="H129" s="94">
        <v>258</v>
      </c>
      <c r="I129" s="74">
        <v>45</v>
      </c>
      <c r="J129" s="72">
        <f t="shared" si="1"/>
        <v>0.1744186046511628</v>
      </c>
      <c r="K129" s="94">
        <v>19374</v>
      </c>
      <c r="L129" s="74">
        <v>5572</v>
      </c>
      <c r="M129" s="72">
        <f t="shared" si="2"/>
        <v>0.2876019407453288</v>
      </c>
      <c r="N129" s="94">
        <v>16403</v>
      </c>
      <c r="O129" s="74">
        <v>3832</v>
      </c>
      <c r="P129" s="72">
        <f t="shared" si="3"/>
        <v>0.23361580198744133</v>
      </c>
      <c r="Q129" s="94">
        <v>9666</v>
      </c>
      <c r="R129" s="74">
        <v>1458</v>
      </c>
      <c r="S129" s="72">
        <f t="shared" si="4"/>
        <v>0.15083798882681565</v>
      </c>
      <c r="T129" s="94">
        <v>4186</v>
      </c>
      <c r="U129" s="74">
        <v>396</v>
      </c>
      <c r="V129" s="72">
        <f t="shared" si="5"/>
        <v>9.4601051122790256E-2</v>
      </c>
      <c r="W129" s="94">
        <v>1227</v>
      </c>
      <c r="X129" s="74">
        <v>57</v>
      </c>
      <c r="Y129" s="72">
        <f t="shared" si="6"/>
        <v>4.6454767726161368E-2</v>
      </c>
      <c r="Z129" s="94">
        <f t="shared" si="27"/>
        <v>51168</v>
      </c>
      <c r="AA129" s="74">
        <f t="shared" si="27"/>
        <v>11376</v>
      </c>
      <c r="AB129" s="72">
        <f t="shared" si="8"/>
        <v>0.2223264540337711</v>
      </c>
      <c r="AC129" s="91"/>
      <c r="AD129" s="259">
        <v>42</v>
      </c>
      <c r="AE129" s="329" t="s">
        <v>12</v>
      </c>
      <c r="AF129" s="11" t="s">
        <v>198</v>
      </c>
      <c r="AG129" s="210">
        <v>48746</v>
      </c>
      <c r="AH129" s="38">
        <v>9767</v>
      </c>
      <c r="AI129" s="85">
        <v>0.20036515816682393</v>
      </c>
      <c r="AK129" s="82"/>
    </row>
    <row r="130" spans="2:37" s="12" customFormat="1" ht="13.5" customHeight="1">
      <c r="B130" s="260"/>
      <c r="C130" s="330"/>
      <c r="D130" s="61" t="s">
        <v>207</v>
      </c>
      <c r="E130" s="109">
        <v>2</v>
      </c>
      <c r="F130" s="60">
        <v>0</v>
      </c>
      <c r="G130" s="59">
        <f t="shared" si="0"/>
        <v>0</v>
      </c>
      <c r="H130" s="109">
        <v>4</v>
      </c>
      <c r="I130" s="60">
        <v>1</v>
      </c>
      <c r="J130" s="59">
        <f t="shared" si="1"/>
        <v>0.25</v>
      </c>
      <c r="K130" s="109">
        <v>432</v>
      </c>
      <c r="L130" s="60">
        <v>71</v>
      </c>
      <c r="M130" s="59">
        <f t="shared" si="2"/>
        <v>0.16435185185185186</v>
      </c>
      <c r="N130" s="109">
        <v>329</v>
      </c>
      <c r="O130" s="60">
        <v>38</v>
      </c>
      <c r="P130" s="59">
        <f t="shared" si="3"/>
        <v>0.11550151975683891</v>
      </c>
      <c r="Q130" s="109">
        <v>192</v>
      </c>
      <c r="R130" s="60">
        <v>9</v>
      </c>
      <c r="S130" s="59">
        <f t="shared" si="4"/>
        <v>4.6875E-2</v>
      </c>
      <c r="T130" s="109">
        <v>77</v>
      </c>
      <c r="U130" s="60">
        <v>6</v>
      </c>
      <c r="V130" s="59">
        <f t="shared" si="5"/>
        <v>7.792207792207792E-2</v>
      </c>
      <c r="W130" s="109">
        <v>29</v>
      </c>
      <c r="X130" s="60">
        <v>1</v>
      </c>
      <c r="Y130" s="59">
        <f t="shared" si="6"/>
        <v>3.4482758620689655E-2</v>
      </c>
      <c r="Z130" s="109">
        <f t="shared" si="27"/>
        <v>1065</v>
      </c>
      <c r="AA130" s="60">
        <f t="shared" si="27"/>
        <v>126</v>
      </c>
      <c r="AB130" s="59">
        <f t="shared" si="8"/>
        <v>0.11830985915492957</v>
      </c>
      <c r="AC130" s="91"/>
      <c r="AD130" s="260"/>
      <c r="AE130" s="330"/>
      <c r="AF130" s="11" t="s">
        <v>207</v>
      </c>
      <c r="AG130" s="210">
        <v>1131</v>
      </c>
      <c r="AH130" s="38">
        <v>117</v>
      </c>
      <c r="AI130" s="85">
        <v>0.10344827586206896</v>
      </c>
      <c r="AK130" s="82"/>
    </row>
    <row r="131" spans="2:37" s="12" customFormat="1" ht="13.5" customHeight="1">
      <c r="B131" s="261"/>
      <c r="C131" s="331"/>
      <c r="D131" s="71" t="s">
        <v>67</v>
      </c>
      <c r="E131" s="70">
        <v>56</v>
      </c>
      <c r="F131" s="70">
        <v>16</v>
      </c>
      <c r="G131" s="13">
        <f t="shared" si="0"/>
        <v>0.2857142857142857</v>
      </c>
      <c r="H131" s="96">
        <v>262</v>
      </c>
      <c r="I131" s="70">
        <v>46</v>
      </c>
      <c r="J131" s="13">
        <f t="shared" si="1"/>
        <v>0.17557251908396945</v>
      </c>
      <c r="K131" s="96">
        <v>19806</v>
      </c>
      <c r="L131" s="70">
        <v>5643</v>
      </c>
      <c r="M131" s="13">
        <f t="shared" si="2"/>
        <v>0.28491366252650713</v>
      </c>
      <c r="N131" s="96">
        <v>16732</v>
      </c>
      <c r="O131" s="70">
        <v>3870</v>
      </c>
      <c r="P131" s="13">
        <f t="shared" si="3"/>
        <v>0.23129333014582834</v>
      </c>
      <c r="Q131" s="96">
        <v>9858</v>
      </c>
      <c r="R131" s="70">
        <v>1467</v>
      </c>
      <c r="S131" s="13">
        <f t="shared" si="4"/>
        <v>0.14881314668289713</v>
      </c>
      <c r="T131" s="96">
        <v>4263</v>
      </c>
      <c r="U131" s="70">
        <v>402</v>
      </c>
      <c r="V131" s="13">
        <f t="shared" si="5"/>
        <v>9.4299788881069671E-2</v>
      </c>
      <c r="W131" s="96">
        <v>1256</v>
      </c>
      <c r="X131" s="70">
        <v>58</v>
      </c>
      <c r="Y131" s="13">
        <f t="shared" si="6"/>
        <v>4.6178343949044583E-2</v>
      </c>
      <c r="Z131" s="96">
        <f t="shared" si="27"/>
        <v>52233</v>
      </c>
      <c r="AA131" s="70">
        <f t="shared" si="27"/>
        <v>11502</v>
      </c>
      <c r="AB131" s="13">
        <f t="shared" si="8"/>
        <v>0.22020561713859055</v>
      </c>
      <c r="AC131" s="91"/>
      <c r="AD131" s="261"/>
      <c r="AE131" s="331"/>
      <c r="AF131" s="151" t="s">
        <v>67</v>
      </c>
      <c r="AG131" s="210">
        <v>49877</v>
      </c>
      <c r="AH131" s="38">
        <v>9884</v>
      </c>
      <c r="AI131" s="85">
        <v>0.19816749203039477</v>
      </c>
      <c r="AK131" s="82"/>
    </row>
    <row r="132" spans="2:37" s="12" customFormat="1" ht="13.5" customHeight="1">
      <c r="B132" s="259">
        <v>43</v>
      </c>
      <c r="C132" s="329" t="s">
        <v>8</v>
      </c>
      <c r="D132" s="75" t="s">
        <v>198</v>
      </c>
      <c r="E132" s="94">
        <v>19</v>
      </c>
      <c r="F132" s="74">
        <v>2</v>
      </c>
      <c r="G132" s="72">
        <f t="shared" si="0"/>
        <v>0.10526315789473684</v>
      </c>
      <c r="H132" s="94">
        <v>143</v>
      </c>
      <c r="I132" s="74">
        <v>22</v>
      </c>
      <c r="J132" s="72">
        <f t="shared" si="1"/>
        <v>0.15384615384615385</v>
      </c>
      <c r="K132" s="94">
        <v>11838</v>
      </c>
      <c r="L132" s="74">
        <v>3711</v>
      </c>
      <c r="M132" s="72">
        <f t="shared" si="2"/>
        <v>0.31348200709579321</v>
      </c>
      <c r="N132" s="94">
        <v>9957</v>
      </c>
      <c r="O132" s="74">
        <v>2871</v>
      </c>
      <c r="P132" s="72">
        <f t="shared" si="3"/>
        <v>0.28833986140403733</v>
      </c>
      <c r="Q132" s="94">
        <v>5999</v>
      </c>
      <c r="R132" s="74">
        <v>1204</v>
      </c>
      <c r="S132" s="72">
        <f t="shared" si="4"/>
        <v>0.20070011668611434</v>
      </c>
      <c r="T132" s="94">
        <v>2647</v>
      </c>
      <c r="U132" s="74">
        <v>341</v>
      </c>
      <c r="V132" s="72">
        <f t="shared" si="5"/>
        <v>0.12882508500188894</v>
      </c>
      <c r="W132" s="94">
        <v>826</v>
      </c>
      <c r="X132" s="74">
        <v>55</v>
      </c>
      <c r="Y132" s="72">
        <f t="shared" si="6"/>
        <v>6.6585956416464892E-2</v>
      </c>
      <c r="Z132" s="94">
        <f t="shared" si="27"/>
        <v>31429</v>
      </c>
      <c r="AA132" s="74">
        <f t="shared" si="27"/>
        <v>8206</v>
      </c>
      <c r="AB132" s="72">
        <f t="shared" si="8"/>
        <v>0.26109643959400552</v>
      </c>
      <c r="AC132" s="91"/>
      <c r="AD132" s="259">
        <v>43</v>
      </c>
      <c r="AE132" s="329" t="s">
        <v>8</v>
      </c>
      <c r="AF132" s="11" t="s">
        <v>198</v>
      </c>
      <c r="AG132" s="210">
        <v>29560</v>
      </c>
      <c r="AH132" s="38">
        <v>7125</v>
      </c>
      <c r="AI132" s="85">
        <v>0.24103518267929636</v>
      </c>
      <c r="AK132" s="82"/>
    </row>
    <row r="133" spans="2:37" s="12" customFormat="1" ht="13.5" customHeight="1">
      <c r="B133" s="260"/>
      <c r="C133" s="330"/>
      <c r="D133" s="61" t="s">
        <v>207</v>
      </c>
      <c r="E133" s="109">
        <v>0</v>
      </c>
      <c r="F133" s="60">
        <v>0</v>
      </c>
      <c r="G133" s="59" t="str">
        <f t="shared" si="0"/>
        <v>-</v>
      </c>
      <c r="H133" s="109">
        <v>2</v>
      </c>
      <c r="I133" s="60">
        <v>0</v>
      </c>
      <c r="J133" s="59">
        <f t="shared" si="1"/>
        <v>0</v>
      </c>
      <c r="K133" s="109">
        <v>109</v>
      </c>
      <c r="L133" s="60">
        <v>13</v>
      </c>
      <c r="M133" s="59">
        <f t="shared" si="2"/>
        <v>0.11926605504587157</v>
      </c>
      <c r="N133" s="109">
        <v>70</v>
      </c>
      <c r="O133" s="60">
        <v>5</v>
      </c>
      <c r="P133" s="59">
        <f t="shared" si="3"/>
        <v>7.1428571428571425E-2</v>
      </c>
      <c r="Q133" s="109">
        <v>47</v>
      </c>
      <c r="R133" s="60">
        <v>0</v>
      </c>
      <c r="S133" s="59">
        <f t="shared" si="4"/>
        <v>0</v>
      </c>
      <c r="T133" s="109">
        <v>31</v>
      </c>
      <c r="U133" s="60">
        <v>0</v>
      </c>
      <c r="V133" s="59">
        <f t="shared" si="5"/>
        <v>0</v>
      </c>
      <c r="W133" s="109">
        <v>6</v>
      </c>
      <c r="X133" s="60">
        <v>0</v>
      </c>
      <c r="Y133" s="59">
        <f t="shared" si="6"/>
        <v>0</v>
      </c>
      <c r="Z133" s="109">
        <f t="shared" si="27"/>
        <v>265</v>
      </c>
      <c r="AA133" s="60">
        <f t="shared" si="27"/>
        <v>18</v>
      </c>
      <c r="AB133" s="59">
        <f t="shared" si="8"/>
        <v>6.7924528301886791E-2</v>
      </c>
      <c r="AC133" s="91"/>
      <c r="AD133" s="260"/>
      <c r="AE133" s="330"/>
      <c r="AF133" s="11" t="s">
        <v>207</v>
      </c>
      <c r="AG133" s="210">
        <v>322</v>
      </c>
      <c r="AH133" s="38">
        <v>15</v>
      </c>
      <c r="AI133" s="85">
        <v>4.6583850931677016E-2</v>
      </c>
      <c r="AK133" s="80"/>
    </row>
    <row r="134" spans="2:37" s="12" customFormat="1" ht="13.5" customHeight="1">
      <c r="B134" s="261"/>
      <c r="C134" s="331"/>
      <c r="D134" s="71" t="s">
        <v>67</v>
      </c>
      <c r="E134" s="70">
        <v>19</v>
      </c>
      <c r="F134" s="70">
        <v>2</v>
      </c>
      <c r="G134" s="13">
        <f t="shared" si="0"/>
        <v>0.10526315789473684</v>
      </c>
      <c r="H134" s="96">
        <v>145</v>
      </c>
      <c r="I134" s="70">
        <v>22</v>
      </c>
      <c r="J134" s="13">
        <f t="shared" si="1"/>
        <v>0.15172413793103448</v>
      </c>
      <c r="K134" s="96">
        <v>11947</v>
      </c>
      <c r="L134" s="70">
        <v>3724</v>
      </c>
      <c r="M134" s="13">
        <f t="shared" si="2"/>
        <v>0.31171005273290364</v>
      </c>
      <c r="N134" s="96">
        <v>10027</v>
      </c>
      <c r="O134" s="70">
        <v>2876</v>
      </c>
      <c r="P134" s="13">
        <f t="shared" si="3"/>
        <v>0.28682557095841227</v>
      </c>
      <c r="Q134" s="96">
        <v>6046</v>
      </c>
      <c r="R134" s="70">
        <v>1204</v>
      </c>
      <c r="S134" s="13">
        <f t="shared" si="4"/>
        <v>0.19913992722461132</v>
      </c>
      <c r="T134" s="96">
        <v>2678</v>
      </c>
      <c r="U134" s="70">
        <v>341</v>
      </c>
      <c r="V134" s="13">
        <f t="shared" si="5"/>
        <v>0.12733383121732636</v>
      </c>
      <c r="W134" s="96">
        <v>832</v>
      </c>
      <c r="X134" s="70">
        <v>55</v>
      </c>
      <c r="Y134" s="13">
        <f t="shared" si="6"/>
        <v>6.6105769230769232E-2</v>
      </c>
      <c r="Z134" s="96">
        <f t="shared" ref="Z134:AA197" si="32">SUM(E134,H134,K134,N134,Q134,T134,W134)</f>
        <v>31694</v>
      </c>
      <c r="AA134" s="70">
        <f t="shared" si="32"/>
        <v>8224</v>
      </c>
      <c r="AB134" s="13">
        <f t="shared" si="8"/>
        <v>0.25948128983403801</v>
      </c>
      <c r="AC134" s="91"/>
      <c r="AD134" s="261"/>
      <c r="AE134" s="331"/>
      <c r="AF134" s="151" t="s">
        <v>67</v>
      </c>
      <c r="AG134" s="210">
        <v>29882</v>
      </c>
      <c r="AH134" s="38">
        <v>7140</v>
      </c>
      <c r="AI134" s="85">
        <v>0.2389398299979921</v>
      </c>
      <c r="AK134" s="80"/>
    </row>
    <row r="135" spans="2:37" s="12" customFormat="1" ht="13.5" customHeight="1">
      <c r="B135" s="259">
        <v>44</v>
      </c>
      <c r="C135" s="329" t="s">
        <v>18</v>
      </c>
      <c r="D135" s="75" t="s">
        <v>198</v>
      </c>
      <c r="E135" s="94">
        <v>12</v>
      </c>
      <c r="F135" s="74">
        <v>2</v>
      </c>
      <c r="G135" s="72">
        <f t="shared" si="0"/>
        <v>0.16666666666666666</v>
      </c>
      <c r="H135" s="94">
        <v>77</v>
      </c>
      <c r="I135" s="74">
        <v>11</v>
      </c>
      <c r="J135" s="72">
        <f t="shared" si="1"/>
        <v>0.14285714285714285</v>
      </c>
      <c r="K135" s="94">
        <v>12495</v>
      </c>
      <c r="L135" s="74">
        <v>3891</v>
      </c>
      <c r="M135" s="72">
        <f t="shared" si="2"/>
        <v>0.31140456182472992</v>
      </c>
      <c r="N135" s="94">
        <v>11440</v>
      </c>
      <c r="O135" s="74">
        <v>3264</v>
      </c>
      <c r="P135" s="72">
        <f t="shared" si="3"/>
        <v>0.28531468531468529</v>
      </c>
      <c r="Q135" s="94">
        <v>6993</v>
      </c>
      <c r="R135" s="74">
        <v>1501</v>
      </c>
      <c r="S135" s="72">
        <f t="shared" si="4"/>
        <v>0.21464321464321465</v>
      </c>
      <c r="T135" s="94">
        <v>2835</v>
      </c>
      <c r="U135" s="74">
        <v>391</v>
      </c>
      <c r="V135" s="72">
        <f t="shared" si="5"/>
        <v>0.13791887125220459</v>
      </c>
      <c r="W135" s="94">
        <v>804</v>
      </c>
      <c r="X135" s="74">
        <v>90</v>
      </c>
      <c r="Y135" s="72">
        <f t="shared" si="6"/>
        <v>0.11194029850746269</v>
      </c>
      <c r="Z135" s="94">
        <f t="shared" si="32"/>
        <v>34656</v>
      </c>
      <c r="AA135" s="74">
        <f t="shared" si="32"/>
        <v>9150</v>
      </c>
      <c r="AB135" s="72">
        <f t="shared" si="8"/>
        <v>0.26402354570637121</v>
      </c>
      <c r="AC135" s="91"/>
      <c r="AD135" s="259">
        <v>44</v>
      </c>
      <c r="AE135" s="329" t="s">
        <v>18</v>
      </c>
      <c r="AF135" s="11" t="s">
        <v>198</v>
      </c>
      <c r="AG135" s="210">
        <v>33370</v>
      </c>
      <c r="AH135" s="38">
        <v>8235</v>
      </c>
      <c r="AI135" s="85">
        <v>0.24677854360203777</v>
      </c>
      <c r="AK135" s="80"/>
    </row>
    <row r="136" spans="2:37" s="12" customFormat="1" ht="13.5" customHeight="1">
      <c r="B136" s="260"/>
      <c r="C136" s="330"/>
      <c r="D136" s="61" t="s">
        <v>207</v>
      </c>
      <c r="E136" s="109">
        <v>0</v>
      </c>
      <c r="F136" s="60">
        <v>0</v>
      </c>
      <c r="G136" s="59" t="str">
        <f t="shared" si="0"/>
        <v>-</v>
      </c>
      <c r="H136" s="109">
        <v>0</v>
      </c>
      <c r="I136" s="60">
        <v>0</v>
      </c>
      <c r="J136" s="59" t="str">
        <f t="shared" si="1"/>
        <v>-</v>
      </c>
      <c r="K136" s="109">
        <v>59</v>
      </c>
      <c r="L136" s="60">
        <v>9</v>
      </c>
      <c r="M136" s="59">
        <f t="shared" si="2"/>
        <v>0.15254237288135594</v>
      </c>
      <c r="N136" s="109">
        <v>40</v>
      </c>
      <c r="O136" s="60">
        <v>6</v>
      </c>
      <c r="P136" s="59">
        <f t="shared" si="3"/>
        <v>0.15</v>
      </c>
      <c r="Q136" s="109">
        <v>28</v>
      </c>
      <c r="R136" s="60">
        <v>4</v>
      </c>
      <c r="S136" s="59">
        <f t="shared" si="4"/>
        <v>0.14285714285714285</v>
      </c>
      <c r="T136" s="109">
        <v>17</v>
      </c>
      <c r="U136" s="60">
        <v>0</v>
      </c>
      <c r="V136" s="59">
        <f t="shared" si="5"/>
        <v>0</v>
      </c>
      <c r="W136" s="109">
        <v>5</v>
      </c>
      <c r="X136" s="60">
        <v>0</v>
      </c>
      <c r="Y136" s="59">
        <f t="shared" si="6"/>
        <v>0</v>
      </c>
      <c r="Z136" s="109">
        <f t="shared" si="32"/>
        <v>149</v>
      </c>
      <c r="AA136" s="60">
        <f t="shared" si="32"/>
        <v>19</v>
      </c>
      <c r="AB136" s="59">
        <f t="shared" si="8"/>
        <v>0.12751677852348994</v>
      </c>
      <c r="AC136" s="91"/>
      <c r="AD136" s="260"/>
      <c r="AE136" s="330"/>
      <c r="AF136" s="11" t="s">
        <v>207</v>
      </c>
      <c r="AG136" s="210">
        <v>184</v>
      </c>
      <c r="AH136" s="38">
        <v>14</v>
      </c>
      <c r="AI136" s="85">
        <v>7.6086956521739135E-2</v>
      </c>
      <c r="AK136" s="80"/>
    </row>
    <row r="137" spans="2:37" s="12" customFormat="1" ht="13.5" customHeight="1">
      <c r="B137" s="261"/>
      <c r="C137" s="331"/>
      <c r="D137" s="71" t="s">
        <v>67</v>
      </c>
      <c r="E137" s="70">
        <v>12</v>
      </c>
      <c r="F137" s="70">
        <v>2</v>
      </c>
      <c r="G137" s="13">
        <f t="shared" si="0"/>
        <v>0.16666666666666666</v>
      </c>
      <c r="H137" s="96">
        <v>77</v>
      </c>
      <c r="I137" s="70">
        <v>11</v>
      </c>
      <c r="J137" s="13">
        <f t="shared" si="1"/>
        <v>0.14285714285714285</v>
      </c>
      <c r="K137" s="96">
        <v>12554</v>
      </c>
      <c r="L137" s="70">
        <v>3900</v>
      </c>
      <c r="M137" s="13">
        <f t="shared" si="2"/>
        <v>0.31065795762306836</v>
      </c>
      <c r="N137" s="96">
        <v>11480</v>
      </c>
      <c r="O137" s="70">
        <v>3270</v>
      </c>
      <c r="P137" s="13">
        <f t="shared" si="3"/>
        <v>0.28484320557491288</v>
      </c>
      <c r="Q137" s="96">
        <v>7021</v>
      </c>
      <c r="R137" s="70">
        <v>1505</v>
      </c>
      <c r="S137" s="13">
        <f t="shared" si="4"/>
        <v>0.21435692921236291</v>
      </c>
      <c r="T137" s="96">
        <v>2852</v>
      </c>
      <c r="U137" s="70">
        <v>391</v>
      </c>
      <c r="V137" s="13">
        <f t="shared" si="5"/>
        <v>0.13709677419354838</v>
      </c>
      <c r="W137" s="96">
        <v>809</v>
      </c>
      <c r="X137" s="70">
        <v>90</v>
      </c>
      <c r="Y137" s="13">
        <f t="shared" si="6"/>
        <v>0.11124845488257108</v>
      </c>
      <c r="Z137" s="96">
        <f t="shared" si="32"/>
        <v>34805</v>
      </c>
      <c r="AA137" s="70">
        <f t="shared" si="32"/>
        <v>9169</v>
      </c>
      <c r="AB137" s="13">
        <f t="shared" si="8"/>
        <v>0.26343916104008047</v>
      </c>
      <c r="AC137" s="91"/>
      <c r="AD137" s="261"/>
      <c r="AE137" s="331"/>
      <c r="AF137" s="151" t="s">
        <v>67</v>
      </c>
      <c r="AG137" s="210">
        <v>33554</v>
      </c>
      <c r="AH137" s="38">
        <v>8249</v>
      </c>
      <c r="AI137" s="85">
        <v>0.2458425225010431</v>
      </c>
      <c r="AK137" s="82"/>
    </row>
    <row r="138" spans="2:37" s="12" customFormat="1" ht="13.5" customHeight="1">
      <c r="B138" s="259">
        <v>45</v>
      </c>
      <c r="C138" s="329" t="s">
        <v>41</v>
      </c>
      <c r="D138" s="75" t="s">
        <v>198</v>
      </c>
      <c r="E138" s="94">
        <v>43</v>
      </c>
      <c r="F138" s="74">
        <v>8</v>
      </c>
      <c r="G138" s="72">
        <f t="shared" si="0"/>
        <v>0.18604651162790697</v>
      </c>
      <c r="H138" s="94">
        <v>116</v>
      </c>
      <c r="I138" s="74">
        <v>17</v>
      </c>
      <c r="J138" s="72">
        <f t="shared" si="1"/>
        <v>0.14655172413793102</v>
      </c>
      <c r="K138" s="94">
        <v>4381</v>
      </c>
      <c r="L138" s="74">
        <v>1144</v>
      </c>
      <c r="M138" s="72">
        <f t="shared" si="2"/>
        <v>0.26112759643916916</v>
      </c>
      <c r="N138" s="94">
        <v>3803</v>
      </c>
      <c r="O138" s="74">
        <v>805</v>
      </c>
      <c r="P138" s="72">
        <f t="shared" si="3"/>
        <v>0.21167499342624244</v>
      </c>
      <c r="Q138" s="94">
        <v>2563</v>
      </c>
      <c r="R138" s="74">
        <v>358</v>
      </c>
      <c r="S138" s="72">
        <f t="shared" si="4"/>
        <v>0.13968006242684355</v>
      </c>
      <c r="T138" s="94">
        <v>1047</v>
      </c>
      <c r="U138" s="74">
        <v>98</v>
      </c>
      <c r="V138" s="72">
        <f t="shared" si="5"/>
        <v>9.3600764087870103E-2</v>
      </c>
      <c r="W138" s="94">
        <v>260</v>
      </c>
      <c r="X138" s="74">
        <v>19</v>
      </c>
      <c r="Y138" s="72">
        <f t="shared" si="6"/>
        <v>7.3076923076923081E-2</v>
      </c>
      <c r="Z138" s="94">
        <f t="shared" si="32"/>
        <v>12213</v>
      </c>
      <c r="AA138" s="74">
        <f t="shared" si="32"/>
        <v>2449</v>
      </c>
      <c r="AB138" s="72">
        <f t="shared" si="8"/>
        <v>0.20052403176942601</v>
      </c>
      <c r="AC138" s="91"/>
      <c r="AD138" s="259">
        <v>45</v>
      </c>
      <c r="AE138" s="329" t="s">
        <v>41</v>
      </c>
      <c r="AF138" s="11" t="s">
        <v>198</v>
      </c>
      <c r="AG138" s="210">
        <v>11764</v>
      </c>
      <c r="AH138" s="38">
        <v>2044</v>
      </c>
      <c r="AI138" s="85">
        <v>0.17375042502550153</v>
      </c>
      <c r="AK138" s="82"/>
    </row>
    <row r="139" spans="2:37" s="12" customFormat="1" ht="13.5" customHeight="1">
      <c r="B139" s="260"/>
      <c r="C139" s="330"/>
      <c r="D139" s="61" t="s">
        <v>207</v>
      </c>
      <c r="E139" s="109">
        <v>0</v>
      </c>
      <c r="F139" s="60">
        <v>0</v>
      </c>
      <c r="G139" s="59" t="str">
        <f t="shared" si="0"/>
        <v>-</v>
      </c>
      <c r="H139" s="109">
        <v>0</v>
      </c>
      <c r="I139" s="60">
        <v>0</v>
      </c>
      <c r="J139" s="59" t="str">
        <f t="shared" si="1"/>
        <v>-</v>
      </c>
      <c r="K139" s="109">
        <v>24</v>
      </c>
      <c r="L139" s="60">
        <v>1</v>
      </c>
      <c r="M139" s="59">
        <f t="shared" si="2"/>
        <v>4.1666666666666664E-2</v>
      </c>
      <c r="N139" s="109">
        <v>15</v>
      </c>
      <c r="O139" s="60">
        <v>3</v>
      </c>
      <c r="P139" s="59">
        <f t="shared" si="3"/>
        <v>0.2</v>
      </c>
      <c r="Q139" s="109">
        <v>9</v>
      </c>
      <c r="R139" s="60">
        <v>0</v>
      </c>
      <c r="S139" s="59">
        <f t="shared" si="4"/>
        <v>0</v>
      </c>
      <c r="T139" s="109">
        <v>5</v>
      </c>
      <c r="U139" s="60">
        <v>0</v>
      </c>
      <c r="V139" s="59">
        <f t="shared" si="5"/>
        <v>0</v>
      </c>
      <c r="W139" s="109">
        <v>1</v>
      </c>
      <c r="X139" s="60">
        <v>0</v>
      </c>
      <c r="Y139" s="59">
        <f t="shared" si="6"/>
        <v>0</v>
      </c>
      <c r="Z139" s="109">
        <f t="shared" si="32"/>
        <v>54</v>
      </c>
      <c r="AA139" s="60">
        <f t="shared" si="32"/>
        <v>4</v>
      </c>
      <c r="AB139" s="59">
        <f t="shared" si="8"/>
        <v>7.407407407407407E-2</v>
      </c>
      <c r="AC139" s="91"/>
      <c r="AD139" s="260"/>
      <c r="AE139" s="330"/>
      <c r="AF139" s="11" t="s">
        <v>207</v>
      </c>
      <c r="AG139" s="210">
        <v>63</v>
      </c>
      <c r="AH139" s="38">
        <v>6</v>
      </c>
      <c r="AI139" s="85">
        <v>9.5238095238095233E-2</v>
      </c>
      <c r="AK139" s="82"/>
    </row>
    <row r="140" spans="2:37" s="12" customFormat="1" ht="13.5" customHeight="1">
      <c r="B140" s="261"/>
      <c r="C140" s="331"/>
      <c r="D140" s="71" t="s">
        <v>67</v>
      </c>
      <c r="E140" s="70">
        <v>43</v>
      </c>
      <c r="F140" s="70">
        <v>8</v>
      </c>
      <c r="G140" s="13">
        <f t="shared" si="0"/>
        <v>0.18604651162790697</v>
      </c>
      <c r="H140" s="96">
        <v>116</v>
      </c>
      <c r="I140" s="70">
        <v>17</v>
      </c>
      <c r="J140" s="13">
        <f t="shared" si="1"/>
        <v>0.14655172413793102</v>
      </c>
      <c r="K140" s="96">
        <v>4405</v>
      </c>
      <c r="L140" s="70">
        <v>1145</v>
      </c>
      <c r="M140" s="13">
        <f t="shared" si="2"/>
        <v>0.25993189557321228</v>
      </c>
      <c r="N140" s="96">
        <v>3818</v>
      </c>
      <c r="O140" s="70">
        <v>808</v>
      </c>
      <c r="P140" s="13">
        <f t="shared" si="3"/>
        <v>0.21162912519643792</v>
      </c>
      <c r="Q140" s="96">
        <v>2572</v>
      </c>
      <c r="R140" s="70">
        <v>358</v>
      </c>
      <c r="S140" s="13">
        <f t="shared" si="4"/>
        <v>0.13919129082426127</v>
      </c>
      <c r="T140" s="96">
        <v>1052</v>
      </c>
      <c r="U140" s="70">
        <v>98</v>
      </c>
      <c r="V140" s="13">
        <f t="shared" si="5"/>
        <v>9.3155893536121678E-2</v>
      </c>
      <c r="W140" s="96">
        <v>261</v>
      </c>
      <c r="X140" s="70">
        <v>19</v>
      </c>
      <c r="Y140" s="13">
        <f t="shared" si="6"/>
        <v>7.2796934865900387E-2</v>
      </c>
      <c r="Z140" s="96">
        <f t="shared" si="32"/>
        <v>12267</v>
      </c>
      <c r="AA140" s="70">
        <f t="shared" si="32"/>
        <v>2453</v>
      </c>
      <c r="AB140" s="13">
        <f t="shared" si="8"/>
        <v>0.19996739219042961</v>
      </c>
      <c r="AC140" s="91"/>
      <c r="AD140" s="261"/>
      <c r="AE140" s="331"/>
      <c r="AF140" s="151" t="s">
        <v>67</v>
      </c>
      <c r="AG140" s="210">
        <v>11827</v>
      </c>
      <c r="AH140" s="38">
        <v>2050</v>
      </c>
      <c r="AI140" s="85">
        <v>0.17333220596939206</v>
      </c>
      <c r="AK140" s="82"/>
    </row>
    <row r="141" spans="2:37" s="12" customFormat="1" ht="13.5" customHeight="1">
      <c r="B141" s="259">
        <v>46</v>
      </c>
      <c r="C141" s="329" t="s">
        <v>21</v>
      </c>
      <c r="D141" s="75" t="s">
        <v>198</v>
      </c>
      <c r="E141" s="94">
        <v>15</v>
      </c>
      <c r="F141" s="74">
        <v>4</v>
      </c>
      <c r="G141" s="72">
        <f t="shared" si="0"/>
        <v>0.26666666666666666</v>
      </c>
      <c r="H141" s="94">
        <v>99</v>
      </c>
      <c r="I141" s="74">
        <v>17</v>
      </c>
      <c r="J141" s="72">
        <f t="shared" si="1"/>
        <v>0.17171717171717171</v>
      </c>
      <c r="K141" s="94">
        <v>5561</v>
      </c>
      <c r="L141" s="74">
        <v>1991</v>
      </c>
      <c r="M141" s="72">
        <f t="shared" si="2"/>
        <v>0.35802913145117787</v>
      </c>
      <c r="N141" s="94">
        <v>4712</v>
      </c>
      <c r="O141" s="74">
        <v>1488</v>
      </c>
      <c r="P141" s="72">
        <f t="shared" si="3"/>
        <v>0.31578947368421051</v>
      </c>
      <c r="Q141" s="94">
        <v>3055</v>
      </c>
      <c r="R141" s="74">
        <v>779</v>
      </c>
      <c r="S141" s="72">
        <f t="shared" si="4"/>
        <v>0.25499181669394433</v>
      </c>
      <c r="T141" s="94">
        <v>1311</v>
      </c>
      <c r="U141" s="74">
        <v>228</v>
      </c>
      <c r="V141" s="72">
        <f t="shared" si="5"/>
        <v>0.17391304347826086</v>
      </c>
      <c r="W141" s="94">
        <v>463</v>
      </c>
      <c r="X141" s="74">
        <v>47</v>
      </c>
      <c r="Y141" s="72">
        <f t="shared" si="6"/>
        <v>0.10151187904967603</v>
      </c>
      <c r="Z141" s="94">
        <f t="shared" si="32"/>
        <v>15216</v>
      </c>
      <c r="AA141" s="74">
        <f t="shared" si="32"/>
        <v>4554</v>
      </c>
      <c r="AB141" s="72">
        <f t="shared" si="8"/>
        <v>0.2992902208201893</v>
      </c>
      <c r="AC141" s="91"/>
      <c r="AD141" s="259">
        <v>46</v>
      </c>
      <c r="AE141" s="329" t="s">
        <v>21</v>
      </c>
      <c r="AF141" s="11" t="s">
        <v>198</v>
      </c>
      <c r="AG141" s="210">
        <v>14519</v>
      </c>
      <c r="AH141" s="38">
        <v>4110</v>
      </c>
      <c r="AI141" s="85">
        <v>0.28307734692471931</v>
      </c>
      <c r="AK141" s="80"/>
    </row>
    <row r="142" spans="2:37" s="12" customFormat="1" ht="13.5" customHeight="1">
      <c r="B142" s="260"/>
      <c r="C142" s="330"/>
      <c r="D142" s="61" t="s">
        <v>207</v>
      </c>
      <c r="E142" s="109">
        <v>0</v>
      </c>
      <c r="F142" s="60">
        <v>0</v>
      </c>
      <c r="G142" s="59" t="str">
        <f t="shared" si="0"/>
        <v>-</v>
      </c>
      <c r="H142" s="109">
        <v>1</v>
      </c>
      <c r="I142" s="60">
        <v>0</v>
      </c>
      <c r="J142" s="59">
        <f t="shared" si="1"/>
        <v>0</v>
      </c>
      <c r="K142" s="109">
        <v>16</v>
      </c>
      <c r="L142" s="60">
        <v>3</v>
      </c>
      <c r="M142" s="59">
        <f t="shared" si="2"/>
        <v>0.1875</v>
      </c>
      <c r="N142" s="109">
        <v>23</v>
      </c>
      <c r="O142" s="60">
        <v>2</v>
      </c>
      <c r="P142" s="59">
        <f t="shared" si="3"/>
        <v>8.6956521739130432E-2</v>
      </c>
      <c r="Q142" s="109">
        <v>10</v>
      </c>
      <c r="R142" s="60">
        <v>0</v>
      </c>
      <c r="S142" s="59">
        <f t="shared" si="4"/>
        <v>0</v>
      </c>
      <c r="T142" s="109">
        <v>6</v>
      </c>
      <c r="U142" s="60">
        <v>0</v>
      </c>
      <c r="V142" s="59">
        <f t="shared" si="5"/>
        <v>0</v>
      </c>
      <c r="W142" s="109">
        <v>2</v>
      </c>
      <c r="X142" s="60">
        <v>0</v>
      </c>
      <c r="Y142" s="59">
        <f t="shared" si="6"/>
        <v>0</v>
      </c>
      <c r="Z142" s="109">
        <f t="shared" si="32"/>
        <v>58</v>
      </c>
      <c r="AA142" s="60">
        <f t="shared" si="32"/>
        <v>5</v>
      </c>
      <c r="AB142" s="59">
        <f t="shared" si="8"/>
        <v>8.6206896551724144E-2</v>
      </c>
      <c r="AC142" s="91"/>
      <c r="AD142" s="260"/>
      <c r="AE142" s="330"/>
      <c r="AF142" s="11" t="s">
        <v>207</v>
      </c>
      <c r="AG142" s="210">
        <v>89</v>
      </c>
      <c r="AH142" s="38">
        <v>1</v>
      </c>
      <c r="AI142" s="85">
        <v>1.1235955056179775E-2</v>
      </c>
      <c r="AK142" s="80"/>
    </row>
    <row r="143" spans="2:37" s="12" customFormat="1" ht="13.5" customHeight="1">
      <c r="B143" s="261"/>
      <c r="C143" s="331"/>
      <c r="D143" s="71" t="s">
        <v>67</v>
      </c>
      <c r="E143" s="70">
        <v>15</v>
      </c>
      <c r="F143" s="70">
        <v>4</v>
      </c>
      <c r="G143" s="13">
        <f t="shared" si="0"/>
        <v>0.26666666666666666</v>
      </c>
      <c r="H143" s="96">
        <v>100</v>
      </c>
      <c r="I143" s="70">
        <v>17</v>
      </c>
      <c r="J143" s="13">
        <f t="shared" si="1"/>
        <v>0.17</v>
      </c>
      <c r="K143" s="96">
        <v>5577</v>
      </c>
      <c r="L143" s="70">
        <v>1994</v>
      </c>
      <c r="M143" s="13">
        <f t="shared" si="2"/>
        <v>0.35753989600143449</v>
      </c>
      <c r="N143" s="96">
        <v>4735</v>
      </c>
      <c r="O143" s="70">
        <v>1490</v>
      </c>
      <c r="P143" s="13">
        <f t="shared" si="3"/>
        <v>0.3146779303062302</v>
      </c>
      <c r="Q143" s="96">
        <v>3065</v>
      </c>
      <c r="R143" s="70">
        <v>779</v>
      </c>
      <c r="S143" s="13">
        <f t="shared" si="4"/>
        <v>0.25415986949429037</v>
      </c>
      <c r="T143" s="96">
        <v>1317</v>
      </c>
      <c r="U143" s="70">
        <v>228</v>
      </c>
      <c r="V143" s="13">
        <f t="shared" si="5"/>
        <v>0.17312072892938496</v>
      </c>
      <c r="W143" s="96">
        <v>465</v>
      </c>
      <c r="X143" s="70">
        <v>47</v>
      </c>
      <c r="Y143" s="13">
        <f t="shared" si="6"/>
        <v>0.1010752688172043</v>
      </c>
      <c r="Z143" s="96">
        <f t="shared" si="32"/>
        <v>15274</v>
      </c>
      <c r="AA143" s="70">
        <f t="shared" si="32"/>
        <v>4559</v>
      </c>
      <c r="AB143" s="13">
        <f t="shared" si="8"/>
        <v>0.29848107895770593</v>
      </c>
      <c r="AC143" s="91"/>
      <c r="AD143" s="261"/>
      <c r="AE143" s="331"/>
      <c r="AF143" s="151" t="s">
        <v>67</v>
      </c>
      <c r="AG143" s="210">
        <v>14608</v>
      </c>
      <c r="AH143" s="38">
        <v>4111</v>
      </c>
      <c r="AI143" s="85">
        <v>0.28142113910186201</v>
      </c>
      <c r="AK143" s="80"/>
    </row>
    <row r="144" spans="2:37" s="12" customFormat="1" ht="13.5" customHeight="1">
      <c r="B144" s="259">
        <v>47</v>
      </c>
      <c r="C144" s="329" t="s">
        <v>13</v>
      </c>
      <c r="D144" s="75" t="s">
        <v>198</v>
      </c>
      <c r="E144" s="94">
        <v>15</v>
      </c>
      <c r="F144" s="74">
        <v>5</v>
      </c>
      <c r="G144" s="72">
        <f t="shared" si="0"/>
        <v>0.33333333333333331</v>
      </c>
      <c r="H144" s="94">
        <v>137</v>
      </c>
      <c r="I144" s="74">
        <v>39</v>
      </c>
      <c r="J144" s="72">
        <f t="shared" si="1"/>
        <v>0.28467153284671531</v>
      </c>
      <c r="K144" s="94">
        <v>11721</v>
      </c>
      <c r="L144" s="74">
        <v>3837</v>
      </c>
      <c r="M144" s="72">
        <f t="shared" si="2"/>
        <v>0.32736114665984128</v>
      </c>
      <c r="N144" s="94">
        <v>10439</v>
      </c>
      <c r="O144" s="74">
        <v>3039</v>
      </c>
      <c r="P144" s="72">
        <f t="shared" si="3"/>
        <v>0.29111983906504457</v>
      </c>
      <c r="Q144" s="94">
        <v>5948</v>
      </c>
      <c r="R144" s="74">
        <v>1406</v>
      </c>
      <c r="S144" s="72">
        <f t="shared" si="4"/>
        <v>0.23638197713517148</v>
      </c>
      <c r="T144" s="94">
        <v>2297</v>
      </c>
      <c r="U144" s="74">
        <v>396</v>
      </c>
      <c r="V144" s="72">
        <f t="shared" si="5"/>
        <v>0.17239878101872008</v>
      </c>
      <c r="W144" s="94">
        <v>627</v>
      </c>
      <c r="X144" s="74">
        <v>66</v>
      </c>
      <c r="Y144" s="72">
        <f t="shared" si="6"/>
        <v>0.10526315789473684</v>
      </c>
      <c r="Z144" s="94">
        <f t="shared" si="32"/>
        <v>31184</v>
      </c>
      <c r="AA144" s="74">
        <f t="shared" si="32"/>
        <v>8788</v>
      </c>
      <c r="AB144" s="72">
        <f t="shared" si="8"/>
        <v>0.28181118522319137</v>
      </c>
      <c r="AC144" s="91"/>
      <c r="AD144" s="259">
        <v>47</v>
      </c>
      <c r="AE144" s="329" t="s">
        <v>13</v>
      </c>
      <c r="AF144" s="11" t="s">
        <v>198</v>
      </c>
      <c r="AG144" s="210">
        <v>29682</v>
      </c>
      <c r="AH144" s="38">
        <v>7843</v>
      </c>
      <c r="AI144" s="85">
        <v>0.26423421602317904</v>
      </c>
      <c r="AK144" s="80"/>
    </row>
    <row r="145" spans="2:37" s="12" customFormat="1" ht="13.5" customHeight="1">
      <c r="B145" s="260"/>
      <c r="C145" s="330"/>
      <c r="D145" s="61" t="s">
        <v>207</v>
      </c>
      <c r="E145" s="109">
        <v>0</v>
      </c>
      <c r="F145" s="60">
        <v>0</v>
      </c>
      <c r="G145" s="59" t="str">
        <f t="shared" si="0"/>
        <v>-</v>
      </c>
      <c r="H145" s="109">
        <v>0</v>
      </c>
      <c r="I145" s="60">
        <v>0</v>
      </c>
      <c r="J145" s="59" t="str">
        <f t="shared" si="1"/>
        <v>-</v>
      </c>
      <c r="K145" s="109">
        <v>68</v>
      </c>
      <c r="L145" s="60">
        <v>9</v>
      </c>
      <c r="M145" s="59">
        <f t="shared" si="2"/>
        <v>0.13235294117647059</v>
      </c>
      <c r="N145" s="109">
        <v>42</v>
      </c>
      <c r="O145" s="60">
        <v>6</v>
      </c>
      <c r="P145" s="59">
        <f t="shared" si="3"/>
        <v>0.14285714285714285</v>
      </c>
      <c r="Q145" s="109">
        <v>32</v>
      </c>
      <c r="R145" s="60">
        <v>4</v>
      </c>
      <c r="S145" s="59">
        <f t="shared" si="4"/>
        <v>0.125</v>
      </c>
      <c r="T145" s="109">
        <v>17</v>
      </c>
      <c r="U145" s="60">
        <v>1</v>
      </c>
      <c r="V145" s="59">
        <f t="shared" si="5"/>
        <v>5.8823529411764705E-2</v>
      </c>
      <c r="W145" s="109">
        <v>9</v>
      </c>
      <c r="X145" s="60">
        <v>0</v>
      </c>
      <c r="Y145" s="59">
        <f t="shared" si="6"/>
        <v>0</v>
      </c>
      <c r="Z145" s="109">
        <f t="shared" si="32"/>
        <v>168</v>
      </c>
      <c r="AA145" s="60">
        <f t="shared" si="32"/>
        <v>20</v>
      </c>
      <c r="AB145" s="59">
        <f t="shared" si="8"/>
        <v>0.11904761904761904</v>
      </c>
      <c r="AC145" s="91"/>
      <c r="AD145" s="260"/>
      <c r="AE145" s="330"/>
      <c r="AF145" s="11" t="s">
        <v>207</v>
      </c>
      <c r="AG145" s="210">
        <v>209</v>
      </c>
      <c r="AH145" s="38">
        <v>18</v>
      </c>
      <c r="AI145" s="85">
        <v>8.6124401913875603E-2</v>
      </c>
      <c r="AK145" s="80"/>
    </row>
    <row r="146" spans="2:37" s="12" customFormat="1" ht="13.5" customHeight="1">
      <c r="B146" s="261"/>
      <c r="C146" s="331"/>
      <c r="D146" s="71" t="s">
        <v>67</v>
      </c>
      <c r="E146" s="70">
        <v>15</v>
      </c>
      <c r="F146" s="70">
        <v>5</v>
      </c>
      <c r="G146" s="13">
        <f t="shared" si="0"/>
        <v>0.33333333333333331</v>
      </c>
      <c r="H146" s="96">
        <v>137</v>
      </c>
      <c r="I146" s="70">
        <v>39</v>
      </c>
      <c r="J146" s="13">
        <f t="shared" si="1"/>
        <v>0.28467153284671531</v>
      </c>
      <c r="K146" s="96">
        <v>11789</v>
      </c>
      <c r="L146" s="70">
        <v>3846</v>
      </c>
      <c r="M146" s="13">
        <f t="shared" si="2"/>
        <v>0.32623632199508018</v>
      </c>
      <c r="N146" s="96">
        <v>10481</v>
      </c>
      <c r="O146" s="70">
        <v>3045</v>
      </c>
      <c r="P146" s="13">
        <f t="shared" si="3"/>
        <v>0.29052571319530579</v>
      </c>
      <c r="Q146" s="96">
        <v>5980</v>
      </c>
      <c r="R146" s="70">
        <v>1410</v>
      </c>
      <c r="S146" s="13">
        <f t="shared" si="4"/>
        <v>0.23578595317725753</v>
      </c>
      <c r="T146" s="96">
        <v>2314</v>
      </c>
      <c r="U146" s="70">
        <v>397</v>
      </c>
      <c r="V146" s="13">
        <f t="shared" si="5"/>
        <v>0.17156439066551427</v>
      </c>
      <c r="W146" s="96">
        <v>636</v>
      </c>
      <c r="X146" s="70">
        <v>66</v>
      </c>
      <c r="Y146" s="13">
        <f t="shared" si="6"/>
        <v>0.10377358490566038</v>
      </c>
      <c r="Z146" s="96">
        <f t="shared" si="32"/>
        <v>31352</v>
      </c>
      <c r="AA146" s="70">
        <f t="shared" si="32"/>
        <v>8808</v>
      </c>
      <c r="AB146" s="13">
        <f t="shared" si="8"/>
        <v>0.28093901505486091</v>
      </c>
      <c r="AC146" s="91"/>
      <c r="AD146" s="261"/>
      <c r="AE146" s="331"/>
      <c r="AF146" s="151" t="s">
        <v>67</v>
      </c>
      <c r="AG146" s="210">
        <v>29891</v>
      </c>
      <c r="AH146" s="38">
        <v>7861</v>
      </c>
      <c r="AI146" s="85">
        <v>0.26298885952293333</v>
      </c>
      <c r="AK146" s="80"/>
    </row>
    <row r="147" spans="2:37" s="12" customFormat="1" ht="13.5" customHeight="1">
      <c r="B147" s="259">
        <v>48</v>
      </c>
      <c r="C147" s="329" t="s">
        <v>22</v>
      </c>
      <c r="D147" s="75" t="s">
        <v>198</v>
      </c>
      <c r="E147" s="94">
        <v>9</v>
      </c>
      <c r="F147" s="74">
        <v>4</v>
      </c>
      <c r="G147" s="72">
        <f t="shared" si="0"/>
        <v>0.44444444444444442</v>
      </c>
      <c r="H147" s="94">
        <v>53</v>
      </c>
      <c r="I147" s="74">
        <v>8</v>
      </c>
      <c r="J147" s="72">
        <f t="shared" si="1"/>
        <v>0.15094339622641509</v>
      </c>
      <c r="K147" s="94">
        <v>6210</v>
      </c>
      <c r="L147" s="74">
        <v>2321</v>
      </c>
      <c r="M147" s="72">
        <f t="shared" si="2"/>
        <v>0.37375201288244764</v>
      </c>
      <c r="N147" s="94">
        <v>5295</v>
      </c>
      <c r="O147" s="74">
        <v>1842</v>
      </c>
      <c r="P147" s="72">
        <f t="shared" si="3"/>
        <v>0.34787535410764875</v>
      </c>
      <c r="Q147" s="94">
        <v>3290</v>
      </c>
      <c r="R147" s="74">
        <v>800</v>
      </c>
      <c r="S147" s="72">
        <f t="shared" si="4"/>
        <v>0.24316109422492402</v>
      </c>
      <c r="T147" s="94">
        <v>1473</v>
      </c>
      <c r="U147" s="74">
        <v>218</v>
      </c>
      <c r="V147" s="72">
        <f t="shared" si="5"/>
        <v>0.14799728445349628</v>
      </c>
      <c r="W147" s="94">
        <v>501</v>
      </c>
      <c r="X147" s="74">
        <v>38</v>
      </c>
      <c r="Y147" s="72">
        <f t="shared" si="6"/>
        <v>7.5848303393213579E-2</v>
      </c>
      <c r="Z147" s="94">
        <f t="shared" si="32"/>
        <v>16831</v>
      </c>
      <c r="AA147" s="74">
        <f t="shared" si="32"/>
        <v>5231</v>
      </c>
      <c r="AB147" s="72">
        <f t="shared" si="8"/>
        <v>0.31079555581961854</v>
      </c>
      <c r="AC147" s="91"/>
      <c r="AD147" s="259">
        <v>48</v>
      </c>
      <c r="AE147" s="329" t="s">
        <v>22</v>
      </c>
      <c r="AF147" s="11" t="s">
        <v>198</v>
      </c>
      <c r="AG147" s="210">
        <v>16031</v>
      </c>
      <c r="AH147" s="38">
        <v>4399</v>
      </c>
      <c r="AI147" s="85">
        <v>0.27440583868754287</v>
      </c>
      <c r="AK147" s="80"/>
    </row>
    <row r="148" spans="2:37" s="12" customFormat="1" ht="13.5" customHeight="1">
      <c r="B148" s="260"/>
      <c r="C148" s="330"/>
      <c r="D148" s="61" t="s">
        <v>207</v>
      </c>
      <c r="E148" s="109">
        <v>0</v>
      </c>
      <c r="F148" s="60">
        <v>0</v>
      </c>
      <c r="G148" s="59" t="str">
        <f t="shared" si="0"/>
        <v>-</v>
      </c>
      <c r="H148" s="109">
        <v>2</v>
      </c>
      <c r="I148" s="60">
        <v>0</v>
      </c>
      <c r="J148" s="59">
        <f t="shared" si="1"/>
        <v>0</v>
      </c>
      <c r="K148" s="109">
        <v>27</v>
      </c>
      <c r="L148" s="60">
        <v>4</v>
      </c>
      <c r="M148" s="59">
        <f t="shared" si="2"/>
        <v>0.14814814814814814</v>
      </c>
      <c r="N148" s="109">
        <v>10</v>
      </c>
      <c r="O148" s="60">
        <v>0</v>
      </c>
      <c r="P148" s="59">
        <f t="shared" si="3"/>
        <v>0</v>
      </c>
      <c r="Q148" s="109">
        <v>9</v>
      </c>
      <c r="R148" s="60">
        <v>0</v>
      </c>
      <c r="S148" s="59">
        <f t="shared" si="4"/>
        <v>0</v>
      </c>
      <c r="T148" s="109">
        <v>3</v>
      </c>
      <c r="U148" s="60">
        <v>0</v>
      </c>
      <c r="V148" s="59">
        <f t="shared" si="5"/>
        <v>0</v>
      </c>
      <c r="W148" s="109">
        <v>3</v>
      </c>
      <c r="X148" s="60">
        <v>1</v>
      </c>
      <c r="Y148" s="59">
        <f t="shared" si="6"/>
        <v>0.33333333333333331</v>
      </c>
      <c r="Z148" s="109">
        <f t="shared" si="32"/>
        <v>54</v>
      </c>
      <c r="AA148" s="60">
        <f t="shared" si="32"/>
        <v>5</v>
      </c>
      <c r="AB148" s="59">
        <f t="shared" si="8"/>
        <v>9.2592592592592587E-2</v>
      </c>
      <c r="AC148" s="91"/>
      <c r="AD148" s="260"/>
      <c r="AE148" s="330"/>
      <c r="AF148" s="11" t="s">
        <v>207</v>
      </c>
      <c r="AG148" s="210">
        <v>79</v>
      </c>
      <c r="AH148" s="38">
        <v>4</v>
      </c>
      <c r="AI148" s="85">
        <v>5.0632911392405063E-2</v>
      </c>
      <c r="AK148" s="80"/>
    </row>
    <row r="149" spans="2:37" s="12" customFormat="1" ht="13.5" customHeight="1">
      <c r="B149" s="261"/>
      <c r="C149" s="331"/>
      <c r="D149" s="71" t="s">
        <v>67</v>
      </c>
      <c r="E149" s="70">
        <v>9</v>
      </c>
      <c r="F149" s="70">
        <v>4</v>
      </c>
      <c r="G149" s="13">
        <f t="shared" si="0"/>
        <v>0.44444444444444442</v>
      </c>
      <c r="H149" s="96">
        <v>55</v>
      </c>
      <c r="I149" s="70">
        <v>8</v>
      </c>
      <c r="J149" s="13">
        <f t="shared" si="1"/>
        <v>0.14545454545454545</v>
      </c>
      <c r="K149" s="96">
        <v>6237</v>
      </c>
      <c r="L149" s="70">
        <v>2325</v>
      </c>
      <c r="M149" s="13">
        <f t="shared" si="2"/>
        <v>0.37277537277537276</v>
      </c>
      <c r="N149" s="96">
        <v>5305</v>
      </c>
      <c r="O149" s="70">
        <v>1842</v>
      </c>
      <c r="P149" s="13">
        <f t="shared" si="3"/>
        <v>0.34721960414703112</v>
      </c>
      <c r="Q149" s="96">
        <v>3299</v>
      </c>
      <c r="R149" s="70">
        <v>800</v>
      </c>
      <c r="S149" s="13">
        <f t="shared" si="4"/>
        <v>0.24249772658381327</v>
      </c>
      <c r="T149" s="96">
        <v>1476</v>
      </c>
      <c r="U149" s="70">
        <v>218</v>
      </c>
      <c r="V149" s="13">
        <f t="shared" si="5"/>
        <v>0.14769647696476965</v>
      </c>
      <c r="W149" s="96">
        <v>504</v>
      </c>
      <c r="X149" s="70">
        <v>39</v>
      </c>
      <c r="Y149" s="13">
        <f t="shared" si="6"/>
        <v>7.7380952380952384E-2</v>
      </c>
      <c r="Z149" s="96">
        <f t="shared" si="32"/>
        <v>16885</v>
      </c>
      <c r="AA149" s="70">
        <f t="shared" si="32"/>
        <v>5236</v>
      </c>
      <c r="AB149" s="13">
        <f t="shared" si="8"/>
        <v>0.31009771986970686</v>
      </c>
      <c r="AC149" s="91"/>
      <c r="AD149" s="261"/>
      <c r="AE149" s="331"/>
      <c r="AF149" s="151" t="s">
        <v>67</v>
      </c>
      <c r="AG149" s="210">
        <v>16110</v>
      </c>
      <c r="AH149" s="38">
        <v>4403</v>
      </c>
      <c r="AI149" s="85">
        <v>0.27330850403476104</v>
      </c>
      <c r="AK149" s="80"/>
    </row>
    <row r="150" spans="2:37" s="12" customFormat="1" ht="13.5" customHeight="1">
      <c r="B150" s="259">
        <v>49</v>
      </c>
      <c r="C150" s="329" t="s">
        <v>23</v>
      </c>
      <c r="D150" s="75" t="s">
        <v>198</v>
      </c>
      <c r="E150" s="94">
        <v>7</v>
      </c>
      <c r="F150" s="74">
        <v>1</v>
      </c>
      <c r="G150" s="72">
        <f t="shared" si="0"/>
        <v>0.14285714285714285</v>
      </c>
      <c r="H150" s="94">
        <v>27</v>
      </c>
      <c r="I150" s="74">
        <v>4</v>
      </c>
      <c r="J150" s="72">
        <f t="shared" si="1"/>
        <v>0.14814814814814814</v>
      </c>
      <c r="K150" s="94">
        <v>6220</v>
      </c>
      <c r="L150" s="74">
        <v>1529</v>
      </c>
      <c r="M150" s="72">
        <f t="shared" si="2"/>
        <v>0.24581993569131833</v>
      </c>
      <c r="N150" s="94">
        <v>5848</v>
      </c>
      <c r="O150" s="74">
        <v>1032</v>
      </c>
      <c r="P150" s="72">
        <f t="shared" si="3"/>
        <v>0.17647058823529413</v>
      </c>
      <c r="Q150" s="94">
        <v>3409</v>
      </c>
      <c r="R150" s="74">
        <v>422</v>
      </c>
      <c r="S150" s="72">
        <f t="shared" si="4"/>
        <v>0.12378996773247286</v>
      </c>
      <c r="T150" s="94">
        <v>1299</v>
      </c>
      <c r="U150" s="74">
        <v>119</v>
      </c>
      <c r="V150" s="72">
        <f t="shared" si="5"/>
        <v>9.1608929946112388E-2</v>
      </c>
      <c r="W150" s="94">
        <v>372</v>
      </c>
      <c r="X150" s="74">
        <v>14</v>
      </c>
      <c r="Y150" s="72">
        <f t="shared" si="6"/>
        <v>3.7634408602150539E-2</v>
      </c>
      <c r="Z150" s="94">
        <f t="shared" si="32"/>
        <v>17182</v>
      </c>
      <c r="AA150" s="74">
        <f t="shared" si="32"/>
        <v>3121</v>
      </c>
      <c r="AB150" s="72">
        <f t="shared" si="8"/>
        <v>0.18164358049121174</v>
      </c>
      <c r="AC150" s="91"/>
      <c r="AD150" s="259">
        <v>49</v>
      </c>
      <c r="AE150" s="329" t="s">
        <v>23</v>
      </c>
      <c r="AF150" s="11" t="s">
        <v>198</v>
      </c>
      <c r="AG150" s="210">
        <v>16460</v>
      </c>
      <c r="AH150" s="38">
        <v>2590</v>
      </c>
      <c r="AI150" s="85">
        <v>0.15735115431348723</v>
      </c>
      <c r="AK150" s="80"/>
    </row>
    <row r="151" spans="2:37" s="12" customFormat="1" ht="13.5" customHeight="1">
      <c r="B151" s="260"/>
      <c r="C151" s="330"/>
      <c r="D151" s="61" t="s">
        <v>207</v>
      </c>
      <c r="E151" s="109">
        <v>0</v>
      </c>
      <c r="F151" s="60">
        <v>0</v>
      </c>
      <c r="G151" s="59" t="str">
        <f t="shared" si="0"/>
        <v>-</v>
      </c>
      <c r="H151" s="109">
        <v>0</v>
      </c>
      <c r="I151" s="60">
        <v>0</v>
      </c>
      <c r="J151" s="59" t="str">
        <f t="shared" si="1"/>
        <v>-</v>
      </c>
      <c r="K151" s="109">
        <v>17</v>
      </c>
      <c r="L151" s="60">
        <v>1</v>
      </c>
      <c r="M151" s="59">
        <f t="shared" si="2"/>
        <v>5.8823529411764705E-2</v>
      </c>
      <c r="N151" s="109">
        <v>14</v>
      </c>
      <c r="O151" s="60">
        <v>1</v>
      </c>
      <c r="P151" s="59">
        <f t="shared" si="3"/>
        <v>7.1428571428571425E-2</v>
      </c>
      <c r="Q151" s="109">
        <v>10</v>
      </c>
      <c r="R151" s="60">
        <v>0</v>
      </c>
      <c r="S151" s="59">
        <f t="shared" si="4"/>
        <v>0</v>
      </c>
      <c r="T151" s="109">
        <v>6</v>
      </c>
      <c r="U151" s="60">
        <v>0</v>
      </c>
      <c r="V151" s="59">
        <f t="shared" si="5"/>
        <v>0</v>
      </c>
      <c r="W151" s="109">
        <v>2</v>
      </c>
      <c r="X151" s="60">
        <v>0</v>
      </c>
      <c r="Y151" s="59">
        <f t="shared" si="6"/>
        <v>0</v>
      </c>
      <c r="Z151" s="109">
        <f t="shared" si="32"/>
        <v>49</v>
      </c>
      <c r="AA151" s="60">
        <f t="shared" si="32"/>
        <v>2</v>
      </c>
      <c r="AB151" s="59">
        <f t="shared" si="8"/>
        <v>4.0816326530612242E-2</v>
      </c>
      <c r="AC151" s="91"/>
      <c r="AD151" s="260"/>
      <c r="AE151" s="330"/>
      <c r="AF151" s="11" t="s">
        <v>207</v>
      </c>
      <c r="AG151" s="210">
        <v>62</v>
      </c>
      <c r="AH151" s="38">
        <v>0</v>
      </c>
      <c r="AI151" s="85">
        <v>0</v>
      </c>
      <c r="AK151" s="80"/>
    </row>
    <row r="152" spans="2:37" s="12" customFormat="1" ht="13.5" customHeight="1">
      <c r="B152" s="261"/>
      <c r="C152" s="331"/>
      <c r="D152" s="71" t="s">
        <v>67</v>
      </c>
      <c r="E152" s="70">
        <v>7</v>
      </c>
      <c r="F152" s="70">
        <v>1</v>
      </c>
      <c r="G152" s="13">
        <f t="shared" si="0"/>
        <v>0.14285714285714285</v>
      </c>
      <c r="H152" s="96">
        <v>27</v>
      </c>
      <c r="I152" s="70">
        <v>4</v>
      </c>
      <c r="J152" s="13">
        <f t="shared" si="1"/>
        <v>0.14814814814814814</v>
      </c>
      <c r="K152" s="96">
        <v>6237</v>
      </c>
      <c r="L152" s="70">
        <v>1530</v>
      </c>
      <c r="M152" s="13">
        <f t="shared" si="2"/>
        <v>0.24531024531024531</v>
      </c>
      <c r="N152" s="96">
        <v>5862</v>
      </c>
      <c r="O152" s="70">
        <v>1033</v>
      </c>
      <c r="P152" s="13">
        <f t="shared" si="3"/>
        <v>0.17621972023200272</v>
      </c>
      <c r="Q152" s="96">
        <v>3419</v>
      </c>
      <c r="R152" s="70">
        <v>422</v>
      </c>
      <c r="S152" s="13">
        <f t="shared" si="4"/>
        <v>0.1234279028955835</v>
      </c>
      <c r="T152" s="96">
        <v>1305</v>
      </c>
      <c r="U152" s="70">
        <v>119</v>
      </c>
      <c r="V152" s="13">
        <f t="shared" si="5"/>
        <v>9.1187739463601536E-2</v>
      </c>
      <c r="W152" s="96">
        <v>374</v>
      </c>
      <c r="X152" s="70">
        <v>14</v>
      </c>
      <c r="Y152" s="13">
        <f t="shared" si="6"/>
        <v>3.7433155080213901E-2</v>
      </c>
      <c r="Z152" s="96">
        <f t="shared" si="32"/>
        <v>17231</v>
      </c>
      <c r="AA152" s="70">
        <f t="shared" si="32"/>
        <v>3123</v>
      </c>
      <c r="AB152" s="13">
        <f t="shared" si="8"/>
        <v>0.18124310835122745</v>
      </c>
      <c r="AC152" s="91"/>
      <c r="AD152" s="261"/>
      <c r="AE152" s="331"/>
      <c r="AF152" s="151" t="s">
        <v>67</v>
      </c>
      <c r="AG152" s="210">
        <v>16522</v>
      </c>
      <c r="AH152" s="38">
        <v>2590</v>
      </c>
      <c r="AI152" s="85">
        <v>0.15676068272606222</v>
      </c>
      <c r="AK152" s="80"/>
    </row>
    <row r="153" spans="2:37" s="12" customFormat="1" ht="13.5" customHeight="1">
      <c r="B153" s="259">
        <v>50</v>
      </c>
      <c r="C153" s="329" t="s">
        <v>14</v>
      </c>
      <c r="D153" s="75" t="s">
        <v>198</v>
      </c>
      <c r="E153" s="94">
        <v>11</v>
      </c>
      <c r="F153" s="74">
        <v>1</v>
      </c>
      <c r="G153" s="72">
        <f t="shared" si="0"/>
        <v>9.0909090909090912E-2</v>
      </c>
      <c r="H153" s="94">
        <v>87</v>
      </c>
      <c r="I153" s="74">
        <v>12</v>
      </c>
      <c r="J153" s="72">
        <f t="shared" si="1"/>
        <v>0.13793103448275862</v>
      </c>
      <c r="K153" s="94">
        <v>5781</v>
      </c>
      <c r="L153" s="74">
        <v>1569</v>
      </c>
      <c r="M153" s="72">
        <f t="shared" si="2"/>
        <v>0.27140633108458745</v>
      </c>
      <c r="N153" s="94">
        <v>5147</v>
      </c>
      <c r="O153" s="74">
        <v>1232</v>
      </c>
      <c r="P153" s="72">
        <f t="shared" si="3"/>
        <v>0.23936273557412086</v>
      </c>
      <c r="Q153" s="94">
        <v>2885</v>
      </c>
      <c r="R153" s="74">
        <v>598</v>
      </c>
      <c r="S153" s="72">
        <f t="shared" si="4"/>
        <v>0.2072790294627383</v>
      </c>
      <c r="T153" s="94">
        <v>1047</v>
      </c>
      <c r="U153" s="74">
        <v>137</v>
      </c>
      <c r="V153" s="72">
        <f t="shared" si="5"/>
        <v>0.13085004775549189</v>
      </c>
      <c r="W153" s="94">
        <v>293</v>
      </c>
      <c r="X153" s="74">
        <v>29</v>
      </c>
      <c r="Y153" s="72">
        <f t="shared" si="6"/>
        <v>9.8976109215017066E-2</v>
      </c>
      <c r="Z153" s="94">
        <f t="shared" si="32"/>
        <v>15251</v>
      </c>
      <c r="AA153" s="74">
        <f t="shared" si="32"/>
        <v>3578</v>
      </c>
      <c r="AB153" s="72">
        <f t="shared" si="8"/>
        <v>0.23460756671693658</v>
      </c>
      <c r="AC153" s="91"/>
      <c r="AD153" s="259">
        <v>50</v>
      </c>
      <c r="AE153" s="329" t="s">
        <v>14</v>
      </c>
      <c r="AF153" s="11" t="s">
        <v>198</v>
      </c>
      <c r="AG153" s="210">
        <v>14542</v>
      </c>
      <c r="AH153" s="38">
        <v>3155</v>
      </c>
      <c r="AI153" s="85">
        <v>0.21695777747214964</v>
      </c>
      <c r="AK153" s="80"/>
    </row>
    <row r="154" spans="2:37" s="12" customFormat="1" ht="13.5" customHeight="1">
      <c r="B154" s="260"/>
      <c r="C154" s="330"/>
      <c r="D154" s="61" t="s">
        <v>207</v>
      </c>
      <c r="E154" s="109">
        <v>0</v>
      </c>
      <c r="F154" s="60">
        <v>0</v>
      </c>
      <c r="G154" s="59" t="str">
        <f t="shared" si="0"/>
        <v>-</v>
      </c>
      <c r="H154" s="109">
        <v>0</v>
      </c>
      <c r="I154" s="60">
        <v>0</v>
      </c>
      <c r="J154" s="59" t="str">
        <f t="shared" si="1"/>
        <v>-</v>
      </c>
      <c r="K154" s="109">
        <v>43</v>
      </c>
      <c r="L154" s="60">
        <v>2</v>
      </c>
      <c r="M154" s="59">
        <f t="shared" si="2"/>
        <v>4.6511627906976744E-2</v>
      </c>
      <c r="N154" s="109">
        <v>26</v>
      </c>
      <c r="O154" s="60">
        <v>1</v>
      </c>
      <c r="P154" s="59">
        <f t="shared" si="3"/>
        <v>3.8461538461538464E-2</v>
      </c>
      <c r="Q154" s="109">
        <v>15</v>
      </c>
      <c r="R154" s="60">
        <v>0</v>
      </c>
      <c r="S154" s="59">
        <f t="shared" si="4"/>
        <v>0</v>
      </c>
      <c r="T154" s="109">
        <v>5</v>
      </c>
      <c r="U154" s="60">
        <v>0</v>
      </c>
      <c r="V154" s="59">
        <f t="shared" si="5"/>
        <v>0</v>
      </c>
      <c r="W154" s="109">
        <v>3</v>
      </c>
      <c r="X154" s="60">
        <v>0</v>
      </c>
      <c r="Y154" s="59">
        <f t="shared" si="6"/>
        <v>0</v>
      </c>
      <c r="Z154" s="109">
        <f t="shared" si="32"/>
        <v>92</v>
      </c>
      <c r="AA154" s="60">
        <f t="shared" si="32"/>
        <v>3</v>
      </c>
      <c r="AB154" s="59">
        <f t="shared" si="8"/>
        <v>3.2608695652173912E-2</v>
      </c>
      <c r="AC154" s="91"/>
      <c r="AD154" s="260"/>
      <c r="AE154" s="330"/>
      <c r="AF154" s="11" t="s">
        <v>207</v>
      </c>
      <c r="AG154" s="210">
        <v>115</v>
      </c>
      <c r="AH154" s="38">
        <v>6</v>
      </c>
      <c r="AI154" s="85">
        <v>5.2173913043478258E-2</v>
      </c>
      <c r="AK154" s="80"/>
    </row>
    <row r="155" spans="2:37" s="12" customFormat="1" ht="13.5" customHeight="1">
      <c r="B155" s="261"/>
      <c r="C155" s="331"/>
      <c r="D155" s="71" t="s">
        <v>67</v>
      </c>
      <c r="E155" s="70">
        <v>11</v>
      </c>
      <c r="F155" s="70">
        <v>1</v>
      </c>
      <c r="G155" s="13">
        <f t="shared" si="0"/>
        <v>9.0909090909090912E-2</v>
      </c>
      <c r="H155" s="96">
        <v>87</v>
      </c>
      <c r="I155" s="70">
        <v>12</v>
      </c>
      <c r="J155" s="13">
        <f t="shared" si="1"/>
        <v>0.13793103448275862</v>
      </c>
      <c r="K155" s="96">
        <v>5824</v>
      </c>
      <c r="L155" s="70">
        <v>1571</v>
      </c>
      <c r="M155" s="13">
        <f t="shared" si="2"/>
        <v>0.26974587912087911</v>
      </c>
      <c r="N155" s="96">
        <v>5173</v>
      </c>
      <c r="O155" s="70">
        <v>1233</v>
      </c>
      <c r="P155" s="13">
        <f t="shared" si="3"/>
        <v>0.2383529866615117</v>
      </c>
      <c r="Q155" s="96">
        <v>2900</v>
      </c>
      <c r="R155" s="70">
        <v>598</v>
      </c>
      <c r="S155" s="13">
        <f t="shared" si="4"/>
        <v>0.20620689655172414</v>
      </c>
      <c r="T155" s="96">
        <v>1052</v>
      </c>
      <c r="U155" s="70">
        <v>137</v>
      </c>
      <c r="V155" s="13">
        <f t="shared" si="5"/>
        <v>0.13022813688212928</v>
      </c>
      <c r="W155" s="96">
        <v>296</v>
      </c>
      <c r="X155" s="70">
        <v>29</v>
      </c>
      <c r="Y155" s="13">
        <f t="shared" si="6"/>
        <v>9.7972972972972971E-2</v>
      </c>
      <c r="Z155" s="96">
        <f t="shared" si="32"/>
        <v>15343</v>
      </c>
      <c r="AA155" s="70">
        <f t="shared" si="32"/>
        <v>3581</v>
      </c>
      <c r="AB155" s="13">
        <f t="shared" si="8"/>
        <v>0.23339633709183341</v>
      </c>
      <c r="AC155" s="91"/>
      <c r="AD155" s="261"/>
      <c r="AE155" s="331"/>
      <c r="AF155" s="151" t="s">
        <v>67</v>
      </c>
      <c r="AG155" s="210">
        <v>14657</v>
      </c>
      <c r="AH155" s="38">
        <v>3161</v>
      </c>
      <c r="AI155" s="85">
        <v>0.21566487002797299</v>
      </c>
      <c r="AK155" s="80"/>
    </row>
    <row r="156" spans="2:37" s="12" customFormat="1" ht="13.5" customHeight="1">
      <c r="B156" s="259">
        <v>51</v>
      </c>
      <c r="C156" s="329" t="s">
        <v>42</v>
      </c>
      <c r="D156" s="75" t="s">
        <v>198</v>
      </c>
      <c r="E156" s="94">
        <v>34</v>
      </c>
      <c r="F156" s="74">
        <v>10</v>
      </c>
      <c r="G156" s="72">
        <f t="shared" si="0"/>
        <v>0.29411764705882354</v>
      </c>
      <c r="H156" s="94">
        <v>107</v>
      </c>
      <c r="I156" s="74">
        <v>24</v>
      </c>
      <c r="J156" s="72">
        <f t="shared" si="1"/>
        <v>0.22429906542056074</v>
      </c>
      <c r="K156" s="94">
        <v>7993</v>
      </c>
      <c r="L156" s="74">
        <v>2991</v>
      </c>
      <c r="M156" s="72">
        <f t="shared" si="2"/>
        <v>0.37420242712373325</v>
      </c>
      <c r="N156" s="94">
        <v>6350</v>
      </c>
      <c r="O156" s="74">
        <v>2345</v>
      </c>
      <c r="P156" s="72">
        <f t="shared" si="3"/>
        <v>0.36929133858267715</v>
      </c>
      <c r="Q156" s="94">
        <v>3845</v>
      </c>
      <c r="R156" s="74">
        <v>1159</v>
      </c>
      <c r="S156" s="72">
        <f t="shared" si="4"/>
        <v>0.30143042912873863</v>
      </c>
      <c r="T156" s="94">
        <v>1660</v>
      </c>
      <c r="U156" s="74">
        <v>358</v>
      </c>
      <c r="V156" s="72">
        <f t="shared" si="5"/>
        <v>0.21566265060240963</v>
      </c>
      <c r="W156" s="94">
        <v>512</v>
      </c>
      <c r="X156" s="74">
        <v>77</v>
      </c>
      <c r="Y156" s="72">
        <f t="shared" si="6"/>
        <v>0.150390625</v>
      </c>
      <c r="Z156" s="94">
        <f t="shared" si="32"/>
        <v>20501</v>
      </c>
      <c r="AA156" s="74">
        <f t="shared" si="32"/>
        <v>6964</v>
      </c>
      <c r="AB156" s="72">
        <f t="shared" si="8"/>
        <v>0.33969074679283939</v>
      </c>
      <c r="AC156" s="91"/>
      <c r="AD156" s="259">
        <v>51</v>
      </c>
      <c r="AE156" s="329" t="s">
        <v>42</v>
      </c>
      <c r="AF156" s="11" t="s">
        <v>198</v>
      </c>
      <c r="AG156" s="210">
        <v>19240</v>
      </c>
      <c r="AH156" s="38">
        <v>5952</v>
      </c>
      <c r="AI156" s="85">
        <v>0.30935550935550937</v>
      </c>
      <c r="AK156" s="80"/>
    </row>
    <row r="157" spans="2:37" s="12" customFormat="1" ht="13.5" customHeight="1">
      <c r="B157" s="260"/>
      <c r="C157" s="330"/>
      <c r="D157" s="61" t="s">
        <v>207</v>
      </c>
      <c r="E157" s="109">
        <v>0</v>
      </c>
      <c r="F157" s="60">
        <v>0</v>
      </c>
      <c r="G157" s="59" t="str">
        <f t="shared" si="0"/>
        <v>-</v>
      </c>
      <c r="H157" s="109">
        <v>1</v>
      </c>
      <c r="I157" s="60">
        <v>1</v>
      </c>
      <c r="J157" s="59">
        <f t="shared" si="1"/>
        <v>1</v>
      </c>
      <c r="K157" s="109">
        <v>30</v>
      </c>
      <c r="L157" s="60">
        <v>3</v>
      </c>
      <c r="M157" s="59">
        <f t="shared" si="2"/>
        <v>0.1</v>
      </c>
      <c r="N157" s="109">
        <v>15</v>
      </c>
      <c r="O157" s="60">
        <v>1</v>
      </c>
      <c r="P157" s="59">
        <f t="shared" si="3"/>
        <v>6.6666666666666666E-2</v>
      </c>
      <c r="Q157" s="109">
        <v>14</v>
      </c>
      <c r="R157" s="60">
        <v>0</v>
      </c>
      <c r="S157" s="59">
        <f t="shared" si="4"/>
        <v>0</v>
      </c>
      <c r="T157" s="109">
        <v>5</v>
      </c>
      <c r="U157" s="60">
        <v>0</v>
      </c>
      <c r="V157" s="59">
        <f t="shared" si="5"/>
        <v>0</v>
      </c>
      <c r="W157" s="109">
        <v>2</v>
      </c>
      <c r="X157" s="60">
        <v>0</v>
      </c>
      <c r="Y157" s="59">
        <f t="shared" si="6"/>
        <v>0</v>
      </c>
      <c r="Z157" s="109">
        <f t="shared" si="32"/>
        <v>67</v>
      </c>
      <c r="AA157" s="60">
        <f t="shared" si="32"/>
        <v>5</v>
      </c>
      <c r="AB157" s="59">
        <f t="shared" si="8"/>
        <v>7.4626865671641784E-2</v>
      </c>
      <c r="AC157" s="91"/>
      <c r="AD157" s="260"/>
      <c r="AE157" s="330"/>
      <c r="AF157" s="11" t="s">
        <v>207</v>
      </c>
      <c r="AG157" s="210">
        <v>76</v>
      </c>
      <c r="AH157" s="38">
        <v>3</v>
      </c>
      <c r="AI157" s="85">
        <v>3.9473684210526314E-2</v>
      </c>
      <c r="AK157" s="80"/>
    </row>
    <row r="158" spans="2:37" s="12" customFormat="1" ht="13.5" customHeight="1">
      <c r="B158" s="261"/>
      <c r="C158" s="331"/>
      <c r="D158" s="71" t="s">
        <v>67</v>
      </c>
      <c r="E158" s="70">
        <v>34</v>
      </c>
      <c r="F158" s="70">
        <v>10</v>
      </c>
      <c r="G158" s="13">
        <f t="shared" si="0"/>
        <v>0.29411764705882354</v>
      </c>
      <c r="H158" s="96">
        <v>108</v>
      </c>
      <c r="I158" s="70">
        <v>25</v>
      </c>
      <c r="J158" s="13">
        <f t="shared" si="1"/>
        <v>0.23148148148148148</v>
      </c>
      <c r="K158" s="96">
        <v>8023</v>
      </c>
      <c r="L158" s="70">
        <v>2994</v>
      </c>
      <c r="M158" s="13">
        <f t="shared" si="2"/>
        <v>0.37317711579209772</v>
      </c>
      <c r="N158" s="96">
        <v>6365</v>
      </c>
      <c r="O158" s="70">
        <v>2346</v>
      </c>
      <c r="P158" s="13">
        <f t="shared" si="3"/>
        <v>0.36857816182246661</v>
      </c>
      <c r="Q158" s="96">
        <v>3859</v>
      </c>
      <c r="R158" s="70">
        <v>1159</v>
      </c>
      <c r="S158" s="13">
        <f t="shared" si="4"/>
        <v>0.30033687483804095</v>
      </c>
      <c r="T158" s="96">
        <v>1665</v>
      </c>
      <c r="U158" s="70">
        <v>358</v>
      </c>
      <c r="V158" s="13">
        <f t="shared" si="5"/>
        <v>0.21501501501501502</v>
      </c>
      <c r="W158" s="96">
        <v>514</v>
      </c>
      <c r="X158" s="70">
        <v>77</v>
      </c>
      <c r="Y158" s="13">
        <f t="shared" si="6"/>
        <v>0.14980544747081712</v>
      </c>
      <c r="Z158" s="96">
        <f t="shared" si="32"/>
        <v>20568</v>
      </c>
      <c r="AA158" s="70">
        <f t="shared" si="32"/>
        <v>6969</v>
      </c>
      <c r="AB158" s="13">
        <f t="shared" si="8"/>
        <v>0.33882730455075843</v>
      </c>
      <c r="AC158" s="91"/>
      <c r="AD158" s="261"/>
      <c r="AE158" s="331"/>
      <c r="AF158" s="151" t="s">
        <v>67</v>
      </c>
      <c r="AG158" s="210">
        <v>19316</v>
      </c>
      <c r="AH158" s="38">
        <v>5955</v>
      </c>
      <c r="AI158" s="85">
        <v>0.3082936425761027</v>
      </c>
      <c r="AK158" s="80"/>
    </row>
    <row r="159" spans="2:37" s="12" customFormat="1" ht="13.5" customHeight="1">
      <c r="B159" s="259">
        <v>52</v>
      </c>
      <c r="C159" s="329" t="s">
        <v>4</v>
      </c>
      <c r="D159" s="75" t="s">
        <v>198</v>
      </c>
      <c r="E159" s="94">
        <v>7</v>
      </c>
      <c r="F159" s="74">
        <v>2</v>
      </c>
      <c r="G159" s="72">
        <f t="shared" si="0"/>
        <v>0.2857142857142857</v>
      </c>
      <c r="H159" s="94">
        <v>14</v>
      </c>
      <c r="I159" s="74">
        <v>3</v>
      </c>
      <c r="J159" s="72">
        <f t="shared" si="1"/>
        <v>0.21428571428571427</v>
      </c>
      <c r="K159" s="94">
        <v>6041</v>
      </c>
      <c r="L159" s="74">
        <v>2108</v>
      </c>
      <c r="M159" s="72">
        <f t="shared" si="2"/>
        <v>0.3489488495282238</v>
      </c>
      <c r="N159" s="94">
        <v>5158</v>
      </c>
      <c r="O159" s="74">
        <v>1694</v>
      </c>
      <c r="P159" s="72">
        <f t="shared" si="3"/>
        <v>0.3284218689414502</v>
      </c>
      <c r="Q159" s="94">
        <v>3183</v>
      </c>
      <c r="R159" s="74">
        <v>730</v>
      </c>
      <c r="S159" s="72">
        <f t="shared" si="4"/>
        <v>0.22934338674206722</v>
      </c>
      <c r="T159" s="94">
        <v>1528</v>
      </c>
      <c r="U159" s="74">
        <v>230</v>
      </c>
      <c r="V159" s="72">
        <f t="shared" si="5"/>
        <v>0.15052356020942409</v>
      </c>
      <c r="W159" s="94">
        <v>533</v>
      </c>
      <c r="X159" s="74">
        <v>46</v>
      </c>
      <c r="Y159" s="72">
        <f t="shared" si="6"/>
        <v>8.6303939962476553E-2</v>
      </c>
      <c r="Z159" s="94">
        <f t="shared" si="32"/>
        <v>16464</v>
      </c>
      <c r="AA159" s="74">
        <f t="shared" si="32"/>
        <v>4813</v>
      </c>
      <c r="AB159" s="72">
        <f t="shared" si="8"/>
        <v>0.29233479105928084</v>
      </c>
      <c r="AC159" s="91"/>
      <c r="AD159" s="259">
        <v>52</v>
      </c>
      <c r="AE159" s="329" t="s">
        <v>4</v>
      </c>
      <c r="AF159" s="11" t="s">
        <v>198</v>
      </c>
      <c r="AG159" s="210">
        <v>15591</v>
      </c>
      <c r="AH159" s="38">
        <v>4261</v>
      </c>
      <c r="AI159" s="85">
        <v>0.27329869796677569</v>
      </c>
      <c r="AK159" s="80"/>
    </row>
    <row r="160" spans="2:37" s="12" customFormat="1" ht="13.5" customHeight="1">
      <c r="B160" s="260"/>
      <c r="C160" s="330"/>
      <c r="D160" s="61" t="s">
        <v>207</v>
      </c>
      <c r="E160" s="109">
        <v>0</v>
      </c>
      <c r="F160" s="60">
        <v>0</v>
      </c>
      <c r="G160" s="59" t="str">
        <f t="shared" si="0"/>
        <v>-</v>
      </c>
      <c r="H160" s="109">
        <v>0</v>
      </c>
      <c r="I160" s="60">
        <v>0</v>
      </c>
      <c r="J160" s="59" t="str">
        <f t="shared" si="1"/>
        <v>-</v>
      </c>
      <c r="K160" s="109">
        <v>58</v>
      </c>
      <c r="L160" s="60">
        <v>9</v>
      </c>
      <c r="M160" s="59">
        <f t="shared" si="2"/>
        <v>0.15517241379310345</v>
      </c>
      <c r="N160" s="109">
        <v>41</v>
      </c>
      <c r="O160" s="60">
        <v>2</v>
      </c>
      <c r="P160" s="59">
        <f t="shared" si="3"/>
        <v>4.878048780487805E-2</v>
      </c>
      <c r="Q160" s="109">
        <v>20</v>
      </c>
      <c r="R160" s="60">
        <v>1</v>
      </c>
      <c r="S160" s="59">
        <f t="shared" si="4"/>
        <v>0.05</v>
      </c>
      <c r="T160" s="109">
        <v>20</v>
      </c>
      <c r="U160" s="60">
        <v>0</v>
      </c>
      <c r="V160" s="59">
        <f t="shared" si="5"/>
        <v>0</v>
      </c>
      <c r="W160" s="109">
        <v>7</v>
      </c>
      <c r="X160" s="60">
        <v>0</v>
      </c>
      <c r="Y160" s="59">
        <f t="shared" si="6"/>
        <v>0</v>
      </c>
      <c r="Z160" s="109">
        <f t="shared" si="32"/>
        <v>146</v>
      </c>
      <c r="AA160" s="60">
        <f t="shared" si="32"/>
        <v>12</v>
      </c>
      <c r="AB160" s="59">
        <f t="shared" si="8"/>
        <v>8.2191780821917804E-2</v>
      </c>
      <c r="AC160" s="91"/>
      <c r="AD160" s="260"/>
      <c r="AE160" s="330"/>
      <c r="AF160" s="11" t="s">
        <v>207</v>
      </c>
      <c r="AG160" s="210">
        <v>201</v>
      </c>
      <c r="AH160" s="38">
        <v>10</v>
      </c>
      <c r="AI160" s="85">
        <v>4.975124378109453E-2</v>
      </c>
      <c r="AK160" s="80"/>
    </row>
    <row r="161" spans="2:37" s="12" customFormat="1" ht="13.5" customHeight="1">
      <c r="B161" s="261"/>
      <c r="C161" s="331"/>
      <c r="D161" s="71" t="s">
        <v>67</v>
      </c>
      <c r="E161" s="70">
        <v>7</v>
      </c>
      <c r="F161" s="70">
        <v>2</v>
      </c>
      <c r="G161" s="13">
        <f t="shared" si="0"/>
        <v>0.2857142857142857</v>
      </c>
      <c r="H161" s="96">
        <v>14</v>
      </c>
      <c r="I161" s="70">
        <v>3</v>
      </c>
      <c r="J161" s="13">
        <f t="shared" si="1"/>
        <v>0.21428571428571427</v>
      </c>
      <c r="K161" s="96">
        <v>6099</v>
      </c>
      <c r="L161" s="70">
        <v>2117</v>
      </c>
      <c r="M161" s="13">
        <f t="shared" si="2"/>
        <v>0.34710608296442041</v>
      </c>
      <c r="N161" s="96">
        <v>5199</v>
      </c>
      <c r="O161" s="70">
        <v>1696</v>
      </c>
      <c r="P161" s="13">
        <f t="shared" si="3"/>
        <v>0.32621658011155991</v>
      </c>
      <c r="Q161" s="96">
        <v>3203</v>
      </c>
      <c r="R161" s="70">
        <v>731</v>
      </c>
      <c r="S161" s="13">
        <f t="shared" si="4"/>
        <v>0.22822354043084608</v>
      </c>
      <c r="T161" s="96">
        <v>1548</v>
      </c>
      <c r="U161" s="70">
        <v>230</v>
      </c>
      <c r="V161" s="13">
        <f t="shared" si="5"/>
        <v>0.14857881136950904</v>
      </c>
      <c r="W161" s="96">
        <v>540</v>
      </c>
      <c r="X161" s="70">
        <v>46</v>
      </c>
      <c r="Y161" s="13">
        <f t="shared" si="6"/>
        <v>8.5185185185185183E-2</v>
      </c>
      <c r="Z161" s="96">
        <f t="shared" si="32"/>
        <v>16610</v>
      </c>
      <c r="AA161" s="70">
        <f t="shared" si="32"/>
        <v>4825</v>
      </c>
      <c r="AB161" s="13">
        <f t="shared" si="8"/>
        <v>0.2904876580373269</v>
      </c>
      <c r="AC161" s="91"/>
      <c r="AD161" s="261"/>
      <c r="AE161" s="331"/>
      <c r="AF161" s="151" t="s">
        <v>67</v>
      </c>
      <c r="AG161" s="210">
        <v>15792</v>
      </c>
      <c r="AH161" s="38">
        <v>4271</v>
      </c>
      <c r="AI161" s="85">
        <v>0.27045339412360692</v>
      </c>
      <c r="AK161" s="2"/>
    </row>
    <row r="162" spans="2:37" s="12" customFormat="1" ht="13.5" customHeight="1">
      <c r="B162" s="259">
        <v>53</v>
      </c>
      <c r="C162" s="329" t="s">
        <v>19</v>
      </c>
      <c r="D162" s="75" t="s">
        <v>198</v>
      </c>
      <c r="E162" s="94">
        <v>19</v>
      </c>
      <c r="F162" s="74">
        <v>4</v>
      </c>
      <c r="G162" s="72">
        <f t="shared" si="0"/>
        <v>0.21052631578947367</v>
      </c>
      <c r="H162" s="94">
        <v>62</v>
      </c>
      <c r="I162" s="74">
        <v>11</v>
      </c>
      <c r="J162" s="72">
        <f t="shared" si="1"/>
        <v>0.17741935483870969</v>
      </c>
      <c r="K162" s="94">
        <v>3445</v>
      </c>
      <c r="L162" s="74">
        <v>1021</v>
      </c>
      <c r="M162" s="72">
        <f t="shared" si="2"/>
        <v>0.29637155297532658</v>
      </c>
      <c r="N162" s="94">
        <v>3088</v>
      </c>
      <c r="O162" s="74">
        <v>831</v>
      </c>
      <c r="P162" s="72">
        <f t="shared" si="3"/>
        <v>0.26910621761658032</v>
      </c>
      <c r="Q162" s="94">
        <v>1828</v>
      </c>
      <c r="R162" s="74">
        <v>364</v>
      </c>
      <c r="S162" s="72">
        <f t="shared" si="4"/>
        <v>0.19912472647702406</v>
      </c>
      <c r="T162" s="94">
        <v>716</v>
      </c>
      <c r="U162" s="74">
        <v>100</v>
      </c>
      <c r="V162" s="72">
        <f t="shared" si="5"/>
        <v>0.13966480446927373</v>
      </c>
      <c r="W162" s="94">
        <v>216</v>
      </c>
      <c r="X162" s="74">
        <v>22</v>
      </c>
      <c r="Y162" s="72">
        <f t="shared" si="6"/>
        <v>0.10185185185185185</v>
      </c>
      <c r="Z162" s="94">
        <f t="shared" si="32"/>
        <v>9374</v>
      </c>
      <c r="AA162" s="74">
        <f t="shared" si="32"/>
        <v>2353</v>
      </c>
      <c r="AB162" s="72">
        <f t="shared" si="8"/>
        <v>0.25101344143375293</v>
      </c>
      <c r="AC162" s="91"/>
      <c r="AD162" s="259">
        <v>53</v>
      </c>
      <c r="AE162" s="329" t="s">
        <v>19</v>
      </c>
      <c r="AF162" s="11" t="s">
        <v>198</v>
      </c>
      <c r="AG162" s="210">
        <v>8956</v>
      </c>
      <c r="AH162" s="38">
        <v>1891</v>
      </c>
      <c r="AI162" s="85">
        <v>0.21114336757481017</v>
      </c>
      <c r="AK162" s="82"/>
    </row>
    <row r="163" spans="2:37" s="12" customFormat="1" ht="13.5" customHeight="1">
      <c r="B163" s="260"/>
      <c r="C163" s="330"/>
      <c r="D163" s="61" t="s">
        <v>207</v>
      </c>
      <c r="E163" s="109">
        <v>1</v>
      </c>
      <c r="F163" s="60">
        <v>0</v>
      </c>
      <c r="G163" s="59">
        <f t="shared" si="0"/>
        <v>0</v>
      </c>
      <c r="H163" s="109">
        <v>0</v>
      </c>
      <c r="I163" s="60">
        <v>0</v>
      </c>
      <c r="J163" s="59" t="str">
        <f t="shared" si="1"/>
        <v>-</v>
      </c>
      <c r="K163" s="109">
        <v>43</v>
      </c>
      <c r="L163" s="60">
        <v>5</v>
      </c>
      <c r="M163" s="59">
        <f t="shared" si="2"/>
        <v>0.11627906976744186</v>
      </c>
      <c r="N163" s="109">
        <v>19</v>
      </c>
      <c r="O163" s="60">
        <v>0</v>
      </c>
      <c r="P163" s="59">
        <f t="shared" si="3"/>
        <v>0</v>
      </c>
      <c r="Q163" s="109">
        <v>20</v>
      </c>
      <c r="R163" s="60">
        <v>0</v>
      </c>
      <c r="S163" s="59">
        <f t="shared" si="4"/>
        <v>0</v>
      </c>
      <c r="T163" s="109">
        <v>13</v>
      </c>
      <c r="U163" s="60">
        <v>1</v>
      </c>
      <c r="V163" s="59">
        <f t="shared" si="5"/>
        <v>7.6923076923076927E-2</v>
      </c>
      <c r="W163" s="109">
        <v>6</v>
      </c>
      <c r="X163" s="60">
        <v>0</v>
      </c>
      <c r="Y163" s="59">
        <f t="shared" si="6"/>
        <v>0</v>
      </c>
      <c r="Z163" s="109">
        <f t="shared" si="32"/>
        <v>102</v>
      </c>
      <c r="AA163" s="60">
        <f t="shared" si="32"/>
        <v>6</v>
      </c>
      <c r="AB163" s="59">
        <f t="shared" si="8"/>
        <v>5.8823529411764705E-2</v>
      </c>
      <c r="AC163" s="91"/>
      <c r="AD163" s="260"/>
      <c r="AE163" s="330"/>
      <c r="AF163" s="11" t="s">
        <v>207</v>
      </c>
      <c r="AG163" s="210">
        <v>113</v>
      </c>
      <c r="AH163" s="38">
        <v>2</v>
      </c>
      <c r="AI163" s="85">
        <v>1.7699115044247787E-2</v>
      </c>
      <c r="AK163" s="82"/>
    </row>
    <row r="164" spans="2:37" s="12" customFormat="1" ht="13.5" customHeight="1">
      <c r="B164" s="261"/>
      <c r="C164" s="331"/>
      <c r="D164" s="71" t="s">
        <v>67</v>
      </c>
      <c r="E164" s="70">
        <v>20</v>
      </c>
      <c r="F164" s="70">
        <v>4</v>
      </c>
      <c r="G164" s="13">
        <f t="shared" si="0"/>
        <v>0.2</v>
      </c>
      <c r="H164" s="96">
        <v>62</v>
      </c>
      <c r="I164" s="70">
        <v>11</v>
      </c>
      <c r="J164" s="13">
        <f t="shared" si="1"/>
        <v>0.17741935483870969</v>
      </c>
      <c r="K164" s="96">
        <v>3488</v>
      </c>
      <c r="L164" s="70">
        <v>1026</v>
      </c>
      <c r="M164" s="13">
        <f t="shared" si="2"/>
        <v>0.29415137614678899</v>
      </c>
      <c r="N164" s="96">
        <v>3107</v>
      </c>
      <c r="O164" s="70">
        <v>831</v>
      </c>
      <c r="P164" s="13">
        <f t="shared" si="3"/>
        <v>0.26746057289990344</v>
      </c>
      <c r="Q164" s="96">
        <v>1848</v>
      </c>
      <c r="R164" s="70">
        <v>364</v>
      </c>
      <c r="S164" s="13">
        <f t="shared" si="4"/>
        <v>0.19696969696969696</v>
      </c>
      <c r="T164" s="96">
        <v>729</v>
      </c>
      <c r="U164" s="70">
        <v>101</v>
      </c>
      <c r="V164" s="13">
        <f t="shared" si="5"/>
        <v>0.13854595336076816</v>
      </c>
      <c r="W164" s="96">
        <v>222</v>
      </c>
      <c r="X164" s="70">
        <v>22</v>
      </c>
      <c r="Y164" s="13">
        <f t="shared" si="6"/>
        <v>9.90990990990991E-2</v>
      </c>
      <c r="Z164" s="96">
        <f t="shared" si="32"/>
        <v>9476</v>
      </c>
      <c r="AA164" s="70">
        <f t="shared" si="32"/>
        <v>2359</v>
      </c>
      <c r="AB164" s="13">
        <f t="shared" si="8"/>
        <v>0.24894470240607852</v>
      </c>
      <c r="AC164" s="91"/>
      <c r="AD164" s="261"/>
      <c r="AE164" s="331"/>
      <c r="AF164" s="151" t="s">
        <v>67</v>
      </c>
      <c r="AG164" s="210">
        <v>9069</v>
      </c>
      <c r="AH164" s="38">
        <v>1893</v>
      </c>
      <c r="AI164" s="85">
        <v>0.20873304664240822</v>
      </c>
      <c r="AK164" s="82"/>
    </row>
    <row r="165" spans="2:37" s="12" customFormat="1" ht="13.5" customHeight="1">
      <c r="B165" s="259">
        <v>54</v>
      </c>
      <c r="C165" s="329" t="s">
        <v>24</v>
      </c>
      <c r="D165" s="75" t="s">
        <v>198</v>
      </c>
      <c r="E165" s="94">
        <v>29</v>
      </c>
      <c r="F165" s="74">
        <v>4</v>
      </c>
      <c r="G165" s="72">
        <f t="shared" si="0"/>
        <v>0.13793103448275862</v>
      </c>
      <c r="H165" s="94">
        <v>86</v>
      </c>
      <c r="I165" s="74">
        <v>3</v>
      </c>
      <c r="J165" s="72">
        <f t="shared" si="1"/>
        <v>3.4883720930232558E-2</v>
      </c>
      <c r="K165" s="94">
        <v>5579</v>
      </c>
      <c r="L165" s="74">
        <v>2084</v>
      </c>
      <c r="M165" s="72">
        <f t="shared" si="2"/>
        <v>0.37354364581466215</v>
      </c>
      <c r="N165" s="94">
        <v>4924</v>
      </c>
      <c r="O165" s="74">
        <v>1711</v>
      </c>
      <c r="P165" s="72">
        <f t="shared" si="3"/>
        <v>0.34748172217709178</v>
      </c>
      <c r="Q165" s="94">
        <v>2952</v>
      </c>
      <c r="R165" s="74">
        <v>764</v>
      </c>
      <c r="S165" s="72">
        <f t="shared" si="4"/>
        <v>0.25880758807588078</v>
      </c>
      <c r="T165" s="94">
        <v>1277</v>
      </c>
      <c r="U165" s="74">
        <v>220</v>
      </c>
      <c r="V165" s="72">
        <f t="shared" si="5"/>
        <v>0.17227877838684416</v>
      </c>
      <c r="W165" s="94">
        <v>373</v>
      </c>
      <c r="X165" s="74">
        <v>54</v>
      </c>
      <c r="Y165" s="72">
        <f t="shared" si="6"/>
        <v>0.1447721179624665</v>
      </c>
      <c r="Z165" s="94">
        <f t="shared" si="32"/>
        <v>15220</v>
      </c>
      <c r="AA165" s="74">
        <f t="shared" si="32"/>
        <v>4840</v>
      </c>
      <c r="AB165" s="72">
        <f t="shared" si="8"/>
        <v>0.31800262812089358</v>
      </c>
      <c r="AC165" s="91"/>
      <c r="AD165" s="259">
        <v>54</v>
      </c>
      <c r="AE165" s="329" t="s">
        <v>24</v>
      </c>
      <c r="AF165" s="11" t="s">
        <v>198</v>
      </c>
      <c r="AG165" s="210">
        <v>14652</v>
      </c>
      <c r="AH165" s="38">
        <v>4331</v>
      </c>
      <c r="AI165" s="85">
        <v>0.2955910455910456</v>
      </c>
      <c r="AK165" s="82"/>
    </row>
    <row r="166" spans="2:37" s="12" customFormat="1" ht="13.5" customHeight="1">
      <c r="B166" s="260"/>
      <c r="C166" s="330"/>
      <c r="D166" s="61" t="s">
        <v>207</v>
      </c>
      <c r="E166" s="109">
        <v>0</v>
      </c>
      <c r="F166" s="60">
        <v>0</v>
      </c>
      <c r="G166" s="59" t="str">
        <f t="shared" si="0"/>
        <v>-</v>
      </c>
      <c r="H166" s="109">
        <v>1</v>
      </c>
      <c r="I166" s="60">
        <v>0</v>
      </c>
      <c r="J166" s="59">
        <f t="shared" si="1"/>
        <v>0</v>
      </c>
      <c r="K166" s="109">
        <v>28</v>
      </c>
      <c r="L166" s="60">
        <v>1</v>
      </c>
      <c r="M166" s="59">
        <f t="shared" si="2"/>
        <v>3.5714285714285712E-2</v>
      </c>
      <c r="N166" s="109">
        <v>13</v>
      </c>
      <c r="O166" s="60">
        <v>2</v>
      </c>
      <c r="P166" s="59">
        <f t="shared" si="3"/>
        <v>0.15384615384615385</v>
      </c>
      <c r="Q166" s="109">
        <v>13</v>
      </c>
      <c r="R166" s="60">
        <v>1</v>
      </c>
      <c r="S166" s="59">
        <f t="shared" si="4"/>
        <v>7.6923076923076927E-2</v>
      </c>
      <c r="T166" s="109">
        <v>3</v>
      </c>
      <c r="U166" s="60">
        <v>0</v>
      </c>
      <c r="V166" s="59">
        <f t="shared" si="5"/>
        <v>0</v>
      </c>
      <c r="W166" s="109">
        <v>1</v>
      </c>
      <c r="X166" s="60">
        <v>0</v>
      </c>
      <c r="Y166" s="59">
        <f t="shared" si="6"/>
        <v>0</v>
      </c>
      <c r="Z166" s="109">
        <f t="shared" si="32"/>
        <v>59</v>
      </c>
      <c r="AA166" s="60">
        <f t="shared" si="32"/>
        <v>4</v>
      </c>
      <c r="AB166" s="59">
        <f t="shared" si="8"/>
        <v>6.7796610169491525E-2</v>
      </c>
      <c r="AC166" s="91"/>
      <c r="AD166" s="260"/>
      <c r="AE166" s="330"/>
      <c r="AF166" s="11" t="s">
        <v>207</v>
      </c>
      <c r="AG166" s="210">
        <v>82</v>
      </c>
      <c r="AH166" s="38">
        <v>1</v>
      </c>
      <c r="AI166" s="85">
        <v>1.2195121951219513E-2</v>
      </c>
      <c r="AK166" s="82"/>
    </row>
    <row r="167" spans="2:37" s="12" customFormat="1" ht="13.5" customHeight="1">
      <c r="B167" s="261"/>
      <c r="C167" s="331"/>
      <c r="D167" s="71" t="s">
        <v>67</v>
      </c>
      <c r="E167" s="70">
        <v>29</v>
      </c>
      <c r="F167" s="70">
        <v>4</v>
      </c>
      <c r="G167" s="13">
        <f t="shared" si="0"/>
        <v>0.13793103448275862</v>
      </c>
      <c r="H167" s="96">
        <v>87</v>
      </c>
      <c r="I167" s="70">
        <v>3</v>
      </c>
      <c r="J167" s="13">
        <f t="shared" si="1"/>
        <v>3.4482758620689655E-2</v>
      </c>
      <c r="K167" s="96">
        <v>5607</v>
      </c>
      <c r="L167" s="70">
        <v>2085</v>
      </c>
      <c r="M167" s="13">
        <f t="shared" si="2"/>
        <v>0.37185660781166396</v>
      </c>
      <c r="N167" s="96">
        <v>4937</v>
      </c>
      <c r="O167" s="70">
        <v>1713</v>
      </c>
      <c r="P167" s="13">
        <f t="shared" si="3"/>
        <v>0.3469718452501519</v>
      </c>
      <c r="Q167" s="96">
        <v>2965</v>
      </c>
      <c r="R167" s="70">
        <v>765</v>
      </c>
      <c r="S167" s="13">
        <f t="shared" si="4"/>
        <v>0.25801011804384488</v>
      </c>
      <c r="T167" s="96">
        <v>1280</v>
      </c>
      <c r="U167" s="70">
        <v>220</v>
      </c>
      <c r="V167" s="13">
        <f t="shared" si="5"/>
        <v>0.171875</v>
      </c>
      <c r="W167" s="96">
        <v>374</v>
      </c>
      <c r="X167" s="70">
        <v>54</v>
      </c>
      <c r="Y167" s="13">
        <f t="shared" si="6"/>
        <v>0.14438502673796791</v>
      </c>
      <c r="Z167" s="96">
        <f t="shared" si="32"/>
        <v>15279</v>
      </c>
      <c r="AA167" s="70">
        <f t="shared" si="32"/>
        <v>4844</v>
      </c>
      <c r="AB167" s="13">
        <f t="shared" si="8"/>
        <v>0.31703645526539698</v>
      </c>
      <c r="AC167" s="91"/>
      <c r="AD167" s="261"/>
      <c r="AE167" s="331"/>
      <c r="AF167" s="151" t="s">
        <v>67</v>
      </c>
      <c r="AG167" s="210">
        <v>14734</v>
      </c>
      <c r="AH167" s="38">
        <v>4332</v>
      </c>
      <c r="AI167" s="85">
        <v>0.29401384552735171</v>
      </c>
      <c r="AK167" s="82"/>
    </row>
    <row r="168" spans="2:37" s="12" customFormat="1" ht="13.5" customHeight="1">
      <c r="B168" s="259">
        <v>55</v>
      </c>
      <c r="C168" s="329" t="s">
        <v>15</v>
      </c>
      <c r="D168" s="75" t="s">
        <v>198</v>
      </c>
      <c r="E168" s="94">
        <v>21</v>
      </c>
      <c r="F168" s="74">
        <v>3</v>
      </c>
      <c r="G168" s="72">
        <f t="shared" si="0"/>
        <v>0.14285714285714285</v>
      </c>
      <c r="H168" s="94">
        <v>68</v>
      </c>
      <c r="I168" s="74">
        <v>10</v>
      </c>
      <c r="J168" s="72">
        <f t="shared" si="1"/>
        <v>0.14705882352941177</v>
      </c>
      <c r="K168" s="94">
        <v>5820</v>
      </c>
      <c r="L168" s="74">
        <v>1810</v>
      </c>
      <c r="M168" s="72">
        <f t="shared" si="2"/>
        <v>0.31099656357388317</v>
      </c>
      <c r="N168" s="94">
        <v>5594</v>
      </c>
      <c r="O168" s="74">
        <v>1734</v>
      </c>
      <c r="P168" s="72">
        <f t="shared" si="3"/>
        <v>0.30997497318555595</v>
      </c>
      <c r="Q168" s="94">
        <v>3251</v>
      </c>
      <c r="R168" s="74">
        <v>756</v>
      </c>
      <c r="S168" s="72">
        <f t="shared" si="4"/>
        <v>0.23254383266687173</v>
      </c>
      <c r="T168" s="94">
        <v>1104</v>
      </c>
      <c r="U168" s="74">
        <v>155</v>
      </c>
      <c r="V168" s="72">
        <f t="shared" si="5"/>
        <v>0.14039855072463769</v>
      </c>
      <c r="W168" s="94">
        <v>266</v>
      </c>
      <c r="X168" s="74">
        <v>31</v>
      </c>
      <c r="Y168" s="72">
        <f t="shared" si="6"/>
        <v>0.11654135338345864</v>
      </c>
      <c r="Z168" s="94">
        <f t="shared" si="32"/>
        <v>16124</v>
      </c>
      <c r="AA168" s="74">
        <f t="shared" si="32"/>
        <v>4499</v>
      </c>
      <c r="AB168" s="72">
        <f t="shared" si="8"/>
        <v>0.27902505581741505</v>
      </c>
      <c r="AC168" s="91"/>
      <c r="AD168" s="259">
        <v>55</v>
      </c>
      <c r="AE168" s="329" t="s">
        <v>15</v>
      </c>
      <c r="AF168" s="11" t="s">
        <v>198</v>
      </c>
      <c r="AG168" s="210">
        <v>15508</v>
      </c>
      <c r="AH168" s="38">
        <v>3883</v>
      </c>
      <c r="AI168" s="85">
        <v>0.25038689708537532</v>
      </c>
      <c r="AK168" s="82"/>
    </row>
    <row r="169" spans="2:37" s="12" customFormat="1" ht="13.5" customHeight="1">
      <c r="B169" s="260"/>
      <c r="C169" s="330"/>
      <c r="D169" s="61" t="s">
        <v>207</v>
      </c>
      <c r="E169" s="109">
        <v>0</v>
      </c>
      <c r="F169" s="60">
        <v>0</v>
      </c>
      <c r="G169" s="59" t="str">
        <f t="shared" si="0"/>
        <v>-</v>
      </c>
      <c r="H169" s="109">
        <v>1</v>
      </c>
      <c r="I169" s="60">
        <v>0</v>
      </c>
      <c r="J169" s="59">
        <f t="shared" si="1"/>
        <v>0</v>
      </c>
      <c r="K169" s="109">
        <v>17</v>
      </c>
      <c r="L169" s="60">
        <v>2</v>
      </c>
      <c r="M169" s="59">
        <f t="shared" si="2"/>
        <v>0.11764705882352941</v>
      </c>
      <c r="N169" s="109">
        <v>15</v>
      </c>
      <c r="O169" s="60">
        <v>2</v>
      </c>
      <c r="P169" s="59">
        <f t="shared" si="3"/>
        <v>0.13333333333333333</v>
      </c>
      <c r="Q169" s="109">
        <v>9</v>
      </c>
      <c r="R169" s="60">
        <v>0</v>
      </c>
      <c r="S169" s="59">
        <f t="shared" si="4"/>
        <v>0</v>
      </c>
      <c r="T169" s="109">
        <v>6</v>
      </c>
      <c r="U169" s="60">
        <v>0</v>
      </c>
      <c r="V169" s="59">
        <f t="shared" si="5"/>
        <v>0</v>
      </c>
      <c r="W169" s="109">
        <v>1</v>
      </c>
      <c r="X169" s="60">
        <v>0</v>
      </c>
      <c r="Y169" s="59">
        <f t="shared" si="6"/>
        <v>0</v>
      </c>
      <c r="Z169" s="109">
        <f t="shared" si="32"/>
        <v>49</v>
      </c>
      <c r="AA169" s="60">
        <f t="shared" si="32"/>
        <v>4</v>
      </c>
      <c r="AB169" s="59">
        <f t="shared" si="8"/>
        <v>8.1632653061224483E-2</v>
      </c>
      <c r="AC169" s="91"/>
      <c r="AD169" s="260"/>
      <c r="AE169" s="330"/>
      <c r="AF169" s="11" t="s">
        <v>207</v>
      </c>
      <c r="AG169" s="210">
        <v>73</v>
      </c>
      <c r="AH169" s="38">
        <v>5</v>
      </c>
      <c r="AI169" s="85">
        <v>6.8493150684931503E-2</v>
      </c>
      <c r="AK169" s="80"/>
    </row>
    <row r="170" spans="2:37" s="12" customFormat="1" ht="13.5" customHeight="1">
      <c r="B170" s="261"/>
      <c r="C170" s="331"/>
      <c r="D170" s="71" t="s">
        <v>67</v>
      </c>
      <c r="E170" s="70">
        <v>21</v>
      </c>
      <c r="F170" s="70">
        <v>3</v>
      </c>
      <c r="G170" s="13">
        <f t="shared" si="0"/>
        <v>0.14285714285714285</v>
      </c>
      <c r="H170" s="96">
        <v>69</v>
      </c>
      <c r="I170" s="70">
        <v>10</v>
      </c>
      <c r="J170" s="13">
        <f t="shared" si="1"/>
        <v>0.14492753623188406</v>
      </c>
      <c r="K170" s="96">
        <v>5837</v>
      </c>
      <c r="L170" s="70">
        <v>1812</v>
      </c>
      <c r="M170" s="13">
        <f t="shared" si="2"/>
        <v>0.31043344183655985</v>
      </c>
      <c r="N170" s="96">
        <v>5609</v>
      </c>
      <c r="O170" s="70">
        <v>1736</v>
      </c>
      <c r="P170" s="13">
        <f t="shared" si="3"/>
        <v>0.3095025851310394</v>
      </c>
      <c r="Q170" s="96">
        <v>3260</v>
      </c>
      <c r="R170" s="70">
        <v>756</v>
      </c>
      <c r="S170" s="13">
        <f t="shared" si="4"/>
        <v>0.23190184049079754</v>
      </c>
      <c r="T170" s="96">
        <v>1110</v>
      </c>
      <c r="U170" s="70">
        <v>155</v>
      </c>
      <c r="V170" s="13">
        <f t="shared" si="5"/>
        <v>0.13963963963963963</v>
      </c>
      <c r="W170" s="96">
        <v>267</v>
      </c>
      <c r="X170" s="70">
        <v>31</v>
      </c>
      <c r="Y170" s="13">
        <f t="shared" si="6"/>
        <v>0.11610486891385768</v>
      </c>
      <c r="Z170" s="96">
        <f t="shared" si="32"/>
        <v>16173</v>
      </c>
      <c r="AA170" s="70">
        <f t="shared" si="32"/>
        <v>4503</v>
      </c>
      <c r="AB170" s="13">
        <f t="shared" si="8"/>
        <v>0.27842700797625675</v>
      </c>
      <c r="AC170" s="91"/>
      <c r="AD170" s="261"/>
      <c r="AE170" s="331"/>
      <c r="AF170" s="151" t="s">
        <v>67</v>
      </c>
      <c r="AG170" s="210">
        <v>15581</v>
      </c>
      <c r="AH170" s="38">
        <v>3888</v>
      </c>
      <c r="AI170" s="85">
        <v>0.24953468968615622</v>
      </c>
      <c r="AK170" s="80"/>
    </row>
    <row r="171" spans="2:37" s="12" customFormat="1" ht="13.5" customHeight="1">
      <c r="B171" s="259">
        <v>56</v>
      </c>
      <c r="C171" s="329" t="s">
        <v>9</v>
      </c>
      <c r="D171" s="75" t="s">
        <v>198</v>
      </c>
      <c r="E171" s="94">
        <v>3</v>
      </c>
      <c r="F171" s="74">
        <v>0</v>
      </c>
      <c r="G171" s="72">
        <f t="shared" si="0"/>
        <v>0</v>
      </c>
      <c r="H171" s="94">
        <v>42</v>
      </c>
      <c r="I171" s="74">
        <v>5</v>
      </c>
      <c r="J171" s="72">
        <f t="shared" si="1"/>
        <v>0.11904761904761904</v>
      </c>
      <c r="K171" s="94">
        <v>4077</v>
      </c>
      <c r="L171" s="74">
        <v>921</v>
      </c>
      <c r="M171" s="72">
        <f t="shared" si="2"/>
        <v>0.22590139808682855</v>
      </c>
      <c r="N171" s="94">
        <v>3541</v>
      </c>
      <c r="O171" s="74">
        <v>654</v>
      </c>
      <c r="P171" s="72">
        <f t="shared" si="3"/>
        <v>0.18469358938153063</v>
      </c>
      <c r="Q171" s="94">
        <v>1862</v>
      </c>
      <c r="R171" s="74">
        <v>206</v>
      </c>
      <c r="S171" s="72">
        <f t="shared" si="4"/>
        <v>0.11063372717508056</v>
      </c>
      <c r="T171" s="94">
        <v>682</v>
      </c>
      <c r="U171" s="74">
        <v>52</v>
      </c>
      <c r="V171" s="72">
        <f t="shared" si="5"/>
        <v>7.6246334310850442E-2</v>
      </c>
      <c r="W171" s="94">
        <v>197</v>
      </c>
      <c r="X171" s="74">
        <v>5</v>
      </c>
      <c r="Y171" s="72">
        <f t="shared" si="6"/>
        <v>2.5380710659898477E-2</v>
      </c>
      <c r="Z171" s="94">
        <f t="shared" si="32"/>
        <v>10404</v>
      </c>
      <c r="AA171" s="74">
        <f t="shared" si="32"/>
        <v>1843</v>
      </c>
      <c r="AB171" s="72">
        <f t="shared" si="8"/>
        <v>0.1771434063821607</v>
      </c>
      <c r="AC171" s="91"/>
      <c r="AD171" s="259">
        <v>56</v>
      </c>
      <c r="AE171" s="329" t="s">
        <v>9</v>
      </c>
      <c r="AF171" s="11" t="s">
        <v>198</v>
      </c>
      <c r="AG171" s="210">
        <v>9816</v>
      </c>
      <c r="AH171" s="38">
        <v>1586</v>
      </c>
      <c r="AI171" s="85">
        <v>0.16157294213528933</v>
      </c>
      <c r="AK171" s="80"/>
    </row>
    <row r="172" spans="2:37" s="12" customFormat="1" ht="13.5" customHeight="1">
      <c r="B172" s="260"/>
      <c r="C172" s="330"/>
      <c r="D172" s="61" t="s">
        <v>207</v>
      </c>
      <c r="E172" s="109">
        <v>0</v>
      </c>
      <c r="F172" s="60">
        <v>0</v>
      </c>
      <c r="G172" s="59" t="str">
        <f t="shared" si="0"/>
        <v>-</v>
      </c>
      <c r="H172" s="109">
        <v>0</v>
      </c>
      <c r="I172" s="60">
        <v>0</v>
      </c>
      <c r="J172" s="59" t="str">
        <f t="shared" si="1"/>
        <v>-</v>
      </c>
      <c r="K172" s="109">
        <v>23</v>
      </c>
      <c r="L172" s="60">
        <v>2</v>
      </c>
      <c r="M172" s="59">
        <f t="shared" si="2"/>
        <v>8.6956521739130432E-2</v>
      </c>
      <c r="N172" s="109">
        <v>12</v>
      </c>
      <c r="O172" s="60">
        <v>1</v>
      </c>
      <c r="P172" s="59">
        <f t="shared" si="3"/>
        <v>8.3333333333333329E-2</v>
      </c>
      <c r="Q172" s="109">
        <v>2</v>
      </c>
      <c r="R172" s="60">
        <v>0</v>
      </c>
      <c r="S172" s="59">
        <f t="shared" si="4"/>
        <v>0</v>
      </c>
      <c r="T172" s="109">
        <v>7</v>
      </c>
      <c r="U172" s="60">
        <v>0</v>
      </c>
      <c r="V172" s="59">
        <f t="shared" si="5"/>
        <v>0</v>
      </c>
      <c r="W172" s="109">
        <v>2</v>
      </c>
      <c r="X172" s="60">
        <v>1</v>
      </c>
      <c r="Y172" s="59">
        <f t="shared" si="6"/>
        <v>0.5</v>
      </c>
      <c r="Z172" s="109">
        <f t="shared" si="32"/>
        <v>46</v>
      </c>
      <c r="AA172" s="60">
        <f t="shared" si="32"/>
        <v>4</v>
      </c>
      <c r="AB172" s="59">
        <f t="shared" si="8"/>
        <v>8.6956521739130432E-2</v>
      </c>
      <c r="AC172" s="91"/>
      <c r="AD172" s="260"/>
      <c r="AE172" s="330"/>
      <c r="AF172" s="11" t="s">
        <v>207</v>
      </c>
      <c r="AG172" s="210">
        <v>75</v>
      </c>
      <c r="AH172" s="38">
        <v>4</v>
      </c>
      <c r="AI172" s="85">
        <v>5.3333333333333337E-2</v>
      </c>
      <c r="AK172" s="80"/>
    </row>
    <row r="173" spans="2:37" s="12" customFormat="1" ht="13.5" customHeight="1">
      <c r="B173" s="261"/>
      <c r="C173" s="331"/>
      <c r="D173" s="71" t="s">
        <v>67</v>
      </c>
      <c r="E173" s="70">
        <v>3</v>
      </c>
      <c r="F173" s="70">
        <v>0</v>
      </c>
      <c r="G173" s="13">
        <f t="shared" si="0"/>
        <v>0</v>
      </c>
      <c r="H173" s="96">
        <v>42</v>
      </c>
      <c r="I173" s="70">
        <v>5</v>
      </c>
      <c r="J173" s="13">
        <f t="shared" si="1"/>
        <v>0.11904761904761904</v>
      </c>
      <c r="K173" s="96">
        <v>4100</v>
      </c>
      <c r="L173" s="70">
        <v>923</v>
      </c>
      <c r="M173" s="13">
        <f t="shared" si="2"/>
        <v>0.2251219512195122</v>
      </c>
      <c r="N173" s="96">
        <v>3553</v>
      </c>
      <c r="O173" s="70">
        <v>655</v>
      </c>
      <c r="P173" s="13">
        <f t="shared" si="3"/>
        <v>0.18435125246270756</v>
      </c>
      <c r="Q173" s="96">
        <v>1864</v>
      </c>
      <c r="R173" s="70">
        <v>206</v>
      </c>
      <c r="S173" s="13">
        <f t="shared" si="4"/>
        <v>0.11051502145922747</v>
      </c>
      <c r="T173" s="96">
        <v>689</v>
      </c>
      <c r="U173" s="70">
        <v>52</v>
      </c>
      <c r="V173" s="13">
        <f t="shared" si="5"/>
        <v>7.5471698113207544E-2</v>
      </c>
      <c r="W173" s="96">
        <v>199</v>
      </c>
      <c r="X173" s="70">
        <v>6</v>
      </c>
      <c r="Y173" s="13">
        <f t="shared" si="6"/>
        <v>3.015075376884422E-2</v>
      </c>
      <c r="Z173" s="96">
        <f t="shared" si="32"/>
        <v>10450</v>
      </c>
      <c r="AA173" s="70">
        <f t="shared" si="32"/>
        <v>1847</v>
      </c>
      <c r="AB173" s="13">
        <f t="shared" si="8"/>
        <v>0.1767464114832536</v>
      </c>
      <c r="AC173" s="91"/>
      <c r="AD173" s="261"/>
      <c r="AE173" s="331"/>
      <c r="AF173" s="151" t="s">
        <v>67</v>
      </c>
      <c r="AG173" s="210">
        <v>9891</v>
      </c>
      <c r="AH173" s="38">
        <v>1590</v>
      </c>
      <c r="AI173" s="85">
        <v>0.16075219896875947</v>
      </c>
      <c r="AK173" s="80"/>
    </row>
    <row r="174" spans="2:37" s="12" customFormat="1" ht="13.5" customHeight="1">
      <c r="B174" s="259">
        <v>57</v>
      </c>
      <c r="C174" s="329" t="s">
        <v>43</v>
      </c>
      <c r="D174" s="75" t="s">
        <v>198</v>
      </c>
      <c r="E174" s="94">
        <v>5</v>
      </c>
      <c r="F174" s="74">
        <v>1</v>
      </c>
      <c r="G174" s="72">
        <f t="shared" si="0"/>
        <v>0.2</v>
      </c>
      <c r="H174" s="94">
        <v>38</v>
      </c>
      <c r="I174" s="74">
        <v>9</v>
      </c>
      <c r="J174" s="72">
        <f t="shared" si="1"/>
        <v>0.23684210526315788</v>
      </c>
      <c r="K174" s="94">
        <v>2664</v>
      </c>
      <c r="L174" s="74">
        <v>717</v>
      </c>
      <c r="M174" s="72">
        <f t="shared" si="2"/>
        <v>0.26914414414414417</v>
      </c>
      <c r="N174" s="94">
        <v>2355</v>
      </c>
      <c r="O174" s="74">
        <v>494</v>
      </c>
      <c r="P174" s="72">
        <f t="shared" si="3"/>
        <v>0.20976645435244162</v>
      </c>
      <c r="Q174" s="94">
        <v>1507</v>
      </c>
      <c r="R174" s="74">
        <v>222</v>
      </c>
      <c r="S174" s="72">
        <f t="shared" si="4"/>
        <v>0.14731254147312542</v>
      </c>
      <c r="T174" s="94">
        <v>689</v>
      </c>
      <c r="U174" s="74">
        <v>70</v>
      </c>
      <c r="V174" s="72">
        <f t="shared" si="5"/>
        <v>0.10159651669085631</v>
      </c>
      <c r="W174" s="94">
        <v>188</v>
      </c>
      <c r="X174" s="74">
        <v>20</v>
      </c>
      <c r="Y174" s="72">
        <f t="shared" si="6"/>
        <v>0.10638297872340426</v>
      </c>
      <c r="Z174" s="94">
        <f t="shared" si="32"/>
        <v>7446</v>
      </c>
      <c r="AA174" s="74">
        <f t="shared" si="32"/>
        <v>1533</v>
      </c>
      <c r="AB174" s="72">
        <f t="shared" si="8"/>
        <v>0.20588235294117646</v>
      </c>
      <c r="AC174" s="91"/>
      <c r="AD174" s="259">
        <v>57</v>
      </c>
      <c r="AE174" s="329" t="s">
        <v>43</v>
      </c>
      <c r="AF174" s="11" t="s">
        <v>198</v>
      </c>
      <c r="AG174" s="210">
        <v>7150</v>
      </c>
      <c r="AH174" s="38">
        <v>1297</v>
      </c>
      <c r="AI174" s="85">
        <v>0.18139860139860139</v>
      </c>
      <c r="AK174" s="80"/>
    </row>
    <row r="175" spans="2:37" s="12" customFormat="1" ht="13.5" customHeight="1">
      <c r="B175" s="260"/>
      <c r="C175" s="330"/>
      <c r="D175" s="61" t="s">
        <v>207</v>
      </c>
      <c r="E175" s="109">
        <v>0</v>
      </c>
      <c r="F175" s="60">
        <v>0</v>
      </c>
      <c r="G175" s="59" t="str">
        <f t="shared" si="0"/>
        <v>-</v>
      </c>
      <c r="H175" s="109">
        <v>0</v>
      </c>
      <c r="I175" s="60">
        <v>0</v>
      </c>
      <c r="J175" s="59" t="str">
        <f t="shared" si="1"/>
        <v>-</v>
      </c>
      <c r="K175" s="109">
        <v>11</v>
      </c>
      <c r="L175" s="60">
        <v>0</v>
      </c>
      <c r="M175" s="59">
        <f t="shared" si="2"/>
        <v>0</v>
      </c>
      <c r="N175" s="109">
        <v>5</v>
      </c>
      <c r="O175" s="60">
        <v>0</v>
      </c>
      <c r="P175" s="59">
        <f t="shared" si="3"/>
        <v>0</v>
      </c>
      <c r="Q175" s="109">
        <v>1</v>
      </c>
      <c r="R175" s="60">
        <v>0</v>
      </c>
      <c r="S175" s="59">
        <f t="shared" si="4"/>
        <v>0</v>
      </c>
      <c r="T175" s="109">
        <v>3</v>
      </c>
      <c r="U175" s="60">
        <v>1</v>
      </c>
      <c r="V175" s="59">
        <f t="shared" si="5"/>
        <v>0.33333333333333331</v>
      </c>
      <c r="W175" s="109">
        <v>3</v>
      </c>
      <c r="X175" s="60">
        <v>0</v>
      </c>
      <c r="Y175" s="59">
        <f t="shared" si="6"/>
        <v>0</v>
      </c>
      <c r="Z175" s="109">
        <f t="shared" si="32"/>
        <v>23</v>
      </c>
      <c r="AA175" s="60">
        <f t="shared" si="32"/>
        <v>1</v>
      </c>
      <c r="AB175" s="59">
        <f t="shared" si="8"/>
        <v>4.3478260869565216E-2</v>
      </c>
      <c r="AC175" s="91"/>
      <c r="AD175" s="260"/>
      <c r="AE175" s="330"/>
      <c r="AF175" s="11" t="s">
        <v>207</v>
      </c>
      <c r="AG175" s="210">
        <v>30</v>
      </c>
      <c r="AH175" s="38">
        <v>3</v>
      </c>
      <c r="AI175" s="85">
        <v>0.1</v>
      </c>
      <c r="AK175" s="80"/>
    </row>
    <row r="176" spans="2:37" s="12" customFormat="1" ht="13.5" customHeight="1">
      <c r="B176" s="261"/>
      <c r="C176" s="331"/>
      <c r="D176" s="71" t="s">
        <v>67</v>
      </c>
      <c r="E176" s="70">
        <v>5</v>
      </c>
      <c r="F176" s="70">
        <v>1</v>
      </c>
      <c r="G176" s="13">
        <f t="shared" si="0"/>
        <v>0.2</v>
      </c>
      <c r="H176" s="96">
        <v>38</v>
      </c>
      <c r="I176" s="70">
        <v>9</v>
      </c>
      <c r="J176" s="13">
        <f t="shared" si="1"/>
        <v>0.23684210526315788</v>
      </c>
      <c r="K176" s="96">
        <v>2675</v>
      </c>
      <c r="L176" s="70">
        <v>717</v>
      </c>
      <c r="M176" s="13">
        <f t="shared" si="2"/>
        <v>0.26803738317757009</v>
      </c>
      <c r="N176" s="96">
        <v>2360</v>
      </c>
      <c r="O176" s="70">
        <v>494</v>
      </c>
      <c r="P176" s="13">
        <f t="shared" si="3"/>
        <v>0.20932203389830509</v>
      </c>
      <c r="Q176" s="96">
        <v>1508</v>
      </c>
      <c r="R176" s="70">
        <v>222</v>
      </c>
      <c r="S176" s="13">
        <f t="shared" si="4"/>
        <v>0.14721485411140584</v>
      </c>
      <c r="T176" s="96">
        <v>692</v>
      </c>
      <c r="U176" s="70">
        <v>71</v>
      </c>
      <c r="V176" s="13">
        <f t="shared" si="5"/>
        <v>0.10260115606936417</v>
      </c>
      <c r="W176" s="96">
        <v>191</v>
      </c>
      <c r="X176" s="70">
        <v>20</v>
      </c>
      <c r="Y176" s="13">
        <f t="shared" si="6"/>
        <v>0.10471204188481675</v>
      </c>
      <c r="Z176" s="96">
        <f t="shared" si="32"/>
        <v>7469</v>
      </c>
      <c r="AA176" s="70">
        <f t="shared" si="32"/>
        <v>1534</v>
      </c>
      <c r="AB176" s="13">
        <f t="shared" si="8"/>
        <v>0.20538224661936003</v>
      </c>
      <c r="AC176" s="91"/>
      <c r="AD176" s="261"/>
      <c r="AE176" s="331"/>
      <c r="AF176" s="151" t="s">
        <v>67</v>
      </c>
      <c r="AG176" s="210">
        <v>7180</v>
      </c>
      <c r="AH176" s="38">
        <v>1300</v>
      </c>
      <c r="AI176" s="85">
        <v>0.18105849582172701</v>
      </c>
      <c r="AK176" s="80"/>
    </row>
    <row r="177" spans="2:37" s="12" customFormat="1" ht="13.5" customHeight="1">
      <c r="B177" s="259">
        <v>58</v>
      </c>
      <c r="C177" s="329" t="s">
        <v>25</v>
      </c>
      <c r="D177" s="75" t="s">
        <v>198</v>
      </c>
      <c r="E177" s="94">
        <v>5</v>
      </c>
      <c r="F177" s="74">
        <v>2</v>
      </c>
      <c r="G177" s="72">
        <f t="shared" si="0"/>
        <v>0.4</v>
      </c>
      <c r="H177" s="94">
        <v>37</v>
      </c>
      <c r="I177" s="74">
        <v>10</v>
      </c>
      <c r="J177" s="72">
        <f t="shared" si="1"/>
        <v>0.27027027027027029</v>
      </c>
      <c r="K177" s="94">
        <v>3014</v>
      </c>
      <c r="L177" s="74">
        <v>1455</v>
      </c>
      <c r="M177" s="72">
        <f t="shared" si="2"/>
        <v>0.48274717982747178</v>
      </c>
      <c r="N177" s="94">
        <v>2733</v>
      </c>
      <c r="O177" s="74">
        <v>1108</v>
      </c>
      <c r="P177" s="72">
        <f t="shared" si="3"/>
        <v>0.40541529454811565</v>
      </c>
      <c r="Q177" s="94">
        <v>1682</v>
      </c>
      <c r="R177" s="74">
        <v>540</v>
      </c>
      <c r="S177" s="72">
        <f t="shared" si="4"/>
        <v>0.3210463733650416</v>
      </c>
      <c r="T177" s="94">
        <v>761</v>
      </c>
      <c r="U177" s="74">
        <v>175</v>
      </c>
      <c r="V177" s="72">
        <f t="shared" si="5"/>
        <v>0.22996057818659657</v>
      </c>
      <c r="W177" s="94">
        <v>226</v>
      </c>
      <c r="X177" s="74">
        <v>44</v>
      </c>
      <c r="Y177" s="72">
        <f t="shared" si="6"/>
        <v>0.19469026548672566</v>
      </c>
      <c r="Z177" s="94">
        <f t="shared" si="32"/>
        <v>8458</v>
      </c>
      <c r="AA177" s="74">
        <f t="shared" si="32"/>
        <v>3334</v>
      </c>
      <c r="AB177" s="72">
        <f t="shared" si="8"/>
        <v>0.3941830219910144</v>
      </c>
      <c r="AC177" s="91"/>
      <c r="AD177" s="259">
        <v>58</v>
      </c>
      <c r="AE177" s="329" t="s">
        <v>25</v>
      </c>
      <c r="AF177" s="11" t="s">
        <v>198</v>
      </c>
      <c r="AG177" s="210">
        <v>8185</v>
      </c>
      <c r="AH177" s="38">
        <v>3001</v>
      </c>
      <c r="AI177" s="85">
        <v>0.36664630421502747</v>
      </c>
      <c r="AK177" s="80"/>
    </row>
    <row r="178" spans="2:37" s="12" customFormat="1" ht="13.5" customHeight="1">
      <c r="B178" s="260"/>
      <c r="C178" s="330"/>
      <c r="D178" s="61" t="s">
        <v>207</v>
      </c>
      <c r="E178" s="109">
        <v>0</v>
      </c>
      <c r="F178" s="60">
        <v>0</v>
      </c>
      <c r="G178" s="59" t="str">
        <f t="shared" si="0"/>
        <v>-</v>
      </c>
      <c r="H178" s="109">
        <v>1</v>
      </c>
      <c r="I178" s="60">
        <v>0</v>
      </c>
      <c r="J178" s="59">
        <f t="shared" si="1"/>
        <v>0</v>
      </c>
      <c r="K178" s="109">
        <v>7</v>
      </c>
      <c r="L178" s="60">
        <v>1</v>
      </c>
      <c r="M178" s="59">
        <f t="shared" si="2"/>
        <v>0.14285714285714285</v>
      </c>
      <c r="N178" s="109">
        <v>1</v>
      </c>
      <c r="O178" s="60">
        <v>0</v>
      </c>
      <c r="P178" s="59">
        <f t="shared" si="3"/>
        <v>0</v>
      </c>
      <c r="Q178" s="109">
        <v>11</v>
      </c>
      <c r="R178" s="60">
        <v>2</v>
      </c>
      <c r="S178" s="59">
        <f t="shared" si="4"/>
        <v>0.18181818181818182</v>
      </c>
      <c r="T178" s="109">
        <v>2</v>
      </c>
      <c r="U178" s="60">
        <v>0</v>
      </c>
      <c r="V178" s="59">
        <f t="shared" si="5"/>
        <v>0</v>
      </c>
      <c r="W178" s="109">
        <v>0</v>
      </c>
      <c r="X178" s="60">
        <v>0</v>
      </c>
      <c r="Y178" s="59" t="str">
        <f t="shared" si="6"/>
        <v>-</v>
      </c>
      <c r="Z178" s="109">
        <f t="shared" si="32"/>
        <v>22</v>
      </c>
      <c r="AA178" s="60">
        <f t="shared" si="32"/>
        <v>3</v>
      </c>
      <c r="AB178" s="59">
        <f t="shared" si="8"/>
        <v>0.13636363636363635</v>
      </c>
      <c r="AC178" s="91"/>
      <c r="AD178" s="260"/>
      <c r="AE178" s="330"/>
      <c r="AF178" s="11" t="s">
        <v>207</v>
      </c>
      <c r="AG178" s="210">
        <v>36</v>
      </c>
      <c r="AH178" s="38">
        <v>4</v>
      </c>
      <c r="AI178" s="85">
        <v>0.1111111111111111</v>
      </c>
      <c r="AK178" s="80"/>
    </row>
    <row r="179" spans="2:37" s="12" customFormat="1" ht="13.5" customHeight="1">
      <c r="B179" s="261"/>
      <c r="C179" s="331"/>
      <c r="D179" s="71" t="s">
        <v>67</v>
      </c>
      <c r="E179" s="70">
        <v>5</v>
      </c>
      <c r="F179" s="70">
        <v>2</v>
      </c>
      <c r="G179" s="13">
        <f t="shared" si="0"/>
        <v>0.4</v>
      </c>
      <c r="H179" s="96">
        <v>38</v>
      </c>
      <c r="I179" s="70">
        <v>10</v>
      </c>
      <c r="J179" s="13">
        <f t="shared" si="1"/>
        <v>0.26315789473684209</v>
      </c>
      <c r="K179" s="96">
        <v>3021</v>
      </c>
      <c r="L179" s="70">
        <v>1456</v>
      </c>
      <c r="M179" s="13">
        <f t="shared" si="2"/>
        <v>0.48195961602118503</v>
      </c>
      <c r="N179" s="96">
        <v>2734</v>
      </c>
      <c r="O179" s="70">
        <v>1108</v>
      </c>
      <c r="P179" s="13">
        <f t="shared" si="3"/>
        <v>0.40526700804681787</v>
      </c>
      <c r="Q179" s="96">
        <v>1693</v>
      </c>
      <c r="R179" s="70">
        <v>542</v>
      </c>
      <c r="S179" s="13">
        <f t="shared" si="4"/>
        <v>0.32014176018901358</v>
      </c>
      <c r="T179" s="96">
        <v>763</v>
      </c>
      <c r="U179" s="70">
        <v>175</v>
      </c>
      <c r="V179" s="13">
        <f t="shared" si="5"/>
        <v>0.22935779816513763</v>
      </c>
      <c r="W179" s="96">
        <v>226</v>
      </c>
      <c r="X179" s="70">
        <v>44</v>
      </c>
      <c r="Y179" s="13">
        <f t="shared" si="6"/>
        <v>0.19469026548672566</v>
      </c>
      <c r="Z179" s="96">
        <f t="shared" si="32"/>
        <v>8480</v>
      </c>
      <c r="AA179" s="70">
        <f t="shared" si="32"/>
        <v>3337</v>
      </c>
      <c r="AB179" s="13">
        <f t="shared" si="8"/>
        <v>0.3935141509433962</v>
      </c>
      <c r="AC179" s="91"/>
      <c r="AD179" s="261"/>
      <c r="AE179" s="331"/>
      <c r="AF179" s="151" t="s">
        <v>67</v>
      </c>
      <c r="AG179" s="210">
        <v>8221</v>
      </c>
      <c r="AH179" s="38">
        <v>3005</v>
      </c>
      <c r="AI179" s="85">
        <v>0.3655273081133682</v>
      </c>
      <c r="AK179" s="80"/>
    </row>
    <row r="180" spans="2:37" s="12" customFormat="1" ht="13.5" customHeight="1">
      <c r="B180" s="259">
        <v>59</v>
      </c>
      <c r="C180" s="329" t="s">
        <v>20</v>
      </c>
      <c r="D180" s="75" t="s">
        <v>198</v>
      </c>
      <c r="E180" s="94">
        <v>37</v>
      </c>
      <c r="F180" s="74">
        <v>7</v>
      </c>
      <c r="G180" s="72">
        <f t="shared" si="0"/>
        <v>0.1891891891891892</v>
      </c>
      <c r="H180" s="94">
        <v>103</v>
      </c>
      <c r="I180" s="74">
        <v>21</v>
      </c>
      <c r="J180" s="72">
        <f t="shared" si="1"/>
        <v>0.20388349514563106</v>
      </c>
      <c r="K180" s="94">
        <v>22709</v>
      </c>
      <c r="L180" s="74">
        <v>5603</v>
      </c>
      <c r="M180" s="72">
        <f t="shared" si="2"/>
        <v>0.24673037121845964</v>
      </c>
      <c r="N180" s="94">
        <v>20156</v>
      </c>
      <c r="O180" s="74">
        <v>4331</v>
      </c>
      <c r="P180" s="72">
        <f t="shared" si="3"/>
        <v>0.21487398293312165</v>
      </c>
      <c r="Q180" s="94">
        <v>12762</v>
      </c>
      <c r="R180" s="74">
        <v>1896</v>
      </c>
      <c r="S180" s="72">
        <f t="shared" si="4"/>
        <v>0.14856605547719792</v>
      </c>
      <c r="T180" s="94">
        <v>4895</v>
      </c>
      <c r="U180" s="74">
        <v>494</v>
      </c>
      <c r="V180" s="72">
        <f t="shared" si="5"/>
        <v>0.10091930541368743</v>
      </c>
      <c r="W180" s="94">
        <v>1331</v>
      </c>
      <c r="X180" s="74">
        <v>77</v>
      </c>
      <c r="Y180" s="72">
        <f t="shared" si="6"/>
        <v>5.7851239669421489E-2</v>
      </c>
      <c r="Z180" s="94">
        <f t="shared" si="32"/>
        <v>61993</v>
      </c>
      <c r="AA180" s="74">
        <f t="shared" si="32"/>
        <v>12429</v>
      </c>
      <c r="AB180" s="72">
        <f t="shared" si="8"/>
        <v>0.20049037794589711</v>
      </c>
      <c r="AC180" s="91"/>
      <c r="AD180" s="259">
        <v>59</v>
      </c>
      <c r="AE180" s="329" t="s">
        <v>20</v>
      </c>
      <c r="AF180" s="11" t="s">
        <v>198</v>
      </c>
      <c r="AG180" s="210">
        <v>59555</v>
      </c>
      <c r="AH180" s="38">
        <v>11040</v>
      </c>
      <c r="AI180" s="85">
        <v>0.18537486357148855</v>
      </c>
      <c r="AK180" s="80"/>
    </row>
    <row r="181" spans="2:37" s="12" customFormat="1" ht="13.5" customHeight="1">
      <c r="B181" s="260"/>
      <c r="C181" s="330"/>
      <c r="D181" s="61" t="s">
        <v>207</v>
      </c>
      <c r="E181" s="109">
        <v>0</v>
      </c>
      <c r="F181" s="60">
        <v>0</v>
      </c>
      <c r="G181" s="59" t="str">
        <f t="shared" si="0"/>
        <v>-</v>
      </c>
      <c r="H181" s="109">
        <v>2</v>
      </c>
      <c r="I181" s="60">
        <v>0</v>
      </c>
      <c r="J181" s="59">
        <f t="shared" si="1"/>
        <v>0</v>
      </c>
      <c r="K181" s="109">
        <v>163</v>
      </c>
      <c r="L181" s="60">
        <v>17</v>
      </c>
      <c r="M181" s="59">
        <f t="shared" si="2"/>
        <v>0.10429447852760736</v>
      </c>
      <c r="N181" s="109">
        <v>69</v>
      </c>
      <c r="O181" s="60">
        <v>2</v>
      </c>
      <c r="P181" s="59">
        <f t="shared" si="3"/>
        <v>2.8985507246376812E-2</v>
      </c>
      <c r="Q181" s="109">
        <v>67</v>
      </c>
      <c r="R181" s="60">
        <v>2</v>
      </c>
      <c r="S181" s="59">
        <f t="shared" si="4"/>
        <v>2.9850746268656716E-2</v>
      </c>
      <c r="T181" s="109">
        <v>32</v>
      </c>
      <c r="U181" s="60">
        <v>0</v>
      </c>
      <c r="V181" s="59">
        <f t="shared" si="5"/>
        <v>0</v>
      </c>
      <c r="W181" s="109">
        <v>17</v>
      </c>
      <c r="X181" s="60">
        <v>0</v>
      </c>
      <c r="Y181" s="59">
        <f t="shared" si="6"/>
        <v>0</v>
      </c>
      <c r="Z181" s="109">
        <f t="shared" si="32"/>
        <v>350</v>
      </c>
      <c r="AA181" s="60">
        <f t="shared" si="32"/>
        <v>21</v>
      </c>
      <c r="AB181" s="59">
        <f t="shared" si="8"/>
        <v>0.06</v>
      </c>
      <c r="AC181" s="91"/>
      <c r="AD181" s="260"/>
      <c r="AE181" s="330"/>
      <c r="AF181" s="11" t="s">
        <v>207</v>
      </c>
      <c r="AG181" s="210">
        <v>426</v>
      </c>
      <c r="AH181" s="38">
        <v>13</v>
      </c>
      <c r="AI181" s="85">
        <v>3.0516431924882629E-2</v>
      </c>
      <c r="AK181" s="80"/>
    </row>
    <row r="182" spans="2:37" s="12" customFormat="1" ht="13.5" customHeight="1">
      <c r="B182" s="261"/>
      <c r="C182" s="331"/>
      <c r="D182" s="71" t="s">
        <v>67</v>
      </c>
      <c r="E182" s="70">
        <v>37</v>
      </c>
      <c r="F182" s="70">
        <v>7</v>
      </c>
      <c r="G182" s="13">
        <f t="shared" si="0"/>
        <v>0.1891891891891892</v>
      </c>
      <c r="H182" s="96">
        <v>105</v>
      </c>
      <c r="I182" s="70">
        <v>21</v>
      </c>
      <c r="J182" s="13">
        <f t="shared" si="1"/>
        <v>0.2</v>
      </c>
      <c r="K182" s="96">
        <v>22872</v>
      </c>
      <c r="L182" s="70">
        <v>5620</v>
      </c>
      <c r="M182" s="13">
        <f t="shared" si="2"/>
        <v>0.24571528506470794</v>
      </c>
      <c r="N182" s="96">
        <v>20225</v>
      </c>
      <c r="O182" s="70">
        <v>4333</v>
      </c>
      <c r="P182" s="13">
        <f t="shared" si="3"/>
        <v>0.21423980222496911</v>
      </c>
      <c r="Q182" s="96">
        <v>12829</v>
      </c>
      <c r="R182" s="70">
        <v>1898</v>
      </c>
      <c r="S182" s="13">
        <f t="shared" si="4"/>
        <v>0.14794605970847299</v>
      </c>
      <c r="T182" s="96">
        <v>4927</v>
      </c>
      <c r="U182" s="70">
        <v>494</v>
      </c>
      <c r="V182" s="13">
        <f t="shared" si="5"/>
        <v>0.10026385224274406</v>
      </c>
      <c r="W182" s="96">
        <v>1348</v>
      </c>
      <c r="X182" s="70">
        <v>77</v>
      </c>
      <c r="Y182" s="13">
        <f t="shared" si="6"/>
        <v>5.7121661721068251E-2</v>
      </c>
      <c r="Z182" s="96">
        <f t="shared" si="32"/>
        <v>62343</v>
      </c>
      <c r="AA182" s="70">
        <f t="shared" si="32"/>
        <v>12450</v>
      </c>
      <c r="AB182" s="13">
        <f t="shared" si="8"/>
        <v>0.19970165054617198</v>
      </c>
      <c r="AC182" s="91"/>
      <c r="AD182" s="261"/>
      <c r="AE182" s="331"/>
      <c r="AF182" s="151" t="s">
        <v>67</v>
      </c>
      <c r="AG182" s="210">
        <v>59981</v>
      </c>
      <c r="AH182" s="38">
        <v>11053</v>
      </c>
      <c r="AI182" s="85">
        <v>0.18427502042313398</v>
      </c>
      <c r="AK182" s="80"/>
    </row>
    <row r="183" spans="2:37" s="12" customFormat="1" ht="13.5" customHeight="1">
      <c r="B183" s="259">
        <v>60</v>
      </c>
      <c r="C183" s="329" t="s">
        <v>44</v>
      </c>
      <c r="D183" s="75" t="s">
        <v>198</v>
      </c>
      <c r="E183" s="94">
        <v>26</v>
      </c>
      <c r="F183" s="74">
        <v>4</v>
      </c>
      <c r="G183" s="72">
        <f t="shared" si="0"/>
        <v>0.15384615384615385</v>
      </c>
      <c r="H183" s="94">
        <v>40</v>
      </c>
      <c r="I183" s="74">
        <v>5</v>
      </c>
      <c r="J183" s="72">
        <f t="shared" si="1"/>
        <v>0.125</v>
      </c>
      <c r="K183" s="94">
        <v>3079</v>
      </c>
      <c r="L183" s="74">
        <v>795</v>
      </c>
      <c r="M183" s="72">
        <f t="shared" si="2"/>
        <v>0.25820071451770055</v>
      </c>
      <c r="N183" s="94">
        <v>2545</v>
      </c>
      <c r="O183" s="74">
        <v>537</v>
      </c>
      <c r="P183" s="72">
        <f t="shared" si="3"/>
        <v>0.21100196463654225</v>
      </c>
      <c r="Q183" s="94">
        <v>1520</v>
      </c>
      <c r="R183" s="74">
        <v>179</v>
      </c>
      <c r="S183" s="72">
        <f t="shared" si="4"/>
        <v>0.11776315789473685</v>
      </c>
      <c r="T183" s="94">
        <v>666</v>
      </c>
      <c r="U183" s="74">
        <v>44</v>
      </c>
      <c r="V183" s="72">
        <f t="shared" si="5"/>
        <v>6.6066066066066062E-2</v>
      </c>
      <c r="W183" s="94">
        <v>178</v>
      </c>
      <c r="X183" s="74">
        <v>5</v>
      </c>
      <c r="Y183" s="72">
        <f t="shared" si="6"/>
        <v>2.8089887640449437E-2</v>
      </c>
      <c r="Z183" s="94">
        <f t="shared" si="32"/>
        <v>8054</v>
      </c>
      <c r="AA183" s="74">
        <f t="shared" si="32"/>
        <v>1569</v>
      </c>
      <c r="AB183" s="72">
        <f t="shared" si="8"/>
        <v>0.19481003228209584</v>
      </c>
      <c r="AC183" s="91"/>
      <c r="AD183" s="259">
        <v>60</v>
      </c>
      <c r="AE183" s="329" t="s">
        <v>44</v>
      </c>
      <c r="AF183" s="11" t="s">
        <v>198</v>
      </c>
      <c r="AG183" s="210">
        <v>7634</v>
      </c>
      <c r="AH183" s="38">
        <v>1300</v>
      </c>
      <c r="AI183" s="85">
        <v>0.17029080429656798</v>
      </c>
      <c r="AK183" s="80"/>
    </row>
    <row r="184" spans="2:37" s="12" customFormat="1" ht="13.5" customHeight="1">
      <c r="B184" s="260"/>
      <c r="C184" s="330"/>
      <c r="D184" s="61" t="s">
        <v>207</v>
      </c>
      <c r="E184" s="109">
        <v>0</v>
      </c>
      <c r="F184" s="60">
        <v>0</v>
      </c>
      <c r="G184" s="59" t="str">
        <f t="shared" si="0"/>
        <v>-</v>
      </c>
      <c r="H184" s="109">
        <v>0</v>
      </c>
      <c r="I184" s="60">
        <v>0</v>
      </c>
      <c r="J184" s="59" t="str">
        <f t="shared" si="1"/>
        <v>-</v>
      </c>
      <c r="K184" s="109">
        <v>51</v>
      </c>
      <c r="L184" s="60">
        <v>8</v>
      </c>
      <c r="M184" s="59">
        <f t="shared" si="2"/>
        <v>0.15686274509803921</v>
      </c>
      <c r="N184" s="109">
        <v>20</v>
      </c>
      <c r="O184" s="60">
        <v>2</v>
      </c>
      <c r="P184" s="59">
        <f t="shared" si="3"/>
        <v>0.1</v>
      </c>
      <c r="Q184" s="109">
        <v>11</v>
      </c>
      <c r="R184" s="60">
        <v>1</v>
      </c>
      <c r="S184" s="59">
        <f t="shared" si="4"/>
        <v>9.0909090909090912E-2</v>
      </c>
      <c r="T184" s="109">
        <v>4</v>
      </c>
      <c r="U184" s="60">
        <v>0</v>
      </c>
      <c r="V184" s="59">
        <f t="shared" si="5"/>
        <v>0</v>
      </c>
      <c r="W184" s="109">
        <v>4</v>
      </c>
      <c r="X184" s="60">
        <v>0</v>
      </c>
      <c r="Y184" s="59">
        <f t="shared" si="6"/>
        <v>0</v>
      </c>
      <c r="Z184" s="109">
        <f t="shared" si="32"/>
        <v>90</v>
      </c>
      <c r="AA184" s="60">
        <f t="shared" si="32"/>
        <v>11</v>
      </c>
      <c r="AB184" s="59">
        <f t="shared" si="8"/>
        <v>0.12222222222222222</v>
      </c>
      <c r="AC184" s="91"/>
      <c r="AD184" s="260"/>
      <c r="AE184" s="330"/>
      <c r="AF184" s="11" t="s">
        <v>207</v>
      </c>
      <c r="AG184" s="210">
        <v>105</v>
      </c>
      <c r="AH184" s="38">
        <v>8</v>
      </c>
      <c r="AI184" s="85">
        <v>7.6190476190476197E-2</v>
      </c>
      <c r="AK184" s="80"/>
    </row>
    <row r="185" spans="2:37" s="12" customFormat="1" ht="13.5" customHeight="1">
      <c r="B185" s="261"/>
      <c r="C185" s="331"/>
      <c r="D185" s="58" t="s">
        <v>67</v>
      </c>
      <c r="E185" s="57">
        <v>26</v>
      </c>
      <c r="F185" s="57">
        <v>4</v>
      </c>
      <c r="G185" s="55">
        <f t="shared" si="0"/>
        <v>0.15384615384615385</v>
      </c>
      <c r="H185" s="98">
        <v>40</v>
      </c>
      <c r="I185" s="57">
        <v>5</v>
      </c>
      <c r="J185" s="55">
        <f t="shared" si="1"/>
        <v>0.125</v>
      </c>
      <c r="K185" s="98">
        <v>3130</v>
      </c>
      <c r="L185" s="57">
        <v>803</v>
      </c>
      <c r="M185" s="55">
        <f t="shared" si="2"/>
        <v>0.25654952076677318</v>
      </c>
      <c r="N185" s="98">
        <v>2565</v>
      </c>
      <c r="O185" s="57">
        <v>539</v>
      </c>
      <c r="P185" s="55">
        <f t="shared" si="3"/>
        <v>0.2101364522417154</v>
      </c>
      <c r="Q185" s="98">
        <v>1531</v>
      </c>
      <c r="R185" s="57">
        <v>180</v>
      </c>
      <c r="S185" s="55">
        <f t="shared" si="4"/>
        <v>0.11757021554539517</v>
      </c>
      <c r="T185" s="98">
        <v>670</v>
      </c>
      <c r="U185" s="57">
        <v>44</v>
      </c>
      <c r="V185" s="55">
        <f t="shared" si="5"/>
        <v>6.5671641791044774E-2</v>
      </c>
      <c r="W185" s="98">
        <v>182</v>
      </c>
      <c r="X185" s="57">
        <v>5</v>
      </c>
      <c r="Y185" s="55">
        <f t="shared" si="6"/>
        <v>2.7472527472527472E-2</v>
      </c>
      <c r="Z185" s="98">
        <f t="shared" si="32"/>
        <v>8144</v>
      </c>
      <c r="AA185" s="57">
        <f t="shared" si="32"/>
        <v>1580</v>
      </c>
      <c r="AB185" s="55">
        <f t="shared" si="8"/>
        <v>0.19400785854616895</v>
      </c>
      <c r="AC185" s="91"/>
      <c r="AD185" s="261"/>
      <c r="AE185" s="331"/>
      <c r="AF185" s="151" t="s">
        <v>67</v>
      </c>
      <c r="AG185" s="210">
        <v>7739</v>
      </c>
      <c r="AH185" s="38">
        <v>1308</v>
      </c>
      <c r="AI185" s="85">
        <v>0.16901408450704225</v>
      </c>
      <c r="AK185" s="80"/>
    </row>
    <row r="186" spans="2:37" s="12" customFormat="1" ht="13.5" customHeight="1">
      <c r="B186" s="259">
        <v>61</v>
      </c>
      <c r="C186" s="329" t="s">
        <v>16</v>
      </c>
      <c r="D186" s="75" t="s">
        <v>198</v>
      </c>
      <c r="E186" s="94">
        <v>0</v>
      </c>
      <c r="F186" s="74">
        <v>0</v>
      </c>
      <c r="G186" s="72" t="str">
        <f t="shared" si="0"/>
        <v>-</v>
      </c>
      <c r="H186" s="94">
        <v>5</v>
      </c>
      <c r="I186" s="74">
        <v>0</v>
      </c>
      <c r="J186" s="72">
        <f t="shared" si="1"/>
        <v>0</v>
      </c>
      <c r="K186" s="94">
        <v>2642</v>
      </c>
      <c r="L186" s="74">
        <v>747</v>
      </c>
      <c r="M186" s="72">
        <f t="shared" si="2"/>
        <v>0.28274034822104466</v>
      </c>
      <c r="N186" s="94">
        <v>2296</v>
      </c>
      <c r="O186" s="74">
        <v>521</v>
      </c>
      <c r="P186" s="72">
        <f t="shared" si="3"/>
        <v>0.2269163763066202</v>
      </c>
      <c r="Q186" s="94">
        <v>1255</v>
      </c>
      <c r="R186" s="74">
        <v>213</v>
      </c>
      <c r="S186" s="72">
        <f t="shared" si="4"/>
        <v>0.1697211155378486</v>
      </c>
      <c r="T186" s="94">
        <v>471</v>
      </c>
      <c r="U186" s="74">
        <v>62</v>
      </c>
      <c r="V186" s="72">
        <f t="shared" si="5"/>
        <v>0.1316348195329087</v>
      </c>
      <c r="W186" s="94">
        <v>137</v>
      </c>
      <c r="X186" s="74">
        <v>11</v>
      </c>
      <c r="Y186" s="72">
        <f t="shared" si="6"/>
        <v>8.0291970802919707E-2</v>
      </c>
      <c r="Z186" s="94">
        <f t="shared" si="32"/>
        <v>6806</v>
      </c>
      <c r="AA186" s="74">
        <f t="shared" si="32"/>
        <v>1554</v>
      </c>
      <c r="AB186" s="72">
        <f t="shared" si="8"/>
        <v>0.2283279459300617</v>
      </c>
      <c r="AC186" s="91"/>
      <c r="AD186" s="259">
        <v>61</v>
      </c>
      <c r="AE186" s="329" t="s">
        <v>16</v>
      </c>
      <c r="AF186" s="11" t="s">
        <v>198</v>
      </c>
      <c r="AG186" s="210">
        <v>6507</v>
      </c>
      <c r="AH186" s="38">
        <v>1368</v>
      </c>
      <c r="AI186" s="85">
        <v>0.21023513139695713</v>
      </c>
      <c r="AK186" s="80"/>
    </row>
    <row r="187" spans="2:37" s="12" customFormat="1" ht="13.5" customHeight="1">
      <c r="B187" s="260"/>
      <c r="C187" s="330"/>
      <c r="D187" s="61" t="s">
        <v>207</v>
      </c>
      <c r="E187" s="109">
        <v>0</v>
      </c>
      <c r="F187" s="60">
        <v>0</v>
      </c>
      <c r="G187" s="59" t="str">
        <f t="shared" si="0"/>
        <v>-</v>
      </c>
      <c r="H187" s="109">
        <v>0</v>
      </c>
      <c r="I187" s="60">
        <v>0</v>
      </c>
      <c r="J187" s="59" t="str">
        <f t="shared" si="1"/>
        <v>-</v>
      </c>
      <c r="K187" s="109">
        <v>101</v>
      </c>
      <c r="L187" s="60">
        <v>14</v>
      </c>
      <c r="M187" s="59">
        <f t="shared" si="2"/>
        <v>0.13861386138613863</v>
      </c>
      <c r="N187" s="109">
        <v>97</v>
      </c>
      <c r="O187" s="60">
        <v>12</v>
      </c>
      <c r="P187" s="59">
        <f t="shared" si="3"/>
        <v>0.12371134020618557</v>
      </c>
      <c r="Q187" s="109">
        <v>31</v>
      </c>
      <c r="R187" s="60">
        <v>2</v>
      </c>
      <c r="S187" s="59">
        <f t="shared" si="4"/>
        <v>6.4516129032258063E-2</v>
      </c>
      <c r="T187" s="109">
        <v>15</v>
      </c>
      <c r="U187" s="60">
        <v>1</v>
      </c>
      <c r="V187" s="59">
        <f t="shared" si="5"/>
        <v>6.6666666666666666E-2</v>
      </c>
      <c r="W187" s="109">
        <v>6</v>
      </c>
      <c r="X187" s="60">
        <v>0</v>
      </c>
      <c r="Y187" s="59">
        <f t="shared" si="6"/>
        <v>0</v>
      </c>
      <c r="Z187" s="109">
        <f t="shared" si="32"/>
        <v>250</v>
      </c>
      <c r="AA187" s="60">
        <f t="shared" si="32"/>
        <v>29</v>
      </c>
      <c r="AB187" s="59">
        <f t="shared" si="8"/>
        <v>0.11600000000000001</v>
      </c>
      <c r="AC187" s="91"/>
      <c r="AD187" s="260"/>
      <c r="AE187" s="330"/>
      <c r="AF187" s="11" t="s">
        <v>207</v>
      </c>
      <c r="AG187" s="210">
        <v>259</v>
      </c>
      <c r="AH187" s="38">
        <v>30</v>
      </c>
      <c r="AI187" s="85">
        <v>0.11583011583011583</v>
      </c>
      <c r="AK187" s="80"/>
    </row>
    <row r="188" spans="2:37" s="12" customFormat="1" ht="13.5" customHeight="1">
      <c r="B188" s="261"/>
      <c r="C188" s="331"/>
      <c r="D188" s="71" t="s">
        <v>67</v>
      </c>
      <c r="E188" s="70">
        <v>0</v>
      </c>
      <c r="F188" s="70">
        <v>0</v>
      </c>
      <c r="G188" s="13" t="str">
        <f t="shared" si="0"/>
        <v>-</v>
      </c>
      <c r="H188" s="96">
        <v>5</v>
      </c>
      <c r="I188" s="70">
        <v>0</v>
      </c>
      <c r="J188" s="13">
        <f t="shared" si="1"/>
        <v>0</v>
      </c>
      <c r="K188" s="96">
        <v>2743</v>
      </c>
      <c r="L188" s="70">
        <v>761</v>
      </c>
      <c r="M188" s="13">
        <f t="shared" si="2"/>
        <v>0.27743346700692673</v>
      </c>
      <c r="N188" s="96">
        <v>2393</v>
      </c>
      <c r="O188" s="70">
        <v>533</v>
      </c>
      <c r="P188" s="13">
        <f t="shared" si="3"/>
        <v>0.22273297116590055</v>
      </c>
      <c r="Q188" s="96">
        <v>1286</v>
      </c>
      <c r="R188" s="70">
        <v>215</v>
      </c>
      <c r="S188" s="13">
        <f t="shared" si="4"/>
        <v>0.1671850699844479</v>
      </c>
      <c r="T188" s="96">
        <v>486</v>
      </c>
      <c r="U188" s="70">
        <v>63</v>
      </c>
      <c r="V188" s="13">
        <f t="shared" si="5"/>
        <v>0.12962962962962962</v>
      </c>
      <c r="W188" s="96">
        <v>143</v>
      </c>
      <c r="X188" s="70">
        <v>11</v>
      </c>
      <c r="Y188" s="13">
        <f t="shared" si="6"/>
        <v>7.6923076923076927E-2</v>
      </c>
      <c r="Z188" s="96">
        <f t="shared" si="32"/>
        <v>7056</v>
      </c>
      <c r="AA188" s="70">
        <f t="shared" si="32"/>
        <v>1583</v>
      </c>
      <c r="AB188" s="13">
        <f t="shared" si="8"/>
        <v>0.22434807256235828</v>
      </c>
      <c r="AC188" s="91"/>
      <c r="AD188" s="261"/>
      <c r="AE188" s="331"/>
      <c r="AF188" s="151" t="s">
        <v>67</v>
      </c>
      <c r="AG188" s="210">
        <v>6766</v>
      </c>
      <c r="AH188" s="38">
        <v>1398</v>
      </c>
      <c r="AI188" s="85">
        <v>0.20662134200413834</v>
      </c>
      <c r="AK188" s="80"/>
    </row>
    <row r="189" spans="2:37" s="12" customFormat="1" ht="13.5" customHeight="1">
      <c r="B189" s="259">
        <v>62</v>
      </c>
      <c r="C189" s="329" t="s">
        <v>17</v>
      </c>
      <c r="D189" s="75" t="s">
        <v>198</v>
      </c>
      <c r="E189" s="94">
        <v>11</v>
      </c>
      <c r="F189" s="74">
        <v>1</v>
      </c>
      <c r="G189" s="72">
        <f t="shared" si="0"/>
        <v>9.0909090909090912E-2</v>
      </c>
      <c r="H189" s="94">
        <v>38</v>
      </c>
      <c r="I189" s="74">
        <v>2</v>
      </c>
      <c r="J189" s="72">
        <f t="shared" si="1"/>
        <v>5.2631578947368418E-2</v>
      </c>
      <c r="K189" s="94">
        <v>3998</v>
      </c>
      <c r="L189" s="74">
        <v>962</v>
      </c>
      <c r="M189" s="72">
        <f t="shared" si="2"/>
        <v>0.24062031015507754</v>
      </c>
      <c r="N189" s="94">
        <v>3466</v>
      </c>
      <c r="O189" s="74">
        <v>652</v>
      </c>
      <c r="P189" s="72">
        <f t="shared" si="3"/>
        <v>0.18811309867282169</v>
      </c>
      <c r="Q189" s="94">
        <v>2002</v>
      </c>
      <c r="R189" s="74">
        <v>251</v>
      </c>
      <c r="S189" s="72">
        <f t="shared" si="4"/>
        <v>0.12537462537462538</v>
      </c>
      <c r="T189" s="94">
        <v>777</v>
      </c>
      <c r="U189" s="74">
        <v>62</v>
      </c>
      <c r="V189" s="72">
        <f t="shared" si="5"/>
        <v>7.9794079794079792E-2</v>
      </c>
      <c r="W189" s="94">
        <v>238</v>
      </c>
      <c r="X189" s="74">
        <v>12</v>
      </c>
      <c r="Y189" s="72">
        <f t="shared" si="6"/>
        <v>5.0420168067226892E-2</v>
      </c>
      <c r="Z189" s="94">
        <f t="shared" si="32"/>
        <v>10530</v>
      </c>
      <c r="AA189" s="74">
        <f t="shared" si="32"/>
        <v>1942</v>
      </c>
      <c r="AB189" s="72">
        <f t="shared" si="8"/>
        <v>0.18442545109211775</v>
      </c>
      <c r="AC189" s="91"/>
      <c r="AD189" s="259">
        <v>62</v>
      </c>
      <c r="AE189" s="329" t="s">
        <v>17</v>
      </c>
      <c r="AF189" s="11" t="s">
        <v>198</v>
      </c>
      <c r="AG189" s="210">
        <v>10010</v>
      </c>
      <c r="AH189" s="38">
        <v>1653</v>
      </c>
      <c r="AI189" s="85">
        <v>0.16513486513486514</v>
      </c>
      <c r="AK189" s="2"/>
    </row>
    <row r="190" spans="2:37" s="12" customFormat="1" ht="13.5" customHeight="1">
      <c r="B190" s="260"/>
      <c r="C190" s="330"/>
      <c r="D190" s="61" t="s">
        <v>207</v>
      </c>
      <c r="E190" s="109">
        <v>0</v>
      </c>
      <c r="F190" s="60">
        <v>0</v>
      </c>
      <c r="G190" s="59" t="str">
        <f t="shared" si="0"/>
        <v>-</v>
      </c>
      <c r="H190" s="109">
        <v>1</v>
      </c>
      <c r="I190" s="60">
        <v>0</v>
      </c>
      <c r="J190" s="59">
        <f t="shared" si="1"/>
        <v>0</v>
      </c>
      <c r="K190" s="109">
        <v>29</v>
      </c>
      <c r="L190" s="60">
        <v>1</v>
      </c>
      <c r="M190" s="59">
        <f t="shared" si="2"/>
        <v>3.4482758620689655E-2</v>
      </c>
      <c r="N190" s="109">
        <v>22</v>
      </c>
      <c r="O190" s="60">
        <v>1</v>
      </c>
      <c r="P190" s="59">
        <f t="shared" si="3"/>
        <v>4.5454545454545456E-2</v>
      </c>
      <c r="Q190" s="109">
        <v>20</v>
      </c>
      <c r="R190" s="60">
        <v>0</v>
      </c>
      <c r="S190" s="59">
        <f t="shared" si="4"/>
        <v>0</v>
      </c>
      <c r="T190" s="109">
        <v>5</v>
      </c>
      <c r="U190" s="60">
        <v>0</v>
      </c>
      <c r="V190" s="59">
        <f t="shared" si="5"/>
        <v>0</v>
      </c>
      <c r="W190" s="109">
        <v>2</v>
      </c>
      <c r="X190" s="60">
        <v>0</v>
      </c>
      <c r="Y190" s="59">
        <f t="shared" si="6"/>
        <v>0</v>
      </c>
      <c r="Z190" s="109">
        <f t="shared" si="32"/>
        <v>79</v>
      </c>
      <c r="AA190" s="60">
        <f t="shared" si="32"/>
        <v>2</v>
      </c>
      <c r="AB190" s="59">
        <f t="shared" si="8"/>
        <v>2.5316455696202531E-2</v>
      </c>
      <c r="AC190" s="91"/>
      <c r="AD190" s="260"/>
      <c r="AE190" s="330"/>
      <c r="AF190" s="11" t="s">
        <v>207</v>
      </c>
      <c r="AG190" s="210">
        <v>111</v>
      </c>
      <c r="AH190" s="38">
        <v>3</v>
      </c>
      <c r="AI190" s="85">
        <v>2.7027027027027029E-2</v>
      </c>
      <c r="AK190" s="82"/>
    </row>
    <row r="191" spans="2:37" s="12" customFormat="1" ht="13.5" customHeight="1">
      <c r="B191" s="261"/>
      <c r="C191" s="331"/>
      <c r="D191" s="71" t="s">
        <v>67</v>
      </c>
      <c r="E191" s="70">
        <v>11</v>
      </c>
      <c r="F191" s="70">
        <v>1</v>
      </c>
      <c r="G191" s="13">
        <f t="shared" si="0"/>
        <v>9.0909090909090912E-2</v>
      </c>
      <c r="H191" s="96">
        <v>39</v>
      </c>
      <c r="I191" s="70">
        <v>2</v>
      </c>
      <c r="J191" s="13">
        <f t="shared" si="1"/>
        <v>5.128205128205128E-2</v>
      </c>
      <c r="K191" s="96">
        <v>4027</v>
      </c>
      <c r="L191" s="70">
        <v>963</v>
      </c>
      <c r="M191" s="13">
        <f t="shared" si="2"/>
        <v>0.23913583312639683</v>
      </c>
      <c r="N191" s="96">
        <v>3488</v>
      </c>
      <c r="O191" s="70">
        <v>653</v>
      </c>
      <c r="P191" s="13">
        <f t="shared" si="3"/>
        <v>0.18721330275229359</v>
      </c>
      <c r="Q191" s="96">
        <v>2022</v>
      </c>
      <c r="R191" s="70">
        <v>251</v>
      </c>
      <c r="S191" s="13">
        <f t="shared" si="4"/>
        <v>0.12413452027695351</v>
      </c>
      <c r="T191" s="96">
        <v>782</v>
      </c>
      <c r="U191" s="70">
        <v>62</v>
      </c>
      <c r="V191" s="13">
        <f t="shared" si="5"/>
        <v>7.9283887468030695E-2</v>
      </c>
      <c r="W191" s="96">
        <v>240</v>
      </c>
      <c r="X191" s="70">
        <v>12</v>
      </c>
      <c r="Y191" s="13">
        <f t="shared" si="6"/>
        <v>0.05</v>
      </c>
      <c r="Z191" s="96">
        <f t="shared" si="32"/>
        <v>10609</v>
      </c>
      <c r="AA191" s="70">
        <f t="shared" si="32"/>
        <v>1944</v>
      </c>
      <c r="AB191" s="13">
        <f t="shared" si="8"/>
        <v>0.18324064473560184</v>
      </c>
      <c r="AC191" s="91"/>
      <c r="AD191" s="261"/>
      <c r="AE191" s="331"/>
      <c r="AF191" s="151" t="s">
        <v>67</v>
      </c>
      <c r="AG191" s="210">
        <v>10121</v>
      </c>
      <c r="AH191" s="38">
        <v>1656</v>
      </c>
      <c r="AI191" s="85">
        <v>0.16362019563284261</v>
      </c>
      <c r="AK191" s="82"/>
    </row>
    <row r="192" spans="2:37" s="12" customFormat="1" ht="13.5" customHeight="1">
      <c r="B192" s="259">
        <v>63</v>
      </c>
      <c r="C192" s="329" t="s">
        <v>26</v>
      </c>
      <c r="D192" s="75" t="s">
        <v>198</v>
      </c>
      <c r="E192" s="94">
        <v>5</v>
      </c>
      <c r="F192" s="74">
        <v>0</v>
      </c>
      <c r="G192" s="72">
        <f t="shared" si="0"/>
        <v>0</v>
      </c>
      <c r="H192" s="94">
        <v>9</v>
      </c>
      <c r="I192" s="74">
        <v>2</v>
      </c>
      <c r="J192" s="72">
        <f t="shared" si="1"/>
        <v>0.22222222222222221</v>
      </c>
      <c r="K192" s="94">
        <v>2798</v>
      </c>
      <c r="L192" s="74">
        <v>996</v>
      </c>
      <c r="M192" s="72">
        <f t="shared" si="2"/>
        <v>0.35596854896354541</v>
      </c>
      <c r="N192" s="94">
        <v>2386</v>
      </c>
      <c r="O192" s="74">
        <v>786</v>
      </c>
      <c r="P192" s="72">
        <f t="shared" si="3"/>
        <v>0.3294216261525566</v>
      </c>
      <c r="Q192" s="94">
        <v>1505</v>
      </c>
      <c r="R192" s="74">
        <v>333</v>
      </c>
      <c r="S192" s="72">
        <f t="shared" si="4"/>
        <v>0.22126245847176079</v>
      </c>
      <c r="T192" s="94">
        <v>724</v>
      </c>
      <c r="U192" s="74">
        <v>120</v>
      </c>
      <c r="V192" s="72">
        <f t="shared" si="5"/>
        <v>0.16574585635359115</v>
      </c>
      <c r="W192" s="94">
        <v>222</v>
      </c>
      <c r="X192" s="74">
        <v>23</v>
      </c>
      <c r="Y192" s="72">
        <f t="shared" si="6"/>
        <v>0.1036036036036036</v>
      </c>
      <c r="Z192" s="94">
        <f t="shared" si="32"/>
        <v>7649</v>
      </c>
      <c r="AA192" s="74">
        <f t="shared" si="32"/>
        <v>2260</v>
      </c>
      <c r="AB192" s="72">
        <f t="shared" si="8"/>
        <v>0.29546345927572232</v>
      </c>
      <c r="AC192" s="91"/>
      <c r="AD192" s="259">
        <v>63</v>
      </c>
      <c r="AE192" s="329" t="s">
        <v>26</v>
      </c>
      <c r="AF192" s="11" t="s">
        <v>198</v>
      </c>
      <c r="AG192" s="210">
        <v>7329</v>
      </c>
      <c r="AH192" s="38">
        <v>1901</v>
      </c>
      <c r="AI192" s="85">
        <v>0.25938054304816482</v>
      </c>
      <c r="AK192" s="82"/>
    </row>
    <row r="193" spans="2:37" s="12" customFormat="1" ht="13.5" customHeight="1">
      <c r="B193" s="260"/>
      <c r="C193" s="330"/>
      <c r="D193" s="61" t="s">
        <v>207</v>
      </c>
      <c r="E193" s="109">
        <v>0</v>
      </c>
      <c r="F193" s="60">
        <v>0</v>
      </c>
      <c r="G193" s="59" t="str">
        <f t="shared" si="0"/>
        <v>-</v>
      </c>
      <c r="H193" s="109">
        <v>1</v>
      </c>
      <c r="I193" s="60">
        <v>0</v>
      </c>
      <c r="J193" s="59">
        <f t="shared" si="1"/>
        <v>0</v>
      </c>
      <c r="K193" s="109">
        <v>10</v>
      </c>
      <c r="L193" s="60">
        <v>1</v>
      </c>
      <c r="M193" s="59">
        <f t="shared" si="2"/>
        <v>0.1</v>
      </c>
      <c r="N193" s="109">
        <v>6</v>
      </c>
      <c r="O193" s="60">
        <v>1</v>
      </c>
      <c r="P193" s="59">
        <f t="shared" si="3"/>
        <v>0.16666666666666666</v>
      </c>
      <c r="Q193" s="109">
        <v>6</v>
      </c>
      <c r="R193" s="60">
        <v>0</v>
      </c>
      <c r="S193" s="59">
        <f t="shared" si="4"/>
        <v>0</v>
      </c>
      <c r="T193" s="109">
        <v>7</v>
      </c>
      <c r="U193" s="60">
        <v>0</v>
      </c>
      <c r="V193" s="59">
        <f t="shared" si="5"/>
        <v>0</v>
      </c>
      <c r="W193" s="109">
        <v>1</v>
      </c>
      <c r="X193" s="60">
        <v>0</v>
      </c>
      <c r="Y193" s="59">
        <f t="shared" si="6"/>
        <v>0</v>
      </c>
      <c r="Z193" s="109">
        <f t="shared" si="32"/>
        <v>31</v>
      </c>
      <c r="AA193" s="60">
        <f t="shared" si="32"/>
        <v>2</v>
      </c>
      <c r="AB193" s="59">
        <f t="shared" si="8"/>
        <v>6.4516129032258063E-2</v>
      </c>
      <c r="AC193" s="91"/>
      <c r="AD193" s="260"/>
      <c r="AE193" s="330"/>
      <c r="AF193" s="11" t="s">
        <v>207</v>
      </c>
      <c r="AG193" s="210">
        <v>43</v>
      </c>
      <c r="AH193" s="38">
        <v>3</v>
      </c>
      <c r="AI193" s="85">
        <v>6.9767441860465115E-2</v>
      </c>
      <c r="AK193" s="82"/>
    </row>
    <row r="194" spans="2:37" s="12" customFormat="1" ht="13.5" customHeight="1">
      <c r="B194" s="261"/>
      <c r="C194" s="331"/>
      <c r="D194" s="71" t="s">
        <v>67</v>
      </c>
      <c r="E194" s="70">
        <v>5</v>
      </c>
      <c r="F194" s="70">
        <v>0</v>
      </c>
      <c r="G194" s="13">
        <f t="shared" si="0"/>
        <v>0</v>
      </c>
      <c r="H194" s="96">
        <v>10</v>
      </c>
      <c r="I194" s="70">
        <v>2</v>
      </c>
      <c r="J194" s="13">
        <f t="shared" si="1"/>
        <v>0.2</v>
      </c>
      <c r="K194" s="96">
        <v>2808</v>
      </c>
      <c r="L194" s="70">
        <v>997</v>
      </c>
      <c r="M194" s="13">
        <f t="shared" si="2"/>
        <v>0.35505698005698005</v>
      </c>
      <c r="N194" s="96">
        <v>2392</v>
      </c>
      <c r="O194" s="70">
        <v>787</v>
      </c>
      <c r="P194" s="13">
        <f t="shared" si="3"/>
        <v>0.32901337792642138</v>
      </c>
      <c r="Q194" s="96">
        <v>1511</v>
      </c>
      <c r="R194" s="70">
        <v>333</v>
      </c>
      <c r="S194" s="13">
        <f t="shared" si="4"/>
        <v>0.22038385175380543</v>
      </c>
      <c r="T194" s="96">
        <v>731</v>
      </c>
      <c r="U194" s="70">
        <v>120</v>
      </c>
      <c r="V194" s="13">
        <f t="shared" si="5"/>
        <v>0.16415868673050615</v>
      </c>
      <c r="W194" s="96">
        <v>223</v>
      </c>
      <c r="X194" s="70">
        <v>23</v>
      </c>
      <c r="Y194" s="13">
        <f t="shared" si="6"/>
        <v>0.1031390134529148</v>
      </c>
      <c r="Z194" s="96">
        <f t="shared" si="32"/>
        <v>7680</v>
      </c>
      <c r="AA194" s="70">
        <f t="shared" si="32"/>
        <v>2262</v>
      </c>
      <c r="AB194" s="13">
        <f t="shared" si="8"/>
        <v>0.29453125000000002</v>
      </c>
      <c r="AC194" s="91"/>
      <c r="AD194" s="261"/>
      <c r="AE194" s="331"/>
      <c r="AF194" s="151" t="s">
        <v>67</v>
      </c>
      <c r="AG194" s="210">
        <v>7372</v>
      </c>
      <c r="AH194" s="38">
        <v>1904</v>
      </c>
      <c r="AI194" s="85">
        <v>0.25827455236028213</v>
      </c>
      <c r="AK194" s="82"/>
    </row>
    <row r="195" spans="2:37" s="12" customFormat="1" ht="13.5" customHeight="1">
      <c r="B195" s="259">
        <v>64</v>
      </c>
      <c r="C195" s="329" t="s">
        <v>45</v>
      </c>
      <c r="D195" s="75" t="s">
        <v>198</v>
      </c>
      <c r="E195" s="94">
        <v>37</v>
      </c>
      <c r="F195" s="74">
        <v>3</v>
      </c>
      <c r="G195" s="72">
        <f t="shared" si="0"/>
        <v>8.1081081081081086E-2</v>
      </c>
      <c r="H195" s="94">
        <v>91</v>
      </c>
      <c r="I195" s="74">
        <v>10</v>
      </c>
      <c r="J195" s="72">
        <f t="shared" si="1"/>
        <v>0.10989010989010989</v>
      </c>
      <c r="K195" s="94">
        <v>3072</v>
      </c>
      <c r="L195" s="74">
        <v>579</v>
      </c>
      <c r="M195" s="72">
        <f t="shared" si="2"/>
        <v>0.1884765625</v>
      </c>
      <c r="N195" s="94">
        <v>2478</v>
      </c>
      <c r="O195" s="74">
        <v>303</v>
      </c>
      <c r="P195" s="72">
        <f t="shared" si="3"/>
        <v>0.12227602905569007</v>
      </c>
      <c r="Q195" s="94">
        <v>1387</v>
      </c>
      <c r="R195" s="74">
        <v>112</v>
      </c>
      <c r="S195" s="72">
        <f t="shared" si="4"/>
        <v>8.0749819754866614E-2</v>
      </c>
      <c r="T195" s="94">
        <v>630</v>
      </c>
      <c r="U195" s="74">
        <v>32</v>
      </c>
      <c r="V195" s="72">
        <f t="shared" si="5"/>
        <v>5.0793650793650794E-2</v>
      </c>
      <c r="W195" s="94">
        <v>181</v>
      </c>
      <c r="X195" s="74">
        <v>7</v>
      </c>
      <c r="Y195" s="72">
        <f t="shared" si="6"/>
        <v>3.8674033149171269E-2</v>
      </c>
      <c r="Z195" s="94">
        <f t="shared" si="32"/>
        <v>7876</v>
      </c>
      <c r="AA195" s="74">
        <f t="shared" si="32"/>
        <v>1046</v>
      </c>
      <c r="AB195" s="72">
        <f t="shared" si="8"/>
        <v>0.13280853224987305</v>
      </c>
      <c r="AC195" s="91"/>
      <c r="AD195" s="259">
        <v>64</v>
      </c>
      <c r="AE195" s="329" t="s">
        <v>45</v>
      </c>
      <c r="AF195" s="11" t="s">
        <v>198</v>
      </c>
      <c r="AG195" s="210">
        <v>7564</v>
      </c>
      <c r="AH195" s="38">
        <v>916</v>
      </c>
      <c r="AI195" s="85">
        <v>0.12109994711792703</v>
      </c>
      <c r="AK195" s="82"/>
    </row>
    <row r="196" spans="2:37" s="12" customFormat="1" ht="13.5" customHeight="1">
      <c r="B196" s="260"/>
      <c r="C196" s="330"/>
      <c r="D196" s="61" t="s">
        <v>207</v>
      </c>
      <c r="E196" s="109">
        <v>2</v>
      </c>
      <c r="F196" s="60">
        <v>0</v>
      </c>
      <c r="G196" s="59">
        <f t="shared" si="0"/>
        <v>0</v>
      </c>
      <c r="H196" s="109">
        <v>2</v>
      </c>
      <c r="I196" s="60">
        <v>0</v>
      </c>
      <c r="J196" s="59">
        <f t="shared" si="1"/>
        <v>0</v>
      </c>
      <c r="K196" s="109">
        <v>90</v>
      </c>
      <c r="L196" s="60">
        <v>14</v>
      </c>
      <c r="M196" s="59">
        <f t="shared" si="2"/>
        <v>0.15555555555555556</v>
      </c>
      <c r="N196" s="109">
        <v>51</v>
      </c>
      <c r="O196" s="60">
        <v>8</v>
      </c>
      <c r="P196" s="59">
        <f t="shared" si="3"/>
        <v>0.15686274509803921</v>
      </c>
      <c r="Q196" s="109">
        <v>26</v>
      </c>
      <c r="R196" s="60">
        <v>2</v>
      </c>
      <c r="S196" s="59">
        <f t="shared" si="4"/>
        <v>7.6923076923076927E-2</v>
      </c>
      <c r="T196" s="109">
        <v>10</v>
      </c>
      <c r="U196" s="60">
        <v>0</v>
      </c>
      <c r="V196" s="59">
        <f t="shared" si="5"/>
        <v>0</v>
      </c>
      <c r="W196" s="109">
        <v>3</v>
      </c>
      <c r="X196" s="60">
        <v>0</v>
      </c>
      <c r="Y196" s="59">
        <f t="shared" si="6"/>
        <v>0</v>
      </c>
      <c r="Z196" s="109">
        <f t="shared" si="32"/>
        <v>184</v>
      </c>
      <c r="AA196" s="60">
        <f t="shared" si="32"/>
        <v>24</v>
      </c>
      <c r="AB196" s="59">
        <f t="shared" si="8"/>
        <v>0.13043478260869565</v>
      </c>
      <c r="AC196" s="91"/>
      <c r="AD196" s="260"/>
      <c r="AE196" s="330"/>
      <c r="AF196" s="11" t="s">
        <v>207</v>
      </c>
      <c r="AG196" s="210">
        <v>199</v>
      </c>
      <c r="AH196" s="38">
        <v>13</v>
      </c>
      <c r="AI196" s="85">
        <v>6.5326633165829151E-2</v>
      </c>
      <c r="AK196" s="82"/>
    </row>
    <row r="197" spans="2:37" s="12" customFormat="1" ht="13.5" customHeight="1">
      <c r="B197" s="261"/>
      <c r="C197" s="331"/>
      <c r="D197" s="71" t="s">
        <v>67</v>
      </c>
      <c r="E197" s="70">
        <v>39</v>
      </c>
      <c r="F197" s="70">
        <v>3</v>
      </c>
      <c r="G197" s="13">
        <f t="shared" si="0"/>
        <v>7.6923076923076927E-2</v>
      </c>
      <c r="H197" s="96">
        <v>93</v>
      </c>
      <c r="I197" s="70">
        <v>10</v>
      </c>
      <c r="J197" s="13">
        <f t="shared" si="1"/>
        <v>0.10752688172043011</v>
      </c>
      <c r="K197" s="96">
        <v>3162</v>
      </c>
      <c r="L197" s="70">
        <v>593</v>
      </c>
      <c r="M197" s="13">
        <f t="shared" si="2"/>
        <v>0.18753953194180897</v>
      </c>
      <c r="N197" s="96">
        <v>2529</v>
      </c>
      <c r="O197" s="70">
        <v>311</v>
      </c>
      <c r="P197" s="13">
        <f t="shared" si="3"/>
        <v>0.12297350731514432</v>
      </c>
      <c r="Q197" s="96">
        <v>1413</v>
      </c>
      <c r="R197" s="70">
        <v>114</v>
      </c>
      <c r="S197" s="13">
        <f t="shared" si="4"/>
        <v>8.0679405520169847E-2</v>
      </c>
      <c r="T197" s="96">
        <v>640</v>
      </c>
      <c r="U197" s="70">
        <v>32</v>
      </c>
      <c r="V197" s="13">
        <f t="shared" si="5"/>
        <v>0.05</v>
      </c>
      <c r="W197" s="96">
        <v>184</v>
      </c>
      <c r="X197" s="70">
        <v>7</v>
      </c>
      <c r="Y197" s="13">
        <f t="shared" si="6"/>
        <v>3.8043478260869568E-2</v>
      </c>
      <c r="Z197" s="96">
        <f t="shared" si="32"/>
        <v>8060</v>
      </c>
      <c r="AA197" s="70">
        <f t="shared" si="32"/>
        <v>1070</v>
      </c>
      <c r="AB197" s="13">
        <f t="shared" si="8"/>
        <v>0.13275434243176179</v>
      </c>
      <c r="AC197" s="91"/>
      <c r="AD197" s="261"/>
      <c r="AE197" s="331"/>
      <c r="AF197" s="151" t="s">
        <v>67</v>
      </c>
      <c r="AG197" s="210">
        <v>7763</v>
      </c>
      <c r="AH197" s="38">
        <v>929</v>
      </c>
      <c r="AI197" s="85">
        <v>0.11967023058096096</v>
      </c>
      <c r="AK197" s="80"/>
    </row>
    <row r="198" spans="2:37" s="12" customFormat="1" ht="13.5" customHeight="1">
      <c r="B198" s="259">
        <v>65</v>
      </c>
      <c r="C198" s="329" t="s">
        <v>10</v>
      </c>
      <c r="D198" s="75" t="s">
        <v>198</v>
      </c>
      <c r="E198" s="94">
        <v>4</v>
      </c>
      <c r="F198" s="74">
        <v>0</v>
      </c>
      <c r="G198" s="72">
        <f t="shared" si="0"/>
        <v>0</v>
      </c>
      <c r="H198" s="94">
        <v>14</v>
      </c>
      <c r="I198" s="74">
        <v>3</v>
      </c>
      <c r="J198" s="72">
        <f t="shared" si="1"/>
        <v>0.21428571428571427</v>
      </c>
      <c r="K198" s="94">
        <v>1497</v>
      </c>
      <c r="L198" s="74">
        <v>440</v>
      </c>
      <c r="M198" s="72">
        <f t="shared" si="2"/>
        <v>0.29392117568470272</v>
      </c>
      <c r="N198" s="94">
        <v>1182</v>
      </c>
      <c r="O198" s="74">
        <v>310</v>
      </c>
      <c r="P198" s="72">
        <f t="shared" si="3"/>
        <v>0.26226734348561759</v>
      </c>
      <c r="Q198" s="94">
        <v>758</v>
      </c>
      <c r="R198" s="74">
        <v>127</v>
      </c>
      <c r="S198" s="72">
        <f t="shared" si="4"/>
        <v>0.16754617414248021</v>
      </c>
      <c r="T198" s="94">
        <v>341</v>
      </c>
      <c r="U198" s="74">
        <v>27</v>
      </c>
      <c r="V198" s="72">
        <f t="shared" si="5"/>
        <v>7.9178885630498533E-2</v>
      </c>
      <c r="W198" s="94">
        <v>122</v>
      </c>
      <c r="X198" s="74">
        <v>6</v>
      </c>
      <c r="Y198" s="72">
        <f t="shared" si="6"/>
        <v>4.9180327868852458E-2</v>
      </c>
      <c r="Z198" s="94">
        <f t="shared" ref="Z198:AA227" si="33">SUM(E198,H198,K198,N198,Q198,T198,W198)</f>
        <v>3918</v>
      </c>
      <c r="AA198" s="74">
        <f t="shared" si="33"/>
        <v>913</v>
      </c>
      <c r="AB198" s="72">
        <f t="shared" si="8"/>
        <v>0.23302705461970394</v>
      </c>
      <c r="AC198" s="91"/>
      <c r="AD198" s="259">
        <v>65</v>
      </c>
      <c r="AE198" s="329" t="s">
        <v>10</v>
      </c>
      <c r="AF198" s="11" t="s">
        <v>198</v>
      </c>
      <c r="AG198" s="210">
        <v>3729</v>
      </c>
      <c r="AH198" s="38">
        <v>803</v>
      </c>
      <c r="AI198" s="85">
        <v>0.21533923303834809</v>
      </c>
      <c r="AK198" s="80"/>
    </row>
    <row r="199" spans="2:37" s="12" customFormat="1" ht="13.5" customHeight="1">
      <c r="B199" s="260"/>
      <c r="C199" s="330"/>
      <c r="D199" s="61" t="s">
        <v>207</v>
      </c>
      <c r="E199" s="109">
        <v>0</v>
      </c>
      <c r="F199" s="60">
        <v>0</v>
      </c>
      <c r="G199" s="59" t="str">
        <f t="shared" si="0"/>
        <v>-</v>
      </c>
      <c r="H199" s="109">
        <v>2</v>
      </c>
      <c r="I199" s="60">
        <v>0</v>
      </c>
      <c r="J199" s="59">
        <f t="shared" si="1"/>
        <v>0</v>
      </c>
      <c r="K199" s="109">
        <v>43</v>
      </c>
      <c r="L199" s="60">
        <v>4</v>
      </c>
      <c r="M199" s="59">
        <f t="shared" si="2"/>
        <v>9.3023255813953487E-2</v>
      </c>
      <c r="N199" s="109">
        <v>20</v>
      </c>
      <c r="O199" s="60">
        <v>3</v>
      </c>
      <c r="P199" s="59">
        <f t="shared" si="3"/>
        <v>0.15</v>
      </c>
      <c r="Q199" s="109">
        <v>20</v>
      </c>
      <c r="R199" s="60">
        <v>2</v>
      </c>
      <c r="S199" s="59">
        <f t="shared" si="4"/>
        <v>0.1</v>
      </c>
      <c r="T199" s="109">
        <v>14</v>
      </c>
      <c r="U199" s="60">
        <v>0</v>
      </c>
      <c r="V199" s="59">
        <f t="shared" si="5"/>
        <v>0</v>
      </c>
      <c r="W199" s="109">
        <v>4</v>
      </c>
      <c r="X199" s="60">
        <v>0</v>
      </c>
      <c r="Y199" s="59">
        <f t="shared" si="6"/>
        <v>0</v>
      </c>
      <c r="Z199" s="109">
        <f t="shared" si="33"/>
        <v>103</v>
      </c>
      <c r="AA199" s="60">
        <f t="shared" si="33"/>
        <v>9</v>
      </c>
      <c r="AB199" s="59">
        <f t="shared" si="8"/>
        <v>8.7378640776699032E-2</v>
      </c>
      <c r="AC199" s="91"/>
      <c r="AD199" s="260"/>
      <c r="AE199" s="330"/>
      <c r="AF199" s="11" t="s">
        <v>207</v>
      </c>
      <c r="AG199" s="210">
        <v>103</v>
      </c>
      <c r="AH199" s="38">
        <v>6</v>
      </c>
      <c r="AI199" s="85">
        <v>5.8252427184466021E-2</v>
      </c>
      <c r="AK199" s="80"/>
    </row>
    <row r="200" spans="2:37" s="12" customFormat="1" ht="13.5" customHeight="1">
      <c r="B200" s="261"/>
      <c r="C200" s="331"/>
      <c r="D200" s="71" t="s">
        <v>67</v>
      </c>
      <c r="E200" s="70">
        <v>4</v>
      </c>
      <c r="F200" s="70">
        <v>0</v>
      </c>
      <c r="G200" s="13">
        <f t="shared" si="0"/>
        <v>0</v>
      </c>
      <c r="H200" s="96">
        <v>16</v>
      </c>
      <c r="I200" s="70">
        <v>3</v>
      </c>
      <c r="J200" s="13">
        <f t="shared" si="1"/>
        <v>0.1875</v>
      </c>
      <c r="K200" s="96">
        <v>1540</v>
      </c>
      <c r="L200" s="70">
        <v>444</v>
      </c>
      <c r="M200" s="13">
        <f t="shared" si="2"/>
        <v>0.2883116883116883</v>
      </c>
      <c r="N200" s="96">
        <v>1202</v>
      </c>
      <c r="O200" s="70">
        <v>313</v>
      </c>
      <c r="P200" s="13">
        <f t="shared" si="3"/>
        <v>0.26039933444259566</v>
      </c>
      <c r="Q200" s="96">
        <v>778</v>
      </c>
      <c r="R200" s="70">
        <v>129</v>
      </c>
      <c r="S200" s="13">
        <f t="shared" si="4"/>
        <v>0.16580976863753213</v>
      </c>
      <c r="T200" s="96">
        <v>355</v>
      </c>
      <c r="U200" s="70">
        <v>27</v>
      </c>
      <c r="V200" s="13">
        <f t="shared" si="5"/>
        <v>7.605633802816901E-2</v>
      </c>
      <c r="W200" s="96">
        <v>126</v>
      </c>
      <c r="X200" s="70">
        <v>6</v>
      </c>
      <c r="Y200" s="13">
        <f t="shared" si="6"/>
        <v>4.7619047619047616E-2</v>
      </c>
      <c r="Z200" s="96">
        <f t="shared" si="33"/>
        <v>4021</v>
      </c>
      <c r="AA200" s="70">
        <f t="shared" si="33"/>
        <v>922</v>
      </c>
      <c r="AB200" s="13">
        <f t="shared" si="8"/>
        <v>0.22929619497637405</v>
      </c>
      <c r="AC200" s="91"/>
      <c r="AD200" s="261"/>
      <c r="AE200" s="331"/>
      <c r="AF200" s="151" t="s">
        <v>67</v>
      </c>
      <c r="AG200" s="210">
        <v>3832</v>
      </c>
      <c r="AH200" s="38">
        <v>809</v>
      </c>
      <c r="AI200" s="85">
        <v>0.2111169102296451</v>
      </c>
      <c r="AK200" s="80"/>
    </row>
    <row r="201" spans="2:37" s="12" customFormat="1" ht="13.5" customHeight="1">
      <c r="B201" s="259">
        <v>66</v>
      </c>
      <c r="C201" s="329" t="s">
        <v>5</v>
      </c>
      <c r="D201" s="75" t="s">
        <v>198</v>
      </c>
      <c r="E201" s="94">
        <v>2</v>
      </c>
      <c r="F201" s="74">
        <v>0</v>
      </c>
      <c r="G201" s="72">
        <f t="shared" si="0"/>
        <v>0</v>
      </c>
      <c r="H201" s="94">
        <v>4</v>
      </c>
      <c r="I201" s="74">
        <v>1</v>
      </c>
      <c r="J201" s="72">
        <f t="shared" si="1"/>
        <v>0.25</v>
      </c>
      <c r="K201" s="94">
        <v>1480</v>
      </c>
      <c r="L201" s="74">
        <v>809</v>
      </c>
      <c r="M201" s="72">
        <f t="shared" si="2"/>
        <v>0.54662162162162165</v>
      </c>
      <c r="N201" s="94">
        <v>1146</v>
      </c>
      <c r="O201" s="74">
        <v>630</v>
      </c>
      <c r="P201" s="72">
        <f t="shared" si="3"/>
        <v>0.54973821989528793</v>
      </c>
      <c r="Q201" s="94">
        <v>686</v>
      </c>
      <c r="R201" s="74">
        <v>356</v>
      </c>
      <c r="S201" s="72">
        <f t="shared" si="4"/>
        <v>0.51895043731778423</v>
      </c>
      <c r="T201" s="94">
        <v>306</v>
      </c>
      <c r="U201" s="74">
        <v>127</v>
      </c>
      <c r="V201" s="72">
        <f t="shared" si="5"/>
        <v>0.41503267973856212</v>
      </c>
      <c r="W201" s="94">
        <v>97</v>
      </c>
      <c r="X201" s="74">
        <v>29</v>
      </c>
      <c r="Y201" s="72">
        <f t="shared" si="6"/>
        <v>0.29896907216494845</v>
      </c>
      <c r="Z201" s="94">
        <f t="shared" si="33"/>
        <v>3721</v>
      </c>
      <c r="AA201" s="74">
        <f t="shared" si="33"/>
        <v>1952</v>
      </c>
      <c r="AB201" s="72">
        <f t="shared" si="8"/>
        <v>0.52459016393442626</v>
      </c>
      <c r="AC201" s="91"/>
      <c r="AD201" s="259">
        <v>66</v>
      </c>
      <c r="AE201" s="329" t="s">
        <v>5</v>
      </c>
      <c r="AF201" s="11" t="s">
        <v>198</v>
      </c>
      <c r="AG201" s="210">
        <v>3459</v>
      </c>
      <c r="AH201" s="38">
        <v>1781</v>
      </c>
      <c r="AI201" s="85">
        <v>0.51488869615495803</v>
      </c>
      <c r="AK201" s="82"/>
    </row>
    <row r="202" spans="2:37" s="12" customFormat="1" ht="13.5" customHeight="1">
      <c r="B202" s="260"/>
      <c r="C202" s="330"/>
      <c r="D202" s="61" t="s">
        <v>207</v>
      </c>
      <c r="E202" s="109">
        <v>0</v>
      </c>
      <c r="F202" s="60">
        <v>0</v>
      </c>
      <c r="G202" s="59" t="str">
        <f t="shared" si="0"/>
        <v>-</v>
      </c>
      <c r="H202" s="109">
        <v>1</v>
      </c>
      <c r="I202" s="60">
        <v>1</v>
      </c>
      <c r="J202" s="59">
        <f t="shared" si="1"/>
        <v>1</v>
      </c>
      <c r="K202" s="109">
        <v>152</v>
      </c>
      <c r="L202" s="60">
        <v>40</v>
      </c>
      <c r="M202" s="59">
        <f t="shared" si="2"/>
        <v>0.26315789473684209</v>
      </c>
      <c r="N202" s="109">
        <v>80</v>
      </c>
      <c r="O202" s="60">
        <v>25</v>
      </c>
      <c r="P202" s="59">
        <f t="shared" si="3"/>
        <v>0.3125</v>
      </c>
      <c r="Q202" s="109">
        <v>57</v>
      </c>
      <c r="R202" s="60">
        <v>13</v>
      </c>
      <c r="S202" s="59">
        <f t="shared" si="4"/>
        <v>0.22807017543859648</v>
      </c>
      <c r="T202" s="109">
        <v>20</v>
      </c>
      <c r="U202" s="60">
        <v>2</v>
      </c>
      <c r="V202" s="59">
        <f t="shared" si="5"/>
        <v>0.1</v>
      </c>
      <c r="W202" s="109">
        <v>14</v>
      </c>
      <c r="X202" s="60">
        <v>0</v>
      </c>
      <c r="Y202" s="59">
        <f t="shared" si="6"/>
        <v>0</v>
      </c>
      <c r="Z202" s="109">
        <f t="shared" si="33"/>
        <v>324</v>
      </c>
      <c r="AA202" s="60">
        <f t="shared" si="33"/>
        <v>81</v>
      </c>
      <c r="AB202" s="59">
        <f t="shared" si="8"/>
        <v>0.25</v>
      </c>
      <c r="AC202" s="91"/>
      <c r="AD202" s="260"/>
      <c r="AE202" s="330"/>
      <c r="AF202" s="11" t="s">
        <v>207</v>
      </c>
      <c r="AG202" s="210">
        <v>308</v>
      </c>
      <c r="AH202" s="38">
        <v>71</v>
      </c>
      <c r="AI202" s="85">
        <v>0.23051948051948051</v>
      </c>
      <c r="AK202" s="82"/>
    </row>
    <row r="203" spans="2:37" s="12" customFormat="1" ht="13.5" customHeight="1">
      <c r="B203" s="261"/>
      <c r="C203" s="331"/>
      <c r="D203" s="71" t="s">
        <v>67</v>
      </c>
      <c r="E203" s="70">
        <v>2</v>
      </c>
      <c r="F203" s="70">
        <v>0</v>
      </c>
      <c r="G203" s="13">
        <f t="shared" si="0"/>
        <v>0</v>
      </c>
      <c r="H203" s="96">
        <v>5</v>
      </c>
      <c r="I203" s="70">
        <v>2</v>
      </c>
      <c r="J203" s="13">
        <f t="shared" si="1"/>
        <v>0.4</v>
      </c>
      <c r="K203" s="96">
        <v>1632</v>
      </c>
      <c r="L203" s="70">
        <v>849</v>
      </c>
      <c r="M203" s="13">
        <f t="shared" si="2"/>
        <v>0.52022058823529416</v>
      </c>
      <c r="N203" s="96">
        <v>1226</v>
      </c>
      <c r="O203" s="70">
        <v>655</v>
      </c>
      <c r="P203" s="13">
        <f t="shared" si="3"/>
        <v>0.534257748776509</v>
      </c>
      <c r="Q203" s="96">
        <v>743</v>
      </c>
      <c r="R203" s="70">
        <v>369</v>
      </c>
      <c r="S203" s="13">
        <f t="shared" si="4"/>
        <v>0.49663526244952894</v>
      </c>
      <c r="T203" s="96">
        <v>326</v>
      </c>
      <c r="U203" s="70">
        <v>129</v>
      </c>
      <c r="V203" s="13">
        <f t="shared" si="5"/>
        <v>0.39570552147239263</v>
      </c>
      <c r="W203" s="96">
        <v>111</v>
      </c>
      <c r="X203" s="70">
        <v>29</v>
      </c>
      <c r="Y203" s="13">
        <f t="shared" si="6"/>
        <v>0.26126126126126126</v>
      </c>
      <c r="Z203" s="96">
        <f t="shared" si="33"/>
        <v>4045</v>
      </c>
      <c r="AA203" s="70">
        <f t="shared" si="33"/>
        <v>2033</v>
      </c>
      <c r="AB203" s="13">
        <f t="shared" si="8"/>
        <v>0.50259579728059334</v>
      </c>
      <c r="AC203" s="91"/>
      <c r="AD203" s="261"/>
      <c r="AE203" s="331"/>
      <c r="AF203" s="151" t="s">
        <v>67</v>
      </c>
      <c r="AG203" s="210">
        <v>3767</v>
      </c>
      <c r="AH203" s="38">
        <v>1852</v>
      </c>
      <c r="AI203" s="85">
        <v>0.49163790814972125</v>
      </c>
      <c r="AK203" s="82"/>
    </row>
    <row r="204" spans="2:37" s="12" customFormat="1" ht="13.5" customHeight="1">
      <c r="B204" s="259">
        <v>67</v>
      </c>
      <c r="C204" s="329" t="s">
        <v>6</v>
      </c>
      <c r="D204" s="75" t="s">
        <v>198</v>
      </c>
      <c r="E204" s="94">
        <v>8</v>
      </c>
      <c r="F204" s="74">
        <v>3</v>
      </c>
      <c r="G204" s="72">
        <f t="shared" si="0"/>
        <v>0.375</v>
      </c>
      <c r="H204" s="94">
        <v>13</v>
      </c>
      <c r="I204" s="74">
        <v>6</v>
      </c>
      <c r="J204" s="72">
        <f t="shared" si="1"/>
        <v>0.46153846153846156</v>
      </c>
      <c r="K204" s="94">
        <v>601</v>
      </c>
      <c r="L204" s="74">
        <v>181</v>
      </c>
      <c r="M204" s="72">
        <f t="shared" si="2"/>
        <v>0.30116472545757073</v>
      </c>
      <c r="N204" s="94">
        <v>433</v>
      </c>
      <c r="O204" s="74">
        <v>90</v>
      </c>
      <c r="P204" s="72">
        <f t="shared" si="3"/>
        <v>0.20785219399538107</v>
      </c>
      <c r="Q204" s="94">
        <v>287</v>
      </c>
      <c r="R204" s="74">
        <v>50</v>
      </c>
      <c r="S204" s="72">
        <f t="shared" si="4"/>
        <v>0.17421602787456447</v>
      </c>
      <c r="T204" s="94">
        <v>151</v>
      </c>
      <c r="U204" s="74">
        <v>7</v>
      </c>
      <c r="V204" s="72">
        <f t="shared" si="5"/>
        <v>4.6357615894039736E-2</v>
      </c>
      <c r="W204" s="94">
        <v>51</v>
      </c>
      <c r="X204" s="74">
        <v>0</v>
      </c>
      <c r="Y204" s="72">
        <f t="shared" si="6"/>
        <v>0</v>
      </c>
      <c r="Z204" s="94">
        <f t="shared" si="33"/>
        <v>1544</v>
      </c>
      <c r="AA204" s="74">
        <f t="shared" si="33"/>
        <v>337</v>
      </c>
      <c r="AB204" s="72">
        <f t="shared" si="8"/>
        <v>0.21826424870466321</v>
      </c>
      <c r="AC204" s="91"/>
      <c r="AD204" s="259">
        <v>67</v>
      </c>
      <c r="AE204" s="329" t="s">
        <v>6</v>
      </c>
      <c r="AF204" s="11" t="s">
        <v>198</v>
      </c>
      <c r="AG204" s="210">
        <v>1412</v>
      </c>
      <c r="AH204" s="38">
        <v>307</v>
      </c>
      <c r="AI204" s="85">
        <v>0.21742209631728046</v>
      </c>
      <c r="AK204" s="82"/>
    </row>
    <row r="205" spans="2:37" s="12" customFormat="1" ht="13.5" customHeight="1">
      <c r="B205" s="260"/>
      <c r="C205" s="330"/>
      <c r="D205" s="61" t="s">
        <v>207</v>
      </c>
      <c r="E205" s="109">
        <v>0</v>
      </c>
      <c r="F205" s="60">
        <v>0</v>
      </c>
      <c r="G205" s="59" t="str">
        <f t="shared" si="0"/>
        <v>-</v>
      </c>
      <c r="H205" s="109">
        <v>2</v>
      </c>
      <c r="I205" s="60">
        <v>0</v>
      </c>
      <c r="J205" s="59">
        <f t="shared" si="1"/>
        <v>0</v>
      </c>
      <c r="K205" s="109">
        <v>73</v>
      </c>
      <c r="L205" s="60">
        <v>16</v>
      </c>
      <c r="M205" s="59">
        <f t="shared" si="2"/>
        <v>0.21917808219178081</v>
      </c>
      <c r="N205" s="109">
        <v>32</v>
      </c>
      <c r="O205" s="60">
        <v>6</v>
      </c>
      <c r="P205" s="59">
        <f t="shared" si="3"/>
        <v>0.1875</v>
      </c>
      <c r="Q205" s="109">
        <v>30</v>
      </c>
      <c r="R205" s="60">
        <v>1</v>
      </c>
      <c r="S205" s="59">
        <f t="shared" si="4"/>
        <v>3.3333333333333333E-2</v>
      </c>
      <c r="T205" s="109">
        <v>22</v>
      </c>
      <c r="U205" s="60">
        <v>0</v>
      </c>
      <c r="V205" s="59">
        <f t="shared" si="5"/>
        <v>0</v>
      </c>
      <c r="W205" s="109">
        <v>16</v>
      </c>
      <c r="X205" s="60">
        <v>0</v>
      </c>
      <c r="Y205" s="59">
        <f t="shared" si="6"/>
        <v>0</v>
      </c>
      <c r="Z205" s="109">
        <f t="shared" si="33"/>
        <v>175</v>
      </c>
      <c r="AA205" s="60">
        <f t="shared" si="33"/>
        <v>23</v>
      </c>
      <c r="AB205" s="59">
        <f t="shared" si="8"/>
        <v>0.13142857142857142</v>
      </c>
      <c r="AC205" s="91"/>
      <c r="AD205" s="260"/>
      <c r="AE205" s="330"/>
      <c r="AF205" s="11" t="s">
        <v>207</v>
      </c>
      <c r="AG205" s="210">
        <v>199</v>
      </c>
      <c r="AH205" s="38">
        <v>22</v>
      </c>
      <c r="AI205" s="85">
        <v>0.11055276381909548</v>
      </c>
      <c r="AK205" s="80"/>
    </row>
    <row r="206" spans="2:37" s="12" customFormat="1" ht="13.5" customHeight="1">
      <c r="B206" s="261"/>
      <c r="C206" s="331"/>
      <c r="D206" s="71" t="s">
        <v>67</v>
      </c>
      <c r="E206" s="70">
        <v>8</v>
      </c>
      <c r="F206" s="70">
        <v>3</v>
      </c>
      <c r="G206" s="13">
        <f t="shared" si="0"/>
        <v>0.375</v>
      </c>
      <c r="H206" s="96">
        <v>15</v>
      </c>
      <c r="I206" s="70">
        <v>6</v>
      </c>
      <c r="J206" s="13">
        <f t="shared" si="1"/>
        <v>0.4</v>
      </c>
      <c r="K206" s="96">
        <v>674</v>
      </c>
      <c r="L206" s="70">
        <v>197</v>
      </c>
      <c r="M206" s="13">
        <f t="shared" si="2"/>
        <v>0.29228486646884272</v>
      </c>
      <c r="N206" s="96">
        <v>465</v>
      </c>
      <c r="O206" s="70">
        <v>96</v>
      </c>
      <c r="P206" s="13">
        <f t="shared" si="3"/>
        <v>0.20645161290322581</v>
      </c>
      <c r="Q206" s="96">
        <v>317</v>
      </c>
      <c r="R206" s="70">
        <v>51</v>
      </c>
      <c r="S206" s="13">
        <f t="shared" si="4"/>
        <v>0.16088328075709779</v>
      </c>
      <c r="T206" s="96">
        <v>173</v>
      </c>
      <c r="U206" s="70">
        <v>7</v>
      </c>
      <c r="V206" s="13">
        <f t="shared" si="5"/>
        <v>4.046242774566474E-2</v>
      </c>
      <c r="W206" s="96">
        <v>67</v>
      </c>
      <c r="X206" s="70">
        <v>0</v>
      </c>
      <c r="Y206" s="13">
        <f t="shared" si="6"/>
        <v>0</v>
      </c>
      <c r="Z206" s="96">
        <f t="shared" si="33"/>
        <v>1719</v>
      </c>
      <c r="AA206" s="70">
        <f t="shared" si="33"/>
        <v>360</v>
      </c>
      <c r="AB206" s="13">
        <f t="shared" si="8"/>
        <v>0.20942408376963351</v>
      </c>
      <c r="AC206" s="91"/>
      <c r="AD206" s="261"/>
      <c r="AE206" s="331"/>
      <c r="AF206" s="151" t="s">
        <v>67</v>
      </c>
      <c r="AG206" s="210">
        <v>1611</v>
      </c>
      <c r="AH206" s="38">
        <v>329</v>
      </c>
      <c r="AI206" s="85">
        <v>0.20422098075729361</v>
      </c>
      <c r="AK206" s="80"/>
    </row>
    <row r="207" spans="2:37" s="12" customFormat="1" ht="13.5" customHeight="1">
      <c r="B207" s="259">
        <v>68</v>
      </c>
      <c r="C207" s="329" t="s">
        <v>46</v>
      </c>
      <c r="D207" s="75" t="s">
        <v>198</v>
      </c>
      <c r="E207" s="94">
        <v>13</v>
      </c>
      <c r="F207" s="74">
        <v>3</v>
      </c>
      <c r="G207" s="72">
        <f t="shared" si="0"/>
        <v>0.23076923076923078</v>
      </c>
      <c r="H207" s="94">
        <v>22</v>
      </c>
      <c r="I207" s="74">
        <v>2</v>
      </c>
      <c r="J207" s="72">
        <f t="shared" si="1"/>
        <v>9.0909090909090912E-2</v>
      </c>
      <c r="K207" s="94">
        <v>796</v>
      </c>
      <c r="L207" s="74">
        <v>215</v>
      </c>
      <c r="M207" s="72">
        <f t="shared" si="2"/>
        <v>0.27010050251256279</v>
      </c>
      <c r="N207" s="94">
        <v>703</v>
      </c>
      <c r="O207" s="74">
        <v>170</v>
      </c>
      <c r="P207" s="72">
        <f t="shared" si="3"/>
        <v>0.24182076813655762</v>
      </c>
      <c r="Q207" s="94">
        <v>485</v>
      </c>
      <c r="R207" s="74">
        <v>84</v>
      </c>
      <c r="S207" s="72">
        <f t="shared" si="4"/>
        <v>0.17319587628865979</v>
      </c>
      <c r="T207" s="94">
        <v>193</v>
      </c>
      <c r="U207" s="74">
        <v>22</v>
      </c>
      <c r="V207" s="72">
        <f t="shared" si="5"/>
        <v>0.11398963730569948</v>
      </c>
      <c r="W207" s="94">
        <v>78</v>
      </c>
      <c r="X207" s="74">
        <v>3</v>
      </c>
      <c r="Y207" s="72">
        <f t="shared" si="6"/>
        <v>3.8461538461538464E-2</v>
      </c>
      <c r="Z207" s="94">
        <f t="shared" si="33"/>
        <v>2290</v>
      </c>
      <c r="AA207" s="74">
        <f t="shared" si="33"/>
        <v>499</v>
      </c>
      <c r="AB207" s="72">
        <f t="shared" si="8"/>
        <v>0.21790393013100437</v>
      </c>
      <c r="AC207" s="91"/>
      <c r="AD207" s="259">
        <v>68</v>
      </c>
      <c r="AE207" s="329" t="s">
        <v>46</v>
      </c>
      <c r="AF207" s="11" t="s">
        <v>198</v>
      </c>
      <c r="AG207" s="210">
        <v>2241</v>
      </c>
      <c r="AH207" s="38">
        <v>429</v>
      </c>
      <c r="AI207" s="85">
        <v>0.19143239625167335</v>
      </c>
      <c r="AK207" s="80"/>
    </row>
    <row r="208" spans="2:37" s="12" customFormat="1" ht="13.5" customHeight="1">
      <c r="B208" s="260"/>
      <c r="C208" s="330"/>
      <c r="D208" s="61" t="s">
        <v>207</v>
      </c>
      <c r="E208" s="109">
        <v>0</v>
      </c>
      <c r="F208" s="60">
        <v>0</v>
      </c>
      <c r="G208" s="59" t="str">
        <f t="shared" si="0"/>
        <v>-</v>
      </c>
      <c r="H208" s="109">
        <v>0</v>
      </c>
      <c r="I208" s="60">
        <v>0</v>
      </c>
      <c r="J208" s="59" t="str">
        <f t="shared" si="1"/>
        <v>-</v>
      </c>
      <c r="K208" s="109">
        <v>6</v>
      </c>
      <c r="L208" s="60">
        <v>0</v>
      </c>
      <c r="M208" s="59">
        <f t="shared" si="2"/>
        <v>0</v>
      </c>
      <c r="N208" s="109">
        <v>1</v>
      </c>
      <c r="O208" s="60">
        <v>0</v>
      </c>
      <c r="P208" s="59">
        <f t="shared" si="3"/>
        <v>0</v>
      </c>
      <c r="Q208" s="109">
        <v>0</v>
      </c>
      <c r="R208" s="60">
        <v>0</v>
      </c>
      <c r="S208" s="59" t="str">
        <f t="shared" si="4"/>
        <v>-</v>
      </c>
      <c r="T208" s="109">
        <v>0</v>
      </c>
      <c r="U208" s="60">
        <v>0</v>
      </c>
      <c r="V208" s="59" t="str">
        <f t="shared" si="5"/>
        <v>-</v>
      </c>
      <c r="W208" s="109">
        <v>0</v>
      </c>
      <c r="X208" s="60">
        <v>0</v>
      </c>
      <c r="Y208" s="59" t="str">
        <f t="shared" si="6"/>
        <v>-</v>
      </c>
      <c r="Z208" s="109">
        <f t="shared" si="33"/>
        <v>7</v>
      </c>
      <c r="AA208" s="60">
        <f t="shared" si="33"/>
        <v>0</v>
      </c>
      <c r="AB208" s="59">
        <f t="shared" si="8"/>
        <v>0</v>
      </c>
      <c r="AC208" s="91"/>
      <c r="AD208" s="260"/>
      <c r="AE208" s="330"/>
      <c r="AF208" s="11" t="s">
        <v>207</v>
      </c>
      <c r="AG208" s="210">
        <v>7</v>
      </c>
      <c r="AH208" s="38">
        <v>0</v>
      </c>
      <c r="AI208" s="85">
        <v>0</v>
      </c>
      <c r="AK208" s="80"/>
    </row>
    <row r="209" spans="2:37" s="12" customFormat="1" ht="13.5" customHeight="1">
      <c r="B209" s="261"/>
      <c r="C209" s="331"/>
      <c r="D209" s="71" t="s">
        <v>67</v>
      </c>
      <c r="E209" s="70">
        <v>13</v>
      </c>
      <c r="F209" s="70">
        <v>3</v>
      </c>
      <c r="G209" s="13">
        <f t="shared" si="0"/>
        <v>0.23076923076923078</v>
      </c>
      <c r="H209" s="96">
        <v>22</v>
      </c>
      <c r="I209" s="70">
        <v>2</v>
      </c>
      <c r="J209" s="13">
        <f t="shared" si="1"/>
        <v>9.0909090909090912E-2</v>
      </c>
      <c r="K209" s="96">
        <v>802</v>
      </c>
      <c r="L209" s="70">
        <v>215</v>
      </c>
      <c r="M209" s="13">
        <f t="shared" si="2"/>
        <v>0.26807980049875313</v>
      </c>
      <c r="N209" s="96">
        <v>704</v>
      </c>
      <c r="O209" s="70">
        <v>170</v>
      </c>
      <c r="P209" s="13">
        <f t="shared" si="3"/>
        <v>0.24147727272727273</v>
      </c>
      <c r="Q209" s="96">
        <v>485</v>
      </c>
      <c r="R209" s="70">
        <v>84</v>
      </c>
      <c r="S209" s="13">
        <f t="shared" si="4"/>
        <v>0.17319587628865979</v>
      </c>
      <c r="T209" s="96">
        <v>193</v>
      </c>
      <c r="U209" s="70">
        <v>22</v>
      </c>
      <c r="V209" s="13">
        <f t="shared" si="5"/>
        <v>0.11398963730569948</v>
      </c>
      <c r="W209" s="96">
        <v>78</v>
      </c>
      <c r="X209" s="70">
        <v>3</v>
      </c>
      <c r="Y209" s="13">
        <f t="shared" si="6"/>
        <v>3.8461538461538464E-2</v>
      </c>
      <c r="Z209" s="96">
        <f t="shared" si="33"/>
        <v>2297</v>
      </c>
      <c r="AA209" s="70">
        <f t="shared" si="33"/>
        <v>499</v>
      </c>
      <c r="AB209" s="13">
        <f t="shared" si="8"/>
        <v>0.21723987810187201</v>
      </c>
      <c r="AC209" s="91"/>
      <c r="AD209" s="261"/>
      <c r="AE209" s="331"/>
      <c r="AF209" s="151" t="s">
        <v>67</v>
      </c>
      <c r="AG209" s="210">
        <v>2248</v>
      </c>
      <c r="AH209" s="38">
        <v>429</v>
      </c>
      <c r="AI209" s="85">
        <v>0.19083629893238435</v>
      </c>
      <c r="AK209" s="80"/>
    </row>
    <row r="210" spans="2:37" s="12" customFormat="1" ht="13.5" customHeight="1">
      <c r="B210" s="259">
        <v>69</v>
      </c>
      <c r="C210" s="329" t="s">
        <v>47</v>
      </c>
      <c r="D210" s="75" t="s">
        <v>198</v>
      </c>
      <c r="E210" s="94">
        <v>12</v>
      </c>
      <c r="F210" s="74">
        <v>2</v>
      </c>
      <c r="G210" s="72">
        <f t="shared" si="0"/>
        <v>0.16666666666666666</v>
      </c>
      <c r="H210" s="94">
        <v>32</v>
      </c>
      <c r="I210" s="74">
        <v>4</v>
      </c>
      <c r="J210" s="72">
        <f t="shared" si="1"/>
        <v>0.125</v>
      </c>
      <c r="K210" s="94">
        <v>2330</v>
      </c>
      <c r="L210" s="74">
        <v>604</v>
      </c>
      <c r="M210" s="72">
        <f t="shared" si="2"/>
        <v>0.2592274678111588</v>
      </c>
      <c r="N210" s="94">
        <v>1734</v>
      </c>
      <c r="O210" s="74">
        <v>320</v>
      </c>
      <c r="P210" s="72">
        <f t="shared" si="3"/>
        <v>0.1845444059976932</v>
      </c>
      <c r="Q210" s="94">
        <v>918</v>
      </c>
      <c r="R210" s="74">
        <v>113</v>
      </c>
      <c r="S210" s="72">
        <f t="shared" si="4"/>
        <v>0.12309368191721133</v>
      </c>
      <c r="T210" s="94">
        <v>456</v>
      </c>
      <c r="U210" s="74">
        <v>33</v>
      </c>
      <c r="V210" s="72">
        <f t="shared" si="5"/>
        <v>7.2368421052631582E-2</v>
      </c>
      <c r="W210" s="94">
        <v>155</v>
      </c>
      <c r="X210" s="74">
        <v>6</v>
      </c>
      <c r="Y210" s="72">
        <f t="shared" si="6"/>
        <v>3.870967741935484E-2</v>
      </c>
      <c r="Z210" s="94">
        <f t="shared" si="33"/>
        <v>5637</v>
      </c>
      <c r="AA210" s="74">
        <f t="shared" si="33"/>
        <v>1082</v>
      </c>
      <c r="AB210" s="72">
        <f t="shared" si="8"/>
        <v>0.19194607060493171</v>
      </c>
      <c r="AC210" s="91"/>
      <c r="AD210" s="259">
        <v>69</v>
      </c>
      <c r="AE210" s="329" t="s">
        <v>47</v>
      </c>
      <c r="AF210" s="11" t="s">
        <v>198</v>
      </c>
      <c r="AG210" s="210">
        <v>5310</v>
      </c>
      <c r="AH210" s="38">
        <v>845</v>
      </c>
      <c r="AI210" s="85">
        <v>0.1591337099811676</v>
      </c>
      <c r="AK210" s="80"/>
    </row>
    <row r="211" spans="2:37" s="12" customFormat="1" ht="13.5" customHeight="1">
      <c r="B211" s="260"/>
      <c r="C211" s="330"/>
      <c r="D211" s="61" t="s">
        <v>207</v>
      </c>
      <c r="E211" s="109">
        <v>0</v>
      </c>
      <c r="F211" s="60">
        <v>0</v>
      </c>
      <c r="G211" s="59" t="str">
        <f t="shared" si="0"/>
        <v>-</v>
      </c>
      <c r="H211" s="109">
        <v>0</v>
      </c>
      <c r="I211" s="60">
        <v>0</v>
      </c>
      <c r="J211" s="59" t="str">
        <f t="shared" si="1"/>
        <v>-</v>
      </c>
      <c r="K211" s="109">
        <v>8</v>
      </c>
      <c r="L211" s="60">
        <v>1</v>
      </c>
      <c r="M211" s="59">
        <f t="shared" si="2"/>
        <v>0.125</v>
      </c>
      <c r="N211" s="109">
        <v>5</v>
      </c>
      <c r="O211" s="60">
        <v>0</v>
      </c>
      <c r="P211" s="59">
        <f t="shared" si="3"/>
        <v>0</v>
      </c>
      <c r="Q211" s="109">
        <v>4</v>
      </c>
      <c r="R211" s="60">
        <v>2</v>
      </c>
      <c r="S211" s="59">
        <f t="shared" si="4"/>
        <v>0.5</v>
      </c>
      <c r="T211" s="109">
        <v>2</v>
      </c>
      <c r="U211" s="60">
        <v>0</v>
      </c>
      <c r="V211" s="59">
        <f t="shared" si="5"/>
        <v>0</v>
      </c>
      <c r="W211" s="109">
        <v>0</v>
      </c>
      <c r="X211" s="60">
        <v>0</v>
      </c>
      <c r="Y211" s="59" t="str">
        <f t="shared" si="6"/>
        <v>-</v>
      </c>
      <c r="Z211" s="109">
        <f t="shared" si="33"/>
        <v>19</v>
      </c>
      <c r="AA211" s="60">
        <f t="shared" si="33"/>
        <v>3</v>
      </c>
      <c r="AB211" s="59">
        <f t="shared" si="8"/>
        <v>0.15789473684210525</v>
      </c>
      <c r="AC211" s="91"/>
      <c r="AD211" s="260"/>
      <c r="AE211" s="330"/>
      <c r="AF211" s="11" t="s">
        <v>207</v>
      </c>
      <c r="AG211" s="210">
        <v>26</v>
      </c>
      <c r="AH211" s="38">
        <v>3</v>
      </c>
      <c r="AI211" s="85">
        <v>0.11538461538461539</v>
      </c>
      <c r="AK211" s="80"/>
    </row>
    <row r="212" spans="2:37" s="12" customFormat="1" ht="13.5" customHeight="1">
      <c r="B212" s="261"/>
      <c r="C212" s="331"/>
      <c r="D212" s="71" t="s">
        <v>67</v>
      </c>
      <c r="E212" s="70">
        <v>12</v>
      </c>
      <c r="F212" s="70">
        <v>2</v>
      </c>
      <c r="G212" s="13">
        <f t="shared" si="0"/>
        <v>0.16666666666666666</v>
      </c>
      <c r="H212" s="96">
        <v>32</v>
      </c>
      <c r="I212" s="70">
        <v>4</v>
      </c>
      <c r="J212" s="13">
        <f t="shared" si="1"/>
        <v>0.125</v>
      </c>
      <c r="K212" s="96">
        <v>2338</v>
      </c>
      <c r="L212" s="70">
        <v>605</v>
      </c>
      <c r="M212" s="13">
        <f t="shared" si="2"/>
        <v>0.25876817792985457</v>
      </c>
      <c r="N212" s="96">
        <v>1739</v>
      </c>
      <c r="O212" s="70">
        <v>320</v>
      </c>
      <c r="P212" s="13">
        <f t="shared" si="3"/>
        <v>0.18401380103507764</v>
      </c>
      <c r="Q212" s="96">
        <v>922</v>
      </c>
      <c r="R212" s="70">
        <v>115</v>
      </c>
      <c r="S212" s="13">
        <f t="shared" si="4"/>
        <v>0.12472885032537961</v>
      </c>
      <c r="T212" s="96">
        <v>458</v>
      </c>
      <c r="U212" s="70">
        <v>33</v>
      </c>
      <c r="V212" s="13">
        <f t="shared" si="5"/>
        <v>7.2052401746724892E-2</v>
      </c>
      <c r="W212" s="96">
        <v>155</v>
      </c>
      <c r="X212" s="70">
        <v>6</v>
      </c>
      <c r="Y212" s="13">
        <f t="shared" si="6"/>
        <v>3.870967741935484E-2</v>
      </c>
      <c r="Z212" s="96">
        <f t="shared" si="33"/>
        <v>5656</v>
      </c>
      <c r="AA212" s="70">
        <f t="shared" si="33"/>
        <v>1085</v>
      </c>
      <c r="AB212" s="13">
        <f t="shared" si="8"/>
        <v>0.19183168316831684</v>
      </c>
      <c r="AC212" s="91"/>
      <c r="AD212" s="261"/>
      <c r="AE212" s="331"/>
      <c r="AF212" s="151" t="s">
        <v>67</v>
      </c>
      <c r="AG212" s="210">
        <v>5336</v>
      </c>
      <c r="AH212" s="38">
        <v>848</v>
      </c>
      <c r="AI212" s="85">
        <v>0.15892053973013492</v>
      </c>
      <c r="AK212" s="80"/>
    </row>
    <row r="213" spans="2:37" s="12" customFormat="1" ht="13.5" customHeight="1">
      <c r="B213" s="259">
        <v>70</v>
      </c>
      <c r="C213" s="329" t="s">
        <v>48</v>
      </c>
      <c r="D213" s="75" t="s">
        <v>198</v>
      </c>
      <c r="E213" s="94">
        <v>1</v>
      </c>
      <c r="F213" s="74">
        <v>0</v>
      </c>
      <c r="G213" s="72">
        <f t="shared" si="0"/>
        <v>0</v>
      </c>
      <c r="H213" s="94">
        <v>3</v>
      </c>
      <c r="I213" s="74">
        <v>0</v>
      </c>
      <c r="J213" s="72">
        <f t="shared" si="1"/>
        <v>0</v>
      </c>
      <c r="K213" s="94">
        <v>336</v>
      </c>
      <c r="L213" s="74">
        <v>105</v>
      </c>
      <c r="M213" s="72">
        <f t="shared" si="2"/>
        <v>0.3125</v>
      </c>
      <c r="N213" s="94">
        <v>297</v>
      </c>
      <c r="O213" s="74">
        <v>81</v>
      </c>
      <c r="P213" s="72">
        <f t="shared" si="3"/>
        <v>0.27272727272727271</v>
      </c>
      <c r="Q213" s="94">
        <v>203</v>
      </c>
      <c r="R213" s="74">
        <v>41</v>
      </c>
      <c r="S213" s="72">
        <f t="shared" si="4"/>
        <v>0.2019704433497537</v>
      </c>
      <c r="T213" s="94">
        <v>100</v>
      </c>
      <c r="U213" s="74">
        <v>13</v>
      </c>
      <c r="V213" s="72">
        <f t="shared" si="5"/>
        <v>0.13</v>
      </c>
      <c r="W213" s="94">
        <v>33</v>
      </c>
      <c r="X213" s="74">
        <v>2</v>
      </c>
      <c r="Y213" s="72">
        <f t="shared" si="6"/>
        <v>6.0606060606060608E-2</v>
      </c>
      <c r="Z213" s="94">
        <f t="shared" si="33"/>
        <v>973</v>
      </c>
      <c r="AA213" s="74">
        <f t="shared" si="33"/>
        <v>242</v>
      </c>
      <c r="AB213" s="72">
        <f t="shared" si="8"/>
        <v>0.24871531346351491</v>
      </c>
      <c r="AC213" s="91"/>
      <c r="AD213" s="259">
        <v>70</v>
      </c>
      <c r="AE213" s="329" t="s">
        <v>48</v>
      </c>
      <c r="AF213" s="11" t="s">
        <v>198</v>
      </c>
      <c r="AG213" s="210">
        <v>956</v>
      </c>
      <c r="AH213" s="38">
        <v>210</v>
      </c>
      <c r="AI213" s="85">
        <v>0.21966527196652719</v>
      </c>
      <c r="AK213" s="80"/>
    </row>
    <row r="214" spans="2:37" s="12" customFormat="1" ht="13.5" customHeight="1">
      <c r="B214" s="260"/>
      <c r="C214" s="330"/>
      <c r="D214" s="61" t="s">
        <v>207</v>
      </c>
      <c r="E214" s="109">
        <v>0</v>
      </c>
      <c r="F214" s="60">
        <v>0</v>
      </c>
      <c r="G214" s="59" t="str">
        <f t="shared" si="0"/>
        <v>-</v>
      </c>
      <c r="H214" s="109">
        <v>0</v>
      </c>
      <c r="I214" s="60">
        <v>0</v>
      </c>
      <c r="J214" s="59" t="str">
        <f t="shared" si="1"/>
        <v>-</v>
      </c>
      <c r="K214" s="109">
        <v>2</v>
      </c>
      <c r="L214" s="60">
        <v>1</v>
      </c>
      <c r="M214" s="59">
        <f t="shared" si="2"/>
        <v>0.5</v>
      </c>
      <c r="N214" s="109">
        <v>1</v>
      </c>
      <c r="O214" s="60">
        <v>1</v>
      </c>
      <c r="P214" s="59">
        <f t="shared" si="3"/>
        <v>1</v>
      </c>
      <c r="Q214" s="109">
        <v>0</v>
      </c>
      <c r="R214" s="60">
        <v>0</v>
      </c>
      <c r="S214" s="59" t="str">
        <f t="shared" si="4"/>
        <v>-</v>
      </c>
      <c r="T214" s="109">
        <v>0</v>
      </c>
      <c r="U214" s="60">
        <v>0</v>
      </c>
      <c r="V214" s="59" t="str">
        <f t="shared" si="5"/>
        <v>-</v>
      </c>
      <c r="W214" s="109">
        <v>0</v>
      </c>
      <c r="X214" s="60">
        <v>0</v>
      </c>
      <c r="Y214" s="59" t="str">
        <f t="shared" si="6"/>
        <v>-</v>
      </c>
      <c r="Z214" s="109">
        <f t="shared" si="33"/>
        <v>3</v>
      </c>
      <c r="AA214" s="60">
        <f t="shared" si="33"/>
        <v>2</v>
      </c>
      <c r="AB214" s="59">
        <f t="shared" si="8"/>
        <v>0.66666666666666663</v>
      </c>
      <c r="AC214" s="91"/>
      <c r="AD214" s="260"/>
      <c r="AE214" s="330"/>
      <c r="AF214" s="11" t="s">
        <v>207</v>
      </c>
      <c r="AG214" s="210">
        <v>3</v>
      </c>
      <c r="AH214" s="38">
        <v>0</v>
      </c>
      <c r="AI214" s="85">
        <v>0</v>
      </c>
      <c r="AK214" s="80"/>
    </row>
    <row r="215" spans="2:37" s="12" customFormat="1" ht="13.5" customHeight="1">
      <c r="B215" s="261"/>
      <c r="C215" s="331"/>
      <c r="D215" s="71" t="s">
        <v>67</v>
      </c>
      <c r="E215" s="70">
        <v>1</v>
      </c>
      <c r="F215" s="70">
        <v>0</v>
      </c>
      <c r="G215" s="13">
        <f t="shared" si="0"/>
        <v>0</v>
      </c>
      <c r="H215" s="96">
        <v>3</v>
      </c>
      <c r="I215" s="70">
        <v>0</v>
      </c>
      <c r="J215" s="13">
        <f t="shared" si="1"/>
        <v>0</v>
      </c>
      <c r="K215" s="96">
        <v>338</v>
      </c>
      <c r="L215" s="70">
        <v>106</v>
      </c>
      <c r="M215" s="13">
        <f t="shared" si="2"/>
        <v>0.31360946745562129</v>
      </c>
      <c r="N215" s="96">
        <v>298</v>
      </c>
      <c r="O215" s="70">
        <v>82</v>
      </c>
      <c r="P215" s="13">
        <f t="shared" si="3"/>
        <v>0.27516778523489932</v>
      </c>
      <c r="Q215" s="96">
        <v>203</v>
      </c>
      <c r="R215" s="70">
        <v>41</v>
      </c>
      <c r="S215" s="13">
        <f t="shared" si="4"/>
        <v>0.2019704433497537</v>
      </c>
      <c r="T215" s="96">
        <v>100</v>
      </c>
      <c r="U215" s="70">
        <v>13</v>
      </c>
      <c r="V215" s="13">
        <f t="shared" si="5"/>
        <v>0.13</v>
      </c>
      <c r="W215" s="96">
        <v>33</v>
      </c>
      <c r="X215" s="70">
        <v>2</v>
      </c>
      <c r="Y215" s="13">
        <f t="shared" si="6"/>
        <v>6.0606060606060608E-2</v>
      </c>
      <c r="Z215" s="96">
        <f t="shared" si="33"/>
        <v>976</v>
      </c>
      <c r="AA215" s="70">
        <f t="shared" si="33"/>
        <v>244</v>
      </c>
      <c r="AB215" s="13">
        <f t="shared" si="8"/>
        <v>0.25</v>
      </c>
      <c r="AC215" s="91"/>
      <c r="AD215" s="261"/>
      <c r="AE215" s="331"/>
      <c r="AF215" s="151" t="s">
        <v>67</v>
      </c>
      <c r="AG215" s="210">
        <v>959</v>
      </c>
      <c r="AH215" s="38">
        <v>210</v>
      </c>
      <c r="AI215" s="85">
        <v>0.21897810218978103</v>
      </c>
      <c r="AK215" s="80"/>
    </row>
    <row r="216" spans="2:37" s="12" customFormat="1" ht="13.5" customHeight="1">
      <c r="B216" s="259">
        <v>71</v>
      </c>
      <c r="C216" s="329" t="s">
        <v>49</v>
      </c>
      <c r="D216" s="75" t="s">
        <v>198</v>
      </c>
      <c r="E216" s="94">
        <v>3</v>
      </c>
      <c r="F216" s="74">
        <v>0</v>
      </c>
      <c r="G216" s="72">
        <f t="shared" si="0"/>
        <v>0</v>
      </c>
      <c r="H216" s="94">
        <v>5</v>
      </c>
      <c r="I216" s="74">
        <v>0</v>
      </c>
      <c r="J216" s="72">
        <f t="shared" si="1"/>
        <v>0</v>
      </c>
      <c r="K216" s="94">
        <v>863</v>
      </c>
      <c r="L216" s="74">
        <v>162</v>
      </c>
      <c r="M216" s="72">
        <f t="shared" si="2"/>
        <v>0.18771726535341832</v>
      </c>
      <c r="N216" s="94">
        <v>784</v>
      </c>
      <c r="O216" s="74">
        <v>106</v>
      </c>
      <c r="P216" s="72">
        <f t="shared" si="3"/>
        <v>0.13520408163265307</v>
      </c>
      <c r="Q216" s="94">
        <v>516</v>
      </c>
      <c r="R216" s="74">
        <v>36</v>
      </c>
      <c r="S216" s="72">
        <f t="shared" si="4"/>
        <v>6.9767441860465115E-2</v>
      </c>
      <c r="T216" s="94">
        <v>259</v>
      </c>
      <c r="U216" s="74">
        <v>18</v>
      </c>
      <c r="V216" s="72">
        <f t="shared" si="5"/>
        <v>6.9498069498069498E-2</v>
      </c>
      <c r="W216" s="94">
        <v>84</v>
      </c>
      <c r="X216" s="74">
        <v>3</v>
      </c>
      <c r="Y216" s="72">
        <f t="shared" si="6"/>
        <v>3.5714285714285712E-2</v>
      </c>
      <c r="Z216" s="94">
        <f t="shared" si="33"/>
        <v>2514</v>
      </c>
      <c r="AA216" s="74">
        <f t="shared" si="33"/>
        <v>325</v>
      </c>
      <c r="AB216" s="72">
        <f t="shared" si="8"/>
        <v>0.12927605409705648</v>
      </c>
      <c r="AC216" s="91"/>
      <c r="AD216" s="259">
        <v>71</v>
      </c>
      <c r="AE216" s="329" t="s">
        <v>49</v>
      </c>
      <c r="AF216" s="11" t="s">
        <v>198</v>
      </c>
      <c r="AG216" s="210">
        <v>2462</v>
      </c>
      <c r="AH216" s="38">
        <v>253</v>
      </c>
      <c r="AI216" s="85">
        <v>0.10276198212835093</v>
      </c>
      <c r="AK216" s="80"/>
    </row>
    <row r="217" spans="2:37" s="12" customFormat="1" ht="13.5" customHeight="1">
      <c r="B217" s="260"/>
      <c r="C217" s="330"/>
      <c r="D217" s="61" t="s">
        <v>207</v>
      </c>
      <c r="E217" s="109">
        <v>0</v>
      </c>
      <c r="F217" s="60">
        <v>0</v>
      </c>
      <c r="G217" s="59" t="str">
        <f t="shared" si="0"/>
        <v>-</v>
      </c>
      <c r="H217" s="109">
        <v>0</v>
      </c>
      <c r="I217" s="60">
        <v>0</v>
      </c>
      <c r="J217" s="59" t="str">
        <f t="shared" si="1"/>
        <v>-</v>
      </c>
      <c r="K217" s="109">
        <v>159</v>
      </c>
      <c r="L217" s="60">
        <v>16</v>
      </c>
      <c r="M217" s="59">
        <f t="shared" si="2"/>
        <v>0.10062893081761007</v>
      </c>
      <c r="N217" s="109">
        <v>117</v>
      </c>
      <c r="O217" s="60">
        <v>11</v>
      </c>
      <c r="P217" s="59">
        <f t="shared" si="3"/>
        <v>9.4017094017094016E-2</v>
      </c>
      <c r="Q217" s="109">
        <v>56</v>
      </c>
      <c r="R217" s="60">
        <v>1</v>
      </c>
      <c r="S217" s="59">
        <f t="shared" si="4"/>
        <v>1.7857142857142856E-2</v>
      </c>
      <c r="T217" s="109">
        <v>23</v>
      </c>
      <c r="U217" s="60">
        <v>0</v>
      </c>
      <c r="V217" s="59">
        <f t="shared" si="5"/>
        <v>0</v>
      </c>
      <c r="W217" s="109">
        <v>3</v>
      </c>
      <c r="X217" s="60">
        <v>0</v>
      </c>
      <c r="Y217" s="59">
        <f t="shared" si="6"/>
        <v>0</v>
      </c>
      <c r="Z217" s="109">
        <f t="shared" si="33"/>
        <v>358</v>
      </c>
      <c r="AA217" s="60">
        <f t="shared" si="33"/>
        <v>28</v>
      </c>
      <c r="AB217" s="59">
        <f t="shared" si="8"/>
        <v>7.8212290502793297E-2</v>
      </c>
      <c r="AC217" s="91"/>
      <c r="AD217" s="260"/>
      <c r="AE217" s="330"/>
      <c r="AF217" s="11" t="s">
        <v>207</v>
      </c>
      <c r="AG217" s="210">
        <v>322</v>
      </c>
      <c r="AH217" s="38">
        <v>16</v>
      </c>
      <c r="AI217" s="85">
        <v>4.9689440993788817E-2</v>
      </c>
      <c r="AK217" s="80"/>
    </row>
    <row r="218" spans="2:37" s="12" customFormat="1" ht="13.5" customHeight="1">
      <c r="B218" s="261"/>
      <c r="C218" s="331"/>
      <c r="D218" s="71" t="s">
        <v>67</v>
      </c>
      <c r="E218" s="70">
        <v>3</v>
      </c>
      <c r="F218" s="70">
        <v>0</v>
      </c>
      <c r="G218" s="13">
        <f t="shared" si="0"/>
        <v>0</v>
      </c>
      <c r="H218" s="96">
        <v>5</v>
      </c>
      <c r="I218" s="70">
        <v>0</v>
      </c>
      <c r="J218" s="13">
        <f t="shared" si="1"/>
        <v>0</v>
      </c>
      <c r="K218" s="96">
        <v>1022</v>
      </c>
      <c r="L218" s="70">
        <v>178</v>
      </c>
      <c r="M218" s="13">
        <f t="shared" si="2"/>
        <v>0.17416829745596868</v>
      </c>
      <c r="N218" s="96">
        <v>901</v>
      </c>
      <c r="O218" s="70">
        <v>117</v>
      </c>
      <c r="P218" s="13">
        <f t="shared" si="3"/>
        <v>0.12985571587125416</v>
      </c>
      <c r="Q218" s="96">
        <v>572</v>
      </c>
      <c r="R218" s="70">
        <v>37</v>
      </c>
      <c r="S218" s="13">
        <f t="shared" si="4"/>
        <v>6.4685314685314688E-2</v>
      </c>
      <c r="T218" s="96">
        <v>282</v>
      </c>
      <c r="U218" s="70">
        <v>18</v>
      </c>
      <c r="V218" s="13">
        <f t="shared" si="5"/>
        <v>6.3829787234042548E-2</v>
      </c>
      <c r="W218" s="96">
        <v>87</v>
      </c>
      <c r="X218" s="70">
        <v>3</v>
      </c>
      <c r="Y218" s="13">
        <f t="shared" si="6"/>
        <v>3.4482758620689655E-2</v>
      </c>
      <c r="Z218" s="96">
        <f t="shared" si="33"/>
        <v>2872</v>
      </c>
      <c r="AA218" s="70">
        <f t="shared" si="33"/>
        <v>353</v>
      </c>
      <c r="AB218" s="13">
        <f t="shared" si="8"/>
        <v>0.12291086350974931</v>
      </c>
      <c r="AC218" s="91"/>
      <c r="AD218" s="261"/>
      <c r="AE218" s="331"/>
      <c r="AF218" s="151" t="s">
        <v>67</v>
      </c>
      <c r="AG218" s="210">
        <v>2784</v>
      </c>
      <c r="AH218" s="38">
        <v>269</v>
      </c>
      <c r="AI218" s="85">
        <v>9.6623563218390801E-2</v>
      </c>
      <c r="AK218" s="80"/>
    </row>
    <row r="219" spans="2:37" s="12" customFormat="1" ht="13.5" customHeight="1">
      <c r="B219" s="259">
        <v>72</v>
      </c>
      <c r="C219" s="329" t="s">
        <v>27</v>
      </c>
      <c r="D219" s="75" t="s">
        <v>198</v>
      </c>
      <c r="E219" s="94">
        <v>2</v>
      </c>
      <c r="F219" s="74">
        <v>0</v>
      </c>
      <c r="G219" s="72">
        <f t="shared" si="0"/>
        <v>0</v>
      </c>
      <c r="H219" s="94">
        <v>10</v>
      </c>
      <c r="I219" s="74">
        <v>0</v>
      </c>
      <c r="J219" s="72">
        <f t="shared" si="1"/>
        <v>0</v>
      </c>
      <c r="K219" s="94">
        <v>695</v>
      </c>
      <c r="L219" s="74">
        <v>253</v>
      </c>
      <c r="M219" s="72">
        <f t="shared" si="2"/>
        <v>0.36402877697841729</v>
      </c>
      <c r="N219" s="94">
        <v>579</v>
      </c>
      <c r="O219" s="74">
        <v>179</v>
      </c>
      <c r="P219" s="72">
        <f t="shared" si="3"/>
        <v>0.30915371329879104</v>
      </c>
      <c r="Q219" s="94">
        <v>314</v>
      </c>
      <c r="R219" s="74">
        <v>54</v>
      </c>
      <c r="S219" s="72">
        <f t="shared" si="4"/>
        <v>0.17197452229299362</v>
      </c>
      <c r="T219" s="94">
        <v>186</v>
      </c>
      <c r="U219" s="74">
        <v>20</v>
      </c>
      <c r="V219" s="72">
        <f t="shared" si="5"/>
        <v>0.10752688172043011</v>
      </c>
      <c r="W219" s="94">
        <v>57</v>
      </c>
      <c r="X219" s="74">
        <v>1</v>
      </c>
      <c r="Y219" s="72">
        <f t="shared" si="6"/>
        <v>1.7543859649122806E-2</v>
      </c>
      <c r="Z219" s="94">
        <f t="shared" si="33"/>
        <v>1843</v>
      </c>
      <c r="AA219" s="74">
        <f t="shared" si="33"/>
        <v>507</v>
      </c>
      <c r="AB219" s="72">
        <f t="shared" si="8"/>
        <v>0.27509495387954425</v>
      </c>
      <c r="AC219" s="91"/>
      <c r="AD219" s="259">
        <v>72</v>
      </c>
      <c r="AE219" s="329" t="s">
        <v>27</v>
      </c>
      <c r="AF219" s="11" t="s">
        <v>198</v>
      </c>
      <c r="AG219" s="210">
        <v>1729</v>
      </c>
      <c r="AH219" s="38">
        <v>414</v>
      </c>
      <c r="AI219" s="85">
        <v>0.23944476576055523</v>
      </c>
      <c r="AK219" s="80"/>
    </row>
    <row r="220" spans="2:37" s="12" customFormat="1" ht="13.5" customHeight="1">
      <c r="B220" s="260"/>
      <c r="C220" s="330"/>
      <c r="D220" s="61" t="s">
        <v>207</v>
      </c>
      <c r="E220" s="109">
        <v>0</v>
      </c>
      <c r="F220" s="60">
        <v>0</v>
      </c>
      <c r="G220" s="59" t="str">
        <f t="shared" si="0"/>
        <v>-</v>
      </c>
      <c r="H220" s="109">
        <v>0</v>
      </c>
      <c r="I220" s="60">
        <v>0</v>
      </c>
      <c r="J220" s="59" t="str">
        <f t="shared" si="1"/>
        <v>-</v>
      </c>
      <c r="K220" s="109">
        <v>3</v>
      </c>
      <c r="L220" s="60">
        <v>0</v>
      </c>
      <c r="M220" s="59">
        <f t="shared" si="2"/>
        <v>0</v>
      </c>
      <c r="N220" s="109">
        <v>6</v>
      </c>
      <c r="O220" s="60">
        <v>0</v>
      </c>
      <c r="P220" s="59">
        <f t="shared" si="3"/>
        <v>0</v>
      </c>
      <c r="Q220" s="109">
        <v>0</v>
      </c>
      <c r="R220" s="60">
        <v>0</v>
      </c>
      <c r="S220" s="59" t="str">
        <f t="shared" si="4"/>
        <v>-</v>
      </c>
      <c r="T220" s="109">
        <v>4</v>
      </c>
      <c r="U220" s="60">
        <v>0</v>
      </c>
      <c r="V220" s="59">
        <f t="shared" si="5"/>
        <v>0</v>
      </c>
      <c r="W220" s="109">
        <v>1</v>
      </c>
      <c r="X220" s="60">
        <v>0</v>
      </c>
      <c r="Y220" s="59">
        <f t="shared" si="6"/>
        <v>0</v>
      </c>
      <c r="Z220" s="109">
        <f t="shared" si="33"/>
        <v>14</v>
      </c>
      <c r="AA220" s="60">
        <f t="shared" si="33"/>
        <v>0</v>
      </c>
      <c r="AB220" s="59">
        <f t="shared" si="8"/>
        <v>0</v>
      </c>
      <c r="AC220" s="91"/>
      <c r="AD220" s="260"/>
      <c r="AE220" s="330"/>
      <c r="AF220" s="11" t="s">
        <v>207</v>
      </c>
      <c r="AG220" s="210">
        <v>20</v>
      </c>
      <c r="AH220" s="38">
        <v>4</v>
      </c>
      <c r="AI220" s="85">
        <v>0.2</v>
      </c>
      <c r="AK220" s="80"/>
    </row>
    <row r="221" spans="2:37" s="12" customFormat="1" ht="13.5" customHeight="1">
      <c r="B221" s="261"/>
      <c r="C221" s="331"/>
      <c r="D221" s="71" t="s">
        <v>67</v>
      </c>
      <c r="E221" s="70">
        <v>2</v>
      </c>
      <c r="F221" s="70">
        <v>0</v>
      </c>
      <c r="G221" s="13">
        <f t="shared" si="0"/>
        <v>0</v>
      </c>
      <c r="H221" s="96">
        <v>10</v>
      </c>
      <c r="I221" s="70">
        <v>0</v>
      </c>
      <c r="J221" s="13">
        <f t="shared" si="1"/>
        <v>0</v>
      </c>
      <c r="K221" s="96">
        <v>698</v>
      </c>
      <c r="L221" s="70">
        <v>253</v>
      </c>
      <c r="M221" s="13">
        <f t="shared" si="2"/>
        <v>0.36246418338108882</v>
      </c>
      <c r="N221" s="96">
        <v>585</v>
      </c>
      <c r="O221" s="70">
        <v>179</v>
      </c>
      <c r="P221" s="13">
        <f t="shared" si="3"/>
        <v>0.30598290598290601</v>
      </c>
      <c r="Q221" s="96">
        <v>314</v>
      </c>
      <c r="R221" s="70">
        <v>54</v>
      </c>
      <c r="S221" s="13">
        <f t="shared" si="4"/>
        <v>0.17197452229299362</v>
      </c>
      <c r="T221" s="96">
        <v>190</v>
      </c>
      <c r="U221" s="70">
        <v>20</v>
      </c>
      <c r="V221" s="13">
        <f t="shared" si="5"/>
        <v>0.10526315789473684</v>
      </c>
      <c r="W221" s="96">
        <v>58</v>
      </c>
      <c r="X221" s="70">
        <v>1</v>
      </c>
      <c r="Y221" s="13">
        <f t="shared" si="6"/>
        <v>1.7241379310344827E-2</v>
      </c>
      <c r="Z221" s="96">
        <f t="shared" si="33"/>
        <v>1857</v>
      </c>
      <c r="AA221" s="70">
        <f t="shared" si="33"/>
        <v>507</v>
      </c>
      <c r="AB221" s="13">
        <f t="shared" si="8"/>
        <v>0.27302100161550891</v>
      </c>
      <c r="AC221" s="91"/>
      <c r="AD221" s="261"/>
      <c r="AE221" s="331"/>
      <c r="AF221" s="151" t="s">
        <v>67</v>
      </c>
      <c r="AG221" s="210">
        <v>1749</v>
      </c>
      <c r="AH221" s="38">
        <v>418</v>
      </c>
      <c r="AI221" s="85">
        <v>0.2389937106918239</v>
      </c>
      <c r="AK221" s="80"/>
    </row>
    <row r="222" spans="2:37" s="12" customFormat="1" ht="13.5" customHeight="1">
      <c r="B222" s="259">
        <v>73</v>
      </c>
      <c r="C222" s="329" t="s">
        <v>28</v>
      </c>
      <c r="D222" s="75" t="s">
        <v>198</v>
      </c>
      <c r="E222" s="94">
        <v>1</v>
      </c>
      <c r="F222" s="74">
        <v>1</v>
      </c>
      <c r="G222" s="72">
        <f t="shared" si="0"/>
        <v>1</v>
      </c>
      <c r="H222" s="94">
        <v>3</v>
      </c>
      <c r="I222" s="74">
        <v>1</v>
      </c>
      <c r="J222" s="72">
        <f t="shared" si="1"/>
        <v>0.33333333333333331</v>
      </c>
      <c r="K222" s="94">
        <v>855</v>
      </c>
      <c r="L222" s="74">
        <v>321</v>
      </c>
      <c r="M222" s="72">
        <f t="shared" si="2"/>
        <v>0.37543859649122807</v>
      </c>
      <c r="N222" s="94">
        <v>763</v>
      </c>
      <c r="O222" s="74">
        <v>263</v>
      </c>
      <c r="P222" s="72">
        <f t="shared" si="3"/>
        <v>0.34469200524246396</v>
      </c>
      <c r="Q222" s="94">
        <v>505</v>
      </c>
      <c r="R222" s="74">
        <v>141</v>
      </c>
      <c r="S222" s="72">
        <f t="shared" si="4"/>
        <v>0.27920792079207923</v>
      </c>
      <c r="T222" s="94">
        <v>238</v>
      </c>
      <c r="U222" s="74">
        <v>55</v>
      </c>
      <c r="V222" s="72">
        <f t="shared" si="5"/>
        <v>0.23109243697478993</v>
      </c>
      <c r="W222" s="94">
        <v>68</v>
      </c>
      <c r="X222" s="74">
        <v>7</v>
      </c>
      <c r="Y222" s="72">
        <f t="shared" si="6"/>
        <v>0.10294117647058823</v>
      </c>
      <c r="Z222" s="94">
        <f t="shared" si="33"/>
        <v>2433</v>
      </c>
      <c r="AA222" s="74">
        <f t="shared" si="33"/>
        <v>789</v>
      </c>
      <c r="AB222" s="72">
        <f t="shared" si="8"/>
        <v>0.32429099876695439</v>
      </c>
      <c r="AC222" s="91"/>
      <c r="AD222" s="259">
        <v>73</v>
      </c>
      <c r="AE222" s="329" t="s">
        <v>28</v>
      </c>
      <c r="AF222" s="11" t="s">
        <v>198</v>
      </c>
      <c r="AG222" s="210">
        <v>2343</v>
      </c>
      <c r="AH222" s="38">
        <v>692</v>
      </c>
      <c r="AI222" s="85">
        <v>0.2953478446436193</v>
      </c>
      <c r="AK222" s="80"/>
    </row>
    <row r="223" spans="2:37" s="12" customFormat="1" ht="13.5" customHeight="1">
      <c r="B223" s="260"/>
      <c r="C223" s="330"/>
      <c r="D223" s="61" t="s">
        <v>207</v>
      </c>
      <c r="E223" s="109">
        <v>0</v>
      </c>
      <c r="F223" s="60">
        <v>0</v>
      </c>
      <c r="G223" s="59" t="str">
        <f t="shared" si="0"/>
        <v>-</v>
      </c>
      <c r="H223" s="109">
        <v>0</v>
      </c>
      <c r="I223" s="60">
        <v>0</v>
      </c>
      <c r="J223" s="59" t="str">
        <f t="shared" si="1"/>
        <v>-</v>
      </c>
      <c r="K223" s="109">
        <v>8</v>
      </c>
      <c r="L223" s="60">
        <v>0</v>
      </c>
      <c r="M223" s="59">
        <f t="shared" si="2"/>
        <v>0</v>
      </c>
      <c r="N223" s="109">
        <v>4</v>
      </c>
      <c r="O223" s="60">
        <v>0</v>
      </c>
      <c r="P223" s="59">
        <f t="shared" si="3"/>
        <v>0</v>
      </c>
      <c r="Q223" s="109">
        <v>9</v>
      </c>
      <c r="R223" s="60">
        <v>0</v>
      </c>
      <c r="S223" s="59">
        <f t="shared" si="4"/>
        <v>0</v>
      </c>
      <c r="T223" s="109">
        <v>3</v>
      </c>
      <c r="U223" s="60">
        <v>0</v>
      </c>
      <c r="V223" s="59">
        <f t="shared" si="5"/>
        <v>0</v>
      </c>
      <c r="W223" s="109">
        <v>3</v>
      </c>
      <c r="X223" s="60">
        <v>0</v>
      </c>
      <c r="Y223" s="59">
        <f t="shared" si="6"/>
        <v>0</v>
      </c>
      <c r="Z223" s="109">
        <f t="shared" si="33"/>
        <v>27</v>
      </c>
      <c r="AA223" s="60">
        <f t="shared" si="33"/>
        <v>0</v>
      </c>
      <c r="AB223" s="59">
        <f t="shared" si="8"/>
        <v>0</v>
      </c>
      <c r="AC223" s="91"/>
      <c r="AD223" s="260"/>
      <c r="AE223" s="330"/>
      <c r="AF223" s="11" t="s">
        <v>207</v>
      </c>
      <c r="AG223" s="210">
        <v>14</v>
      </c>
      <c r="AH223" s="38">
        <v>0</v>
      </c>
      <c r="AI223" s="85">
        <v>0</v>
      </c>
      <c r="AK223" s="80"/>
    </row>
    <row r="224" spans="2:37" s="12" customFormat="1" ht="13.5" customHeight="1">
      <c r="B224" s="261"/>
      <c r="C224" s="331"/>
      <c r="D224" s="71" t="s">
        <v>67</v>
      </c>
      <c r="E224" s="70">
        <v>1</v>
      </c>
      <c r="F224" s="70">
        <v>1</v>
      </c>
      <c r="G224" s="13">
        <f t="shared" si="0"/>
        <v>1</v>
      </c>
      <c r="H224" s="96">
        <v>3</v>
      </c>
      <c r="I224" s="70">
        <v>1</v>
      </c>
      <c r="J224" s="13">
        <f t="shared" si="1"/>
        <v>0.33333333333333331</v>
      </c>
      <c r="K224" s="96">
        <v>863</v>
      </c>
      <c r="L224" s="70">
        <v>321</v>
      </c>
      <c r="M224" s="13">
        <f t="shared" si="2"/>
        <v>0.37195828505214368</v>
      </c>
      <c r="N224" s="96">
        <v>767</v>
      </c>
      <c r="O224" s="70">
        <v>263</v>
      </c>
      <c r="P224" s="13">
        <f t="shared" si="3"/>
        <v>0.34289439374185138</v>
      </c>
      <c r="Q224" s="96">
        <v>514</v>
      </c>
      <c r="R224" s="70">
        <v>141</v>
      </c>
      <c r="S224" s="13">
        <f t="shared" si="4"/>
        <v>0.27431906614785995</v>
      </c>
      <c r="T224" s="96">
        <v>241</v>
      </c>
      <c r="U224" s="70">
        <v>55</v>
      </c>
      <c r="V224" s="13">
        <f t="shared" si="5"/>
        <v>0.22821576763485477</v>
      </c>
      <c r="W224" s="96">
        <v>71</v>
      </c>
      <c r="X224" s="70">
        <v>7</v>
      </c>
      <c r="Y224" s="13">
        <f t="shared" si="6"/>
        <v>9.8591549295774641E-2</v>
      </c>
      <c r="Z224" s="96">
        <f t="shared" si="33"/>
        <v>2460</v>
      </c>
      <c r="AA224" s="70">
        <f t="shared" si="33"/>
        <v>789</v>
      </c>
      <c r="AB224" s="13">
        <f t="shared" si="8"/>
        <v>0.32073170731707318</v>
      </c>
      <c r="AC224" s="91"/>
      <c r="AD224" s="261"/>
      <c r="AE224" s="331"/>
      <c r="AF224" s="151" t="s">
        <v>67</v>
      </c>
      <c r="AG224" s="210">
        <v>2357</v>
      </c>
      <c r="AH224" s="38">
        <v>692</v>
      </c>
      <c r="AI224" s="85">
        <v>0.29359355112431057</v>
      </c>
      <c r="AK224" s="80"/>
    </row>
    <row r="225" spans="2:37" s="12" customFormat="1" ht="13.5" customHeight="1">
      <c r="B225" s="259">
        <v>74</v>
      </c>
      <c r="C225" s="329" t="s">
        <v>29</v>
      </c>
      <c r="D225" s="75" t="s">
        <v>198</v>
      </c>
      <c r="E225" s="94">
        <v>0</v>
      </c>
      <c r="F225" s="74">
        <v>0</v>
      </c>
      <c r="G225" s="72" t="str">
        <f t="shared" si="0"/>
        <v>-</v>
      </c>
      <c r="H225" s="94">
        <v>3</v>
      </c>
      <c r="I225" s="74">
        <v>0</v>
      </c>
      <c r="J225" s="72">
        <f t="shared" si="1"/>
        <v>0</v>
      </c>
      <c r="K225" s="94">
        <v>450</v>
      </c>
      <c r="L225" s="74">
        <v>187</v>
      </c>
      <c r="M225" s="72">
        <f t="shared" si="2"/>
        <v>0.41555555555555557</v>
      </c>
      <c r="N225" s="94">
        <v>318</v>
      </c>
      <c r="O225" s="74">
        <v>121</v>
      </c>
      <c r="P225" s="72">
        <f t="shared" si="3"/>
        <v>0.38050314465408808</v>
      </c>
      <c r="Q225" s="94">
        <v>200</v>
      </c>
      <c r="R225" s="74">
        <v>56</v>
      </c>
      <c r="S225" s="72">
        <f t="shared" si="4"/>
        <v>0.28000000000000003</v>
      </c>
      <c r="T225" s="94">
        <v>88</v>
      </c>
      <c r="U225" s="74">
        <v>12</v>
      </c>
      <c r="V225" s="72">
        <f t="shared" si="5"/>
        <v>0.13636363636363635</v>
      </c>
      <c r="W225" s="94">
        <v>25</v>
      </c>
      <c r="X225" s="74">
        <v>3</v>
      </c>
      <c r="Y225" s="72">
        <f t="shared" si="6"/>
        <v>0.12</v>
      </c>
      <c r="Z225" s="94">
        <f t="shared" si="33"/>
        <v>1084</v>
      </c>
      <c r="AA225" s="74">
        <f t="shared" si="33"/>
        <v>379</v>
      </c>
      <c r="AB225" s="72">
        <f t="shared" si="8"/>
        <v>0.34963099630996308</v>
      </c>
      <c r="AC225" s="91"/>
      <c r="AD225" s="259">
        <v>74</v>
      </c>
      <c r="AE225" s="329" t="s">
        <v>29</v>
      </c>
      <c r="AF225" s="11" t="s">
        <v>198</v>
      </c>
      <c r="AG225" s="210">
        <v>1016</v>
      </c>
      <c r="AH225" s="38">
        <v>358</v>
      </c>
      <c r="AI225" s="85">
        <v>0.35236220472440943</v>
      </c>
      <c r="AK225" s="2"/>
    </row>
    <row r="226" spans="2:37" s="12" customFormat="1" ht="13.5" customHeight="1">
      <c r="B226" s="260"/>
      <c r="C226" s="330"/>
      <c r="D226" s="61" t="s">
        <v>207</v>
      </c>
      <c r="E226" s="109">
        <v>0</v>
      </c>
      <c r="F226" s="60">
        <v>0</v>
      </c>
      <c r="G226" s="59" t="str">
        <f t="shared" si="0"/>
        <v>-</v>
      </c>
      <c r="H226" s="109">
        <v>0</v>
      </c>
      <c r="I226" s="60">
        <v>0</v>
      </c>
      <c r="J226" s="59" t="str">
        <f t="shared" si="1"/>
        <v>-</v>
      </c>
      <c r="K226" s="109">
        <v>4</v>
      </c>
      <c r="L226" s="60">
        <v>0</v>
      </c>
      <c r="M226" s="59">
        <f t="shared" si="2"/>
        <v>0</v>
      </c>
      <c r="N226" s="109">
        <v>3</v>
      </c>
      <c r="O226" s="60">
        <v>0</v>
      </c>
      <c r="P226" s="59">
        <f t="shared" si="3"/>
        <v>0</v>
      </c>
      <c r="Q226" s="109">
        <v>1</v>
      </c>
      <c r="R226" s="60">
        <v>0</v>
      </c>
      <c r="S226" s="59">
        <f t="shared" si="4"/>
        <v>0</v>
      </c>
      <c r="T226" s="109">
        <v>0</v>
      </c>
      <c r="U226" s="60">
        <v>0</v>
      </c>
      <c r="V226" s="59" t="str">
        <f t="shared" si="5"/>
        <v>-</v>
      </c>
      <c r="W226" s="109">
        <v>0</v>
      </c>
      <c r="X226" s="60">
        <v>0</v>
      </c>
      <c r="Y226" s="59" t="str">
        <f t="shared" si="6"/>
        <v>-</v>
      </c>
      <c r="Z226" s="109">
        <f t="shared" si="33"/>
        <v>8</v>
      </c>
      <c r="AA226" s="60">
        <f t="shared" si="33"/>
        <v>0</v>
      </c>
      <c r="AB226" s="59">
        <f t="shared" si="8"/>
        <v>0</v>
      </c>
      <c r="AC226" s="91"/>
      <c r="AD226" s="260"/>
      <c r="AE226" s="330"/>
      <c r="AF226" s="11" t="s">
        <v>207</v>
      </c>
      <c r="AG226" s="210">
        <v>8</v>
      </c>
      <c r="AH226" s="38">
        <v>1</v>
      </c>
      <c r="AI226" s="85">
        <v>0.125</v>
      </c>
      <c r="AK226" s="82"/>
    </row>
    <row r="227" spans="2:37" s="12" customFormat="1" ht="13.5" customHeight="1" thickBot="1">
      <c r="B227" s="261"/>
      <c r="C227" s="342"/>
      <c r="D227" s="71" t="s">
        <v>67</v>
      </c>
      <c r="E227" s="70">
        <v>0</v>
      </c>
      <c r="F227" s="70">
        <v>0</v>
      </c>
      <c r="G227" s="13" t="str">
        <f t="shared" si="0"/>
        <v>-</v>
      </c>
      <c r="H227" s="96">
        <v>3</v>
      </c>
      <c r="I227" s="70">
        <v>0</v>
      </c>
      <c r="J227" s="13">
        <f t="shared" si="1"/>
        <v>0</v>
      </c>
      <c r="K227" s="96">
        <v>454</v>
      </c>
      <c r="L227" s="70">
        <v>187</v>
      </c>
      <c r="M227" s="13">
        <f t="shared" si="2"/>
        <v>0.41189427312775329</v>
      </c>
      <c r="N227" s="96">
        <v>321</v>
      </c>
      <c r="O227" s="70">
        <v>121</v>
      </c>
      <c r="P227" s="13">
        <f t="shared" si="3"/>
        <v>0.37694704049844235</v>
      </c>
      <c r="Q227" s="96">
        <v>201</v>
      </c>
      <c r="R227" s="70">
        <v>56</v>
      </c>
      <c r="S227" s="13">
        <f t="shared" si="4"/>
        <v>0.27860696517412936</v>
      </c>
      <c r="T227" s="96">
        <v>88</v>
      </c>
      <c r="U227" s="70">
        <v>12</v>
      </c>
      <c r="V227" s="13">
        <f t="shared" si="5"/>
        <v>0.13636363636363635</v>
      </c>
      <c r="W227" s="96">
        <v>25</v>
      </c>
      <c r="X227" s="70">
        <v>3</v>
      </c>
      <c r="Y227" s="13">
        <f t="shared" si="6"/>
        <v>0.12</v>
      </c>
      <c r="Z227" s="96">
        <f t="shared" si="33"/>
        <v>1092</v>
      </c>
      <c r="AA227" s="70">
        <f t="shared" si="33"/>
        <v>379</v>
      </c>
      <c r="AB227" s="13">
        <f t="shared" si="8"/>
        <v>0.34706959706959706</v>
      </c>
      <c r="AC227" s="91"/>
      <c r="AD227" s="260"/>
      <c r="AE227" s="330"/>
      <c r="AF227" s="151" t="s">
        <v>67</v>
      </c>
      <c r="AG227" s="210">
        <v>1024</v>
      </c>
      <c r="AH227" s="38">
        <v>359</v>
      </c>
      <c r="AI227" s="85">
        <v>0.3505859375</v>
      </c>
      <c r="AK227" s="82"/>
    </row>
    <row r="228" spans="2:37" s="12" customFormat="1" ht="13.5" customHeight="1" thickTop="1">
      <c r="B228" s="273" t="s">
        <v>133</v>
      </c>
      <c r="C228" s="274"/>
      <c r="D228" s="69" t="s">
        <v>198</v>
      </c>
      <c r="E228" s="97">
        <f>SUM(E6,E81,SUMIF($D$105:$D$227,$D228,E$105:E$227))</f>
        <v>1454</v>
      </c>
      <c r="F228" s="68">
        <f>SUM(F6,F81,SUMIF($D$105:$D$227,$D228,F$105:F$227))</f>
        <v>250</v>
      </c>
      <c r="G228" s="66">
        <f>IFERROR(F228/E228,"-")</f>
        <v>0.17193947730398901</v>
      </c>
      <c r="H228" s="97">
        <f>SUM(H6,H81,SUMIF($D$105:$D$227,$D228,H$105:H$227))</f>
        <v>5192</v>
      </c>
      <c r="I228" s="68">
        <f>SUM(I6,I81,SUMIF($D$105:$D$227,$D228,I$105:I$227))</f>
        <v>733</v>
      </c>
      <c r="J228" s="66">
        <f>IFERROR(I228/H228,"-")</f>
        <v>0.14117873651771956</v>
      </c>
      <c r="K228" s="97">
        <f>SUM(K6,K81,SUMIF($D$105:$D$227,$D228,K$105:K$227))</f>
        <v>385796</v>
      </c>
      <c r="L228" s="68">
        <f>SUM(L6,L81,SUMIF($D$105:$D$227,$D228,L$105:L$227))</f>
        <v>104281</v>
      </c>
      <c r="M228" s="66">
        <f>IFERROR(L228/K228,"-")</f>
        <v>0.2703008844052297</v>
      </c>
      <c r="N228" s="97">
        <f>SUM(N6,N81,SUMIF($D$105:$D$227,$D228,N$105:N$227))</f>
        <v>339694</v>
      </c>
      <c r="O228" s="68">
        <f>SUM(O6,O81,SUMIF($D$105:$D$227,$D228,O$105:O$227))</f>
        <v>81151</v>
      </c>
      <c r="P228" s="66">
        <f>IFERROR(O228/N228,"-")</f>
        <v>0.23889441673977169</v>
      </c>
      <c r="Q228" s="97">
        <f>SUM(Q6,Q81,SUMIF($D$105:$D$227,$D228,Q$105:Q$227))</f>
        <v>216879</v>
      </c>
      <c r="R228" s="68">
        <f>SUM(R6,R81,SUMIF($D$105:$D$227,$D228,R$105:R$227))</f>
        <v>37770</v>
      </c>
      <c r="S228" s="66">
        <f>IFERROR(R228/Q228,"-")</f>
        <v>0.17415240756366454</v>
      </c>
      <c r="T228" s="97">
        <f>SUM(T6,T81,SUMIF($D$105:$D$227,$D228,T$105:T$227))</f>
        <v>93481</v>
      </c>
      <c r="U228" s="68">
        <f>SUM(U6,U81,SUMIF($D$105:$D$227,$D228,U$105:U$227))</f>
        <v>11094</v>
      </c>
      <c r="V228" s="66">
        <f>IFERROR(U228/T228,"-")</f>
        <v>0.11867652250189878</v>
      </c>
      <c r="W228" s="97">
        <f>SUM(W6,W81,SUMIF($D$105:$D$227,$D228,W$105:W$227))</f>
        <v>27568</v>
      </c>
      <c r="X228" s="68">
        <f>SUM(X6,X81,SUMIF($D$105:$D$227,$D228,X$105:X$227))</f>
        <v>2095</v>
      </c>
      <c r="Y228" s="66">
        <f>IFERROR(X228/W228,"-")</f>
        <v>7.5993905977945447E-2</v>
      </c>
      <c r="Z228" s="97">
        <f>SUM(E228,H228,K228,N228,Q228,T228,W228)</f>
        <v>1070064</v>
      </c>
      <c r="AA228" s="68">
        <f t="shared" ref="AA228:AA230" si="34">SUM(F228,I228,L228,O228,R228,U228,X228)</f>
        <v>237374</v>
      </c>
      <c r="AB228" s="66">
        <f t="shared" ref="AB228:AB230" si="35">IFERROR(AA228/Z228,"-")</f>
        <v>0.22183159138145009</v>
      </c>
      <c r="AC228" s="91"/>
      <c r="AD228" s="262" t="s">
        <v>133</v>
      </c>
      <c r="AE228" s="263"/>
      <c r="AF228" s="11" t="s">
        <v>198</v>
      </c>
      <c r="AG228" s="210">
        <v>1024776</v>
      </c>
      <c r="AH228" s="38">
        <v>206175</v>
      </c>
      <c r="AI228" s="85">
        <v>0.20119030890653178</v>
      </c>
      <c r="AK228" s="82"/>
    </row>
    <row r="229" spans="2:37" s="12" customFormat="1" ht="13.5" customHeight="1">
      <c r="B229" s="275"/>
      <c r="C229" s="276"/>
      <c r="D229" s="61" t="s">
        <v>207</v>
      </c>
      <c r="E229" s="109">
        <f t="shared" ref="E229:F230" si="36">SUM(E7,E82,SUMIF($D$105:$D$227,$D229,E$105:E$227))</f>
        <v>17</v>
      </c>
      <c r="F229" s="60">
        <f t="shared" si="36"/>
        <v>1</v>
      </c>
      <c r="G229" s="59">
        <f t="shared" ref="G229:G230" si="37">IFERROR(F229/E229,"-")</f>
        <v>5.8823529411764705E-2</v>
      </c>
      <c r="H229" s="109">
        <f t="shared" ref="H229:I230" si="38">SUM(H7,H82,SUMIF($D$105:$D$227,$D229,H$105:H$227))</f>
        <v>48</v>
      </c>
      <c r="I229" s="60">
        <f t="shared" si="38"/>
        <v>3</v>
      </c>
      <c r="J229" s="59">
        <f t="shared" ref="J229:J230" si="39">IFERROR(I229/H229,"-")</f>
        <v>6.25E-2</v>
      </c>
      <c r="K229" s="109">
        <f t="shared" ref="K229:L230" si="40">SUM(K7,K82,SUMIF($D$105:$D$227,$D229,K$105:K$227))</f>
        <v>3447</v>
      </c>
      <c r="L229" s="60">
        <f t="shared" si="40"/>
        <v>414</v>
      </c>
      <c r="M229" s="59">
        <f t="shared" ref="M229:M230" si="41">IFERROR(L229/K229,"-")</f>
        <v>0.12010443864229765</v>
      </c>
      <c r="N229" s="109">
        <f t="shared" ref="N229:O230" si="42">SUM(N7,N82,SUMIF($D$105:$D$227,$D229,N$105:N$227))</f>
        <v>2189</v>
      </c>
      <c r="O229" s="60">
        <f t="shared" si="42"/>
        <v>203</v>
      </c>
      <c r="P229" s="59">
        <f t="shared" ref="P229:P230" si="43">IFERROR(O229/N229,"-")</f>
        <v>9.2736409319323893E-2</v>
      </c>
      <c r="Q229" s="109">
        <f t="shared" ref="Q229:R230" si="44">SUM(Q7,Q82,SUMIF($D$105:$D$227,$D229,Q$105:Q$227))</f>
        <v>1466</v>
      </c>
      <c r="R229" s="60">
        <f t="shared" si="44"/>
        <v>81</v>
      </c>
      <c r="S229" s="59">
        <f t="shared" ref="S229:S230" si="45">IFERROR(R229/Q229,"-")</f>
        <v>5.5252387448840382E-2</v>
      </c>
      <c r="T229" s="109">
        <f t="shared" ref="T229:U230" si="46">SUM(T7,T82,SUMIF($D$105:$D$227,$D229,T$105:T$227))</f>
        <v>860</v>
      </c>
      <c r="U229" s="60">
        <f t="shared" si="46"/>
        <v>20</v>
      </c>
      <c r="V229" s="59">
        <f t="shared" ref="V229:V230" si="47">IFERROR(U229/T229,"-")</f>
        <v>2.3255813953488372E-2</v>
      </c>
      <c r="W229" s="109">
        <f t="shared" ref="W229:X230" si="48">SUM(W7,W82,SUMIF($D$105:$D$227,$D229,W$105:W$227))</f>
        <v>338</v>
      </c>
      <c r="X229" s="60">
        <f t="shared" si="48"/>
        <v>5</v>
      </c>
      <c r="Y229" s="59">
        <f t="shared" ref="Y229:Y230" si="49">IFERROR(X229/W229,"-")</f>
        <v>1.4792899408284023E-2</v>
      </c>
      <c r="Z229" s="109">
        <f t="shared" ref="Z229:Z230" si="50">SUM(E229,H229,K229,N229,Q229,T229,W229)</f>
        <v>8365</v>
      </c>
      <c r="AA229" s="60">
        <f t="shared" si="34"/>
        <v>727</v>
      </c>
      <c r="AB229" s="59">
        <f t="shared" si="35"/>
        <v>8.6909742976688589E-2</v>
      </c>
      <c r="AC229" s="91"/>
      <c r="AD229" s="275"/>
      <c r="AE229" s="276"/>
      <c r="AF229" s="11" t="s">
        <v>207</v>
      </c>
      <c r="AG229" s="210">
        <v>10313</v>
      </c>
      <c r="AH229" s="38">
        <v>634</v>
      </c>
      <c r="AI229" s="85">
        <v>6.1475807233588677E-2</v>
      </c>
      <c r="AK229" s="82"/>
    </row>
    <row r="230" spans="2:37" s="12" customFormat="1" ht="13.5" customHeight="1">
      <c r="B230" s="264"/>
      <c r="C230" s="265"/>
      <c r="D230" s="58" t="s">
        <v>67</v>
      </c>
      <c r="E230" s="38">
        <f t="shared" si="36"/>
        <v>1471</v>
      </c>
      <c r="F230" s="57">
        <f t="shared" si="36"/>
        <v>251</v>
      </c>
      <c r="G230" s="55">
        <f t="shared" si="37"/>
        <v>0.17063222297756628</v>
      </c>
      <c r="H230" s="98">
        <f t="shared" si="38"/>
        <v>5240</v>
      </c>
      <c r="I230" s="57">
        <f t="shared" si="38"/>
        <v>736</v>
      </c>
      <c r="J230" s="55">
        <f t="shared" si="39"/>
        <v>0.14045801526717558</v>
      </c>
      <c r="K230" s="98">
        <f t="shared" si="40"/>
        <v>389243</v>
      </c>
      <c r="L230" s="57">
        <f t="shared" si="40"/>
        <v>104695</v>
      </c>
      <c r="M230" s="55">
        <f t="shared" si="41"/>
        <v>0.26897079716269784</v>
      </c>
      <c r="N230" s="98">
        <f t="shared" si="42"/>
        <v>341883</v>
      </c>
      <c r="O230" s="57">
        <f t="shared" si="42"/>
        <v>81354</v>
      </c>
      <c r="P230" s="55">
        <f t="shared" si="43"/>
        <v>0.237958599871886</v>
      </c>
      <c r="Q230" s="98">
        <f t="shared" si="44"/>
        <v>218345</v>
      </c>
      <c r="R230" s="57">
        <f t="shared" si="44"/>
        <v>37851</v>
      </c>
      <c r="S230" s="55">
        <f t="shared" si="45"/>
        <v>0.17335409558267878</v>
      </c>
      <c r="T230" s="98">
        <f t="shared" si="46"/>
        <v>94341</v>
      </c>
      <c r="U230" s="57">
        <f t="shared" si="46"/>
        <v>11114</v>
      </c>
      <c r="V230" s="55">
        <f t="shared" si="47"/>
        <v>0.11780668002247167</v>
      </c>
      <c r="W230" s="98">
        <f t="shared" si="48"/>
        <v>27906</v>
      </c>
      <c r="X230" s="57">
        <f t="shared" si="48"/>
        <v>2100</v>
      </c>
      <c r="Y230" s="55">
        <f t="shared" si="49"/>
        <v>7.5252633842184474E-2</v>
      </c>
      <c r="Z230" s="98">
        <f t="shared" si="50"/>
        <v>1078429</v>
      </c>
      <c r="AA230" s="57">
        <f t="shared" si="34"/>
        <v>238101</v>
      </c>
      <c r="AB230" s="55">
        <f t="shared" si="35"/>
        <v>0.22078504936347224</v>
      </c>
      <c r="AC230" s="91"/>
      <c r="AD230" s="264"/>
      <c r="AE230" s="265"/>
      <c r="AF230" s="151" t="s">
        <v>67</v>
      </c>
      <c r="AG230" s="210">
        <v>1035089</v>
      </c>
      <c r="AH230" s="38">
        <v>206809</v>
      </c>
      <c r="AI230" s="85">
        <v>0.19979827821568966</v>
      </c>
      <c r="AK230" s="82"/>
    </row>
    <row r="231" spans="2:37" s="12" customFormat="1" ht="13.5" customHeight="1">
      <c r="B231" s="54"/>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4"/>
      <c r="AE231" s="53"/>
      <c r="AF231" s="53"/>
      <c r="AG231" s="53"/>
      <c r="AH231" s="53"/>
      <c r="AI231" s="53"/>
      <c r="AK231" s="82"/>
    </row>
  </sheetData>
  <mergeCells count="344">
    <mergeCell ref="AR3:AW3"/>
    <mergeCell ref="AR4:AT4"/>
    <mergeCell ref="AU4:AW4"/>
    <mergeCell ref="AX4:AZ4"/>
    <mergeCell ref="BA4:BC4"/>
    <mergeCell ref="AX3:BC3"/>
    <mergeCell ref="AD216:AD218"/>
    <mergeCell ref="AE216:AE218"/>
    <mergeCell ref="AD186:AD188"/>
    <mergeCell ref="AE186:AE188"/>
    <mergeCell ref="AD189:AD191"/>
    <mergeCell ref="AE189:AE191"/>
    <mergeCell ref="AD192:AD194"/>
    <mergeCell ref="AE192:AE194"/>
    <mergeCell ref="AD195:AD197"/>
    <mergeCell ref="AE195:AE197"/>
    <mergeCell ref="AD198:AD200"/>
    <mergeCell ref="AE198:AE200"/>
    <mergeCell ref="AD171:AD173"/>
    <mergeCell ref="AE171:AE173"/>
    <mergeCell ref="AD174:AD176"/>
    <mergeCell ref="AE174:AE176"/>
    <mergeCell ref="AD177:AD179"/>
    <mergeCell ref="AE177:AE179"/>
    <mergeCell ref="AD219:AD221"/>
    <mergeCell ref="AE219:AE221"/>
    <mergeCell ref="AD222:AD224"/>
    <mergeCell ref="AE222:AE224"/>
    <mergeCell ref="AD225:AD227"/>
    <mergeCell ref="AE225:AE227"/>
    <mergeCell ref="AD228:AE230"/>
    <mergeCell ref="AD201:AD203"/>
    <mergeCell ref="AE201:AE203"/>
    <mergeCell ref="AD204:AD206"/>
    <mergeCell ref="AE204:AE206"/>
    <mergeCell ref="AD207:AD209"/>
    <mergeCell ref="AE207:AE209"/>
    <mergeCell ref="AD210:AD212"/>
    <mergeCell ref="AE210:AE212"/>
    <mergeCell ref="AD213:AD215"/>
    <mergeCell ref="AE213:AE215"/>
    <mergeCell ref="AD180:AD182"/>
    <mergeCell ref="AE180:AE182"/>
    <mergeCell ref="AD183:AD185"/>
    <mergeCell ref="AE183:AE185"/>
    <mergeCell ref="AD156:AD158"/>
    <mergeCell ref="AE156:AE158"/>
    <mergeCell ref="AD159:AD161"/>
    <mergeCell ref="AE159:AE161"/>
    <mergeCell ref="AD162:AD164"/>
    <mergeCell ref="AE162:AE164"/>
    <mergeCell ref="AD165:AD167"/>
    <mergeCell ref="AE165:AE167"/>
    <mergeCell ref="AD168:AD170"/>
    <mergeCell ref="AE168:AE170"/>
    <mergeCell ref="AD141:AD143"/>
    <mergeCell ref="AE141:AE143"/>
    <mergeCell ref="AD144:AD146"/>
    <mergeCell ref="AE144:AE146"/>
    <mergeCell ref="AD147:AD149"/>
    <mergeCell ref="AE147:AE149"/>
    <mergeCell ref="AD150:AD152"/>
    <mergeCell ref="AE150:AE152"/>
    <mergeCell ref="AD153:AD155"/>
    <mergeCell ref="AE153:AE155"/>
    <mergeCell ref="AD126:AD128"/>
    <mergeCell ref="AE126:AE128"/>
    <mergeCell ref="AD129:AD131"/>
    <mergeCell ref="AE129:AE131"/>
    <mergeCell ref="AD132:AD134"/>
    <mergeCell ref="AE132:AE134"/>
    <mergeCell ref="AD135:AD137"/>
    <mergeCell ref="AE135:AE137"/>
    <mergeCell ref="AD138:AD140"/>
    <mergeCell ref="AE138:AE140"/>
    <mergeCell ref="AD111:AD113"/>
    <mergeCell ref="AE111:AE113"/>
    <mergeCell ref="AD114:AD116"/>
    <mergeCell ref="AE114:AE116"/>
    <mergeCell ref="AD117:AD119"/>
    <mergeCell ref="AE117:AE119"/>
    <mergeCell ref="AD120:AD122"/>
    <mergeCell ref="AE120:AE122"/>
    <mergeCell ref="AD123:AD125"/>
    <mergeCell ref="AE123:AE125"/>
    <mergeCell ref="AD96:AD98"/>
    <mergeCell ref="AE96:AE98"/>
    <mergeCell ref="AD99:AD101"/>
    <mergeCell ref="AE99:AE101"/>
    <mergeCell ref="AD102:AD104"/>
    <mergeCell ref="AE102:AE104"/>
    <mergeCell ref="AD105:AD107"/>
    <mergeCell ref="AE105:AE107"/>
    <mergeCell ref="AD108:AD110"/>
    <mergeCell ref="AE108:AE110"/>
    <mergeCell ref="AD81:AD83"/>
    <mergeCell ref="AE81:AE83"/>
    <mergeCell ref="AD84:AD86"/>
    <mergeCell ref="AE84:AE86"/>
    <mergeCell ref="AD87:AD89"/>
    <mergeCell ref="AE87:AE89"/>
    <mergeCell ref="AD90:AD92"/>
    <mergeCell ref="AE90:AE92"/>
    <mergeCell ref="AD93:AD95"/>
    <mergeCell ref="AE93:AE95"/>
    <mergeCell ref="AD66:AD68"/>
    <mergeCell ref="AE66:AE68"/>
    <mergeCell ref="AD69:AD71"/>
    <mergeCell ref="AE69:AE71"/>
    <mergeCell ref="AD72:AD74"/>
    <mergeCell ref="AE72:AE74"/>
    <mergeCell ref="AD75:AD77"/>
    <mergeCell ref="AE75:AE77"/>
    <mergeCell ref="AD78:AD80"/>
    <mergeCell ref="AE78:AE80"/>
    <mergeCell ref="AD51:AD53"/>
    <mergeCell ref="AE51:AE53"/>
    <mergeCell ref="AD54:AD56"/>
    <mergeCell ref="AE54:AE56"/>
    <mergeCell ref="AD57:AD59"/>
    <mergeCell ref="AE57:AE59"/>
    <mergeCell ref="AD60:AD62"/>
    <mergeCell ref="AE60:AE62"/>
    <mergeCell ref="AD63:AD65"/>
    <mergeCell ref="AE63:AE65"/>
    <mergeCell ref="AD36:AD38"/>
    <mergeCell ref="AE36:AE38"/>
    <mergeCell ref="AD39:AD41"/>
    <mergeCell ref="AE39:AE41"/>
    <mergeCell ref="AD42:AD44"/>
    <mergeCell ref="AE42:AE44"/>
    <mergeCell ref="AD45:AD47"/>
    <mergeCell ref="AE45:AE47"/>
    <mergeCell ref="AD48:AD50"/>
    <mergeCell ref="AE48:AE50"/>
    <mergeCell ref="AD21:AD23"/>
    <mergeCell ref="AE21:AE23"/>
    <mergeCell ref="AD24:AD26"/>
    <mergeCell ref="AE24:AE26"/>
    <mergeCell ref="AD27:AD29"/>
    <mergeCell ref="AE27:AE29"/>
    <mergeCell ref="AD30:AD32"/>
    <mergeCell ref="AE30:AE32"/>
    <mergeCell ref="AD33:AD35"/>
    <mergeCell ref="AE33:AE35"/>
    <mergeCell ref="AD6:AD8"/>
    <mergeCell ref="AE6:AE8"/>
    <mergeCell ref="AD9:AD11"/>
    <mergeCell ref="AE9:AE11"/>
    <mergeCell ref="AD12:AD14"/>
    <mergeCell ref="AE12:AE14"/>
    <mergeCell ref="AD15:AD17"/>
    <mergeCell ref="AE15:AE17"/>
    <mergeCell ref="AD18:AD20"/>
    <mergeCell ref="AE18:AE20"/>
    <mergeCell ref="AG3:AI3"/>
    <mergeCell ref="AG4:AG5"/>
    <mergeCell ref="AH4:AI4"/>
    <mergeCell ref="AD3:AD5"/>
    <mergeCell ref="AE3:AE5"/>
    <mergeCell ref="AF3:AF5"/>
    <mergeCell ref="AL3:AM3"/>
    <mergeCell ref="AN3:AO3"/>
    <mergeCell ref="Q3:S3"/>
    <mergeCell ref="AL4:AM4"/>
    <mergeCell ref="AN4:AO4"/>
    <mergeCell ref="T3:V3"/>
    <mergeCell ref="W3:Y3"/>
    <mergeCell ref="Z3:AB3"/>
    <mergeCell ref="Q4:Q5"/>
    <mergeCell ref="R4:S4"/>
    <mergeCell ref="T4:T5"/>
    <mergeCell ref="U4:V4"/>
    <mergeCell ref="W4:W5"/>
    <mergeCell ref="X4:Y4"/>
    <mergeCell ref="Z4:Z5"/>
    <mergeCell ref="AA4:AB4"/>
    <mergeCell ref="N4:N5"/>
    <mergeCell ref="O4:P4"/>
    <mergeCell ref="B3:B5"/>
    <mergeCell ref="C3:C5"/>
    <mergeCell ref="D3:D5"/>
    <mergeCell ref="E3:G3"/>
    <mergeCell ref="H3:J3"/>
    <mergeCell ref="K3:M3"/>
    <mergeCell ref="N3:P3"/>
    <mergeCell ref="E4:E5"/>
    <mergeCell ref="F4:G4"/>
    <mergeCell ref="H4:H5"/>
    <mergeCell ref="B15:B17"/>
    <mergeCell ref="C15:C17"/>
    <mergeCell ref="B18:B20"/>
    <mergeCell ref="C18:C20"/>
    <mergeCell ref="B21:B23"/>
    <mergeCell ref="C21:C23"/>
    <mergeCell ref="I4:J4"/>
    <mergeCell ref="K4:K5"/>
    <mergeCell ref="L4:M4"/>
    <mergeCell ref="B12:B14"/>
    <mergeCell ref="C12:C14"/>
    <mergeCell ref="B6:B8"/>
    <mergeCell ref="C6:C8"/>
    <mergeCell ref="B9:B11"/>
    <mergeCell ref="C9:C11"/>
    <mergeCell ref="B30:B32"/>
    <mergeCell ref="C30:C32"/>
    <mergeCell ref="B33:B35"/>
    <mergeCell ref="C33:C35"/>
    <mergeCell ref="B36:B38"/>
    <mergeCell ref="C36:C38"/>
    <mergeCell ref="B24:B26"/>
    <mergeCell ref="C24:C26"/>
    <mergeCell ref="B27:B29"/>
    <mergeCell ref="C27:C29"/>
    <mergeCell ref="B48:B50"/>
    <mergeCell ref="C48:C50"/>
    <mergeCell ref="B51:B53"/>
    <mergeCell ref="C51:C53"/>
    <mergeCell ref="B54:B56"/>
    <mergeCell ref="C54:C56"/>
    <mergeCell ref="B39:B41"/>
    <mergeCell ref="C39:C41"/>
    <mergeCell ref="B42:B44"/>
    <mergeCell ref="C42:C44"/>
    <mergeCell ref="B45:B47"/>
    <mergeCell ref="C45:C47"/>
    <mergeCell ref="B66:B68"/>
    <mergeCell ref="C66:C68"/>
    <mergeCell ref="B69:B71"/>
    <mergeCell ref="C69:C71"/>
    <mergeCell ref="B72:B74"/>
    <mergeCell ref="C72:C74"/>
    <mergeCell ref="B57:B59"/>
    <mergeCell ref="C57:C59"/>
    <mergeCell ref="B60:B62"/>
    <mergeCell ref="C60:C62"/>
    <mergeCell ref="B63:B65"/>
    <mergeCell ref="C63:C65"/>
    <mergeCell ref="B84:B86"/>
    <mergeCell ref="C84:C86"/>
    <mergeCell ref="B87:B89"/>
    <mergeCell ref="C87:C89"/>
    <mergeCell ref="B90:B92"/>
    <mergeCell ref="C90:C92"/>
    <mergeCell ref="B75:B77"/>
    <mergeCell ref="C75:C77"/>
    <mergeCell ref="B78:B80"/>
    <mergeCell ref="C78:C80"/>
    <mergeCell ref="B81:B83"/>
    <mergeCell ref="C81:C83"/>
    <mergeCell ref="B102:B104"/>
    <mergeCell ref="C102:C104"/>
    <mergeCell ref="B105:B107"/>
    <mergeCell ref="C105:C107"/>
    <mergeCell ref="B108:B110"/>
    <mergeCell ref="C108:C110"/>
    <mergeCell ref="B93:B95"/>
    <mergeCell ref="C93:C95"/>
    <mergeCell ref="B96:B98"/>
    <mergeCell ref="C96:C98"/>
    <mergeCell ref="B99:B101"/>
    <mergeCell ref="C99:C101"/>
    <mergeCell ref="B120:B122"/>
    <mergeCell ref="C120:C122"/>
    <mergeCell ref="B123:B125"/>
    <mergeCell ref="C123:C125"/>
    <mergeCell ref="B126:B128"/>
    <mergeCell ref="C126:C128"/>
    <mergeCell ref="B111:B113"/>
    <mergeCell ref="C111:C113"/>
    <mergeCell ref="B114:B116"/>
    <mergeCell ref="C114:C116"/>
    <mergeCell ref="B117:B119"/>
    <mergeCell ref="C117:C119"/>
    <mergeCell ref="B138:B140"/>
    <mergeCell ref="C138:C140"/>
    <mergeCell ref="B141:B143"/>
    <mergeCell ref="C141:C143"/>
    <mergeCell ref="B144:B146"/>
    <mergeCell ref="C144:C146"/>
    <mergeCell ref="B129:B131"/>
    <mergeCell ref="C129:C131"/>
    <mergeCell ref="B132:B134"/>
    <mergeCell ref="C132:C134"/>
    <mergeCell ref="B135:B137"/>
    <mergeCell ref="C135:C137"/>
    <mergeCell ref="B156:B158"/>
    <mergeCell ref="C156:C158"/>
    <mergeCell ref="B159:B161"/>
    <mergeCell ref="C159:C161"/>
    <mergeCell ref="B162:B164"/>
    <mergeCell ref="C162:C164"/>
    <mergeCell ref="B147:B149"/>
    <mergeCell ref="C147:C149"/>
    <mergeCell ref="B150:B152"/>
    <mergeCell ref="C150:C152"/>
    <mergeCell ref="B153:B155"/>
    <mergeCell ref="C153:C155"/>
    <mergeCell ref="B174:B176"/>
    <mergeCell ref="C174:C176"/>
    <mergeCell ref="B177:B179"/>
    <mergeCell ref="C177:C179"/>
    <mergeCell ref="B180:B182"/>
    <mergeCell ref="C180:C182"/>
    <mergeCell ref="B165:B167"/>
    <mergeCell ref="C165:C167"/>
    <mergeCell ref="B168:B170"/>
    <mergeCell ref="C168:C170"/>
    <mergeCell ref="B171:B173"/>
    <mergeCell ref="C171:C173"/>
    <mergeCell ref="B195:B197"/>
    <mergeCell ref="C195:C197"/>
    <mergeCell ref="B198:B200"/>
    <mergeCell ref="C198:C200"/>
    <mergeCell ref="B183:B185"/>
    <mergeCell ref="C183:C185"/>
    <mergeCell ref="B186:B188"/>
    <mergeCell ref="C186:C188"/>
    <mergeCell ref="B189:B191"/>
    <mergeCell ref="C189:C191"/>
    <mergeCell ref="BD3:BD5"/>
    <mergeCell ref="AQ3:AQ5"/>
    <mergeCell ref="AK3:AK5"/>
    <mergeCell ref="B228:C230"/>
    <mergeCell ref="B219:B221"/>
    <mergeCell ref="C219:C221"/>
    <mergeCell ref="B222:B224"/>
    <mergeCell ref="C222:C224"/>
    <mergeCell ref="B225:B227"/>
    <mergeCell ref="C225:C227"/>
    <mergeCell ref="B210:B212"/>
    <mergeCell ref="C210:C212"/>
    <mergeCell ref="B213:B215"/>
    <mergeCell ref="C213:C215"/>
    <mergeCell ref="B216:B218"/>
    <mergeCell ref="C216:C218"/>
    <mergeCell ref="B201:B203"/>
    <mergeCell ref="C201:C203"/>
    <mergeCell ref="B204:B206"/>
    <mergeCell ref="C204:C206"/>
    <mergeCell ref="B207:B209"/>
    <mergeCell ref="C207:C209"/>
    <mergeCell ref="B192:B194"/>
    <mergeCell ref="C192:C194"/>
  </mergeCells>
  <phoneticPr fontId="3"/>
  <pageMargins left="0.47244094488188981" right="0.43307086614173229" top="0.59055118110236227" bottom="0.59055118110236227" header="0.31496062992125984" footer="0.31496062992125984"/>
  <pageSetup paperSize="8" scale="75" fitToHeight="0" pageOrder="overThenDown" orientation="landscape" r:id="rId1"/>
  <headerFooter>
    <oddHeader>&amp;R&amp;"ＭＳ 明朝,標準"&amp;12 2-9.医科･歯科健診受診傾向</oddHeader>
  </headerFooter>
  <rowBreaks count="3" manualBreakCount="3">
    <brk id="65" max="27" man="1"/>
    <brk id="125" max="27" man="1"/>
    <brk id="185" max="27" man="1"/>
  </rowBreaks>
  <colBreaks count="1" manualBreakCount="1">
    <brk id="16" max="229" man="1"/>
  </colBreaks>
  <ignoredErrors>
    <ignoredError sqref="AB227 AB8 AB9 AB10 AB11 AB12 AB13 AB14 AB15 AB16 AB17 AB18 AB19 AB20 AB21 AB22 AB23 AB24 AB25 AB26 AB27 AB28 AB29 AB30 AB31 AB32 AB33 AB34 AB35 AB36 AB37 AB38 AB39 AB40 AB41 AB42 AB43 AB44 AB45 AB46 AB47 AB48 AB49 AB50 AB51 AB52 AB53 AB54 AB55 AB56 AB57 AB58 AB59 AB60 AB61 AB62 AB63 AB64 AB65 AB66 AB67 AB68 AB69 AB70 AB71 AB72 AB73 AB74 AB75 AB76 AB77 AB78 AB79 AB80 AB81 AB82 AB83 AB84 AB85 AB86 AB87 AB88 AB89 AB90 AB91 AB92 AB93 AB94 AB95 AB96 AB97 AB98 AB99 AB100 AB101 AB102 AB103 AB104 AB105 AB106 AB107 AB108 AB109 AB110 AB111 AB112 AB113 AB114 AB115 AB116 AB117 AB118 AB119 AB120 AB121 AB122 AB123 AB124 AB125 AB126 AB127 AB128 AB129 AB130 AB131 AB132 AB133 AB134 AB135 AB136 AB137 AB138 AB139 AB140 AB141 AB142 AB143 AB144 AB145 AB146 AB147 AB148 AB149 AB150 AB151 AB152 AB153 AB154 AB155 AB156 AB157 AB158 AB159 AB160 AB161 AB162 AB163 AB164 AB165 AB166 AB167 AB168 AB169 AB170 AB171 AB172 AB173 AB174 AB175 AB176 AB177 AB178 AB179 AB180 AB181 AB182 AB183 AB184 AB185 AB186 AB187 AB188 AB189 AB190 AB191 AB192 AB193 AB194 AB195 AB196 AB197 AB198 AB199 AB200 AB201 AB202 AB203 AB204 AB205 AB206 AB207 AB208 AB209 AB210 AB211 AB212 AB213 AB214 AB215 AB216 AB217 AB218 AB219 AB220 AB221 AB222 AB223 AB224 AB225 AB226 G228:G230 J228:J230 M228:M230 P228:P230 S228:S230 V228:V230" formula="1"/>
    <ignoredError sqref="AN6:AN79 AL6:AL79 G6:G227 J6:J227 M6:M227 P6:P227 S6:S227 V6:V227 Y6:AA6 AM6:AM79 AO6:AO79 Y7:AA7" emptyCellReferenc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dimension ref="B1:J82"/>
  <sheetViews>
    <sheetView showGridLines="0" zoomScaleNormal="100" zoomScaleSheetLayoutView="33" workbookViewId="0"/>
  </sheetViews>
  <sheetFormatPr defaultColWidth="9" defaultRowHeight="13.5"/>
  <cols>
    <col min="1" max="1" width="4.625" style="3" customWidth="1"/>
    <col min="2" max="9" width="15.375" style="3" customWidth="1"/>
    <col min="10" max="10" width="20.625" style="3" customWidth="1"/>
    <col min="11" max="11" width="6.5" style="3" customWidth="1"/>
    <col min="12" max="12" width="20.625" style="3" customWidth="1"/>
    <col min="13" max="13" width="5.625" style="3" customWidth="1"/>
    <col min="14" max="14" width="9" style="3" customWidth="1"/>
    <col min="15" max="16384" width="9" style="3"/>
  </cols>
  <sheetData>
    <row r="1" spans="2:10" ht="16.5" customHeight="1">
      <c r="B1" s="3" t="s">
        <v>281</v>
      </c>
    </row>
    <row r="2" spans="2:10" ht="16.5" customHeight="1">
      <c r="B2" s="3" t="s">
        <v>259</v>
      </c>
    </row>
    <row r="3" spans="2:10" ht="16.5" customHeight="1">
      <c r="B3" s="3" t="s">
        <v>282</v>
      </c>
      <c r="J3" s="3" t="s">
        <v>227</v>
      </c>
    </row>
    <row r="80" spans="2:2" ht="16.5" customHeight="1">
      <c r="B80" s="3" t="s">
        <v>285</v>
      </c>
    </row>
    <row r="81" spans="2:10" ht="16.5" customHeight="1">
      <c r="B81" s="3" t="s">
        <v>283</v>
      </c>
    </row>
    <row r="82" spans="2:10" ht="16.5" customHeight="1">
      <c r="B82" s="3" t="s">
        <v>282</v>
      </c>
      <c r="J82" s="3" t="s">
        <v>227</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rowBreaks count="1" manualBreakCount="1">
    <brk id="79" max="2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D21"/>
  <sheetViews>
    <sheetView showGridLines="0" zoomScaleNormal="100" zoomScaleSheetLayoutView="100" workbookViewId="0"/>
  </sheetViews>
  <sheetFormatPr defaultColWidth="9" defaultRowHeight="13.5"/>
  <cols>
    <col min="1" max="1" width="4.625" style="3" customWidth="1"/>
    <col min="2" max="5" width="14.875" style="3" customWidth="1"/>
    <col min="6" max="7" width="9" style="3"/>
    <col min="8" max="9" width="14.875" style="3" customWidth="1"/>
    <col min="10" max="10" width="8.375" style="3" customWidth="1"/>
    <col min="11" max="16384" width="9" style="3"/>
  </cols>
  <sheetData>
    <row r="1" spans="2:4" ht="16.5" customHeight="1">
      <c r="B1" s="3" t="s">
        <v>248</v>
      </c>
    </row>
    <row r="2" spans="2:4" ht="16.5" customHeight="1">
      <c r="B2" s="3" t="s">
        <v>249</v>
      </c>
    </row>
    <row r="3" spans="2:4">
      <c r="B3" s="9"/>
      <c r="C3" s="9"/>
      <c r="D3" s="9"/>
    </row>
    <row r="4" spans="2:4">
      <c r="B4" s="9"/>
      <c r="C4" s="9"/>
      <c r="D4" s="9"/>
    </row>
    <row r="5" spans="2:4">
      <c r="B5" s="9"/>
      <c r="C5" s="9"/>
      <c r="D5" s="9"/>
    </row>
    <row r="6" spans="2:4">
      <c r="B6" s="9"/>
      <c r="C6" s="9"/>
      <c r="D6" s="9"/>
    </row>
    <row r="7" spans="2:4">
      <c r="B7" s="9"/>
      <c r="C7" s="9"/>
      <c r="D7" s="9"/>
    </row>
    <row r="8" spans="2:4">
      <c r="B8" s="9"/>
      <c r="C8" s="9"/>
      <c r="D8" s="9"/>
    </row>
    <row r="9" spans="2:4">
      <c r="B9" s="9"/>
      <c r="C9" s="9"/>
      <c r="D9" s="9"/>
    </row>
    <row r="10" spans="2:4">
      <c r="B10" s="9"/>
      <c r="C10" s="9"/>
      <c r="D10" s="9"/>
    </row>
    <row r="11" spans="2:4">
      <c r="B11" s="9"/>
      <c r="C11" s="9"/>
      <c r="D11" s="9"/>
    </row>
    <row r="12" spans="2:4">
      <c r="B12" s="9"/>
      <c r="C12" s="9"/>
      <c r="D12" s="9"/>
    </row>
    <row r="13" spans="2:4">
      <c r="B13" s="9"/>
      <c r="C13" s="9"/>
      <c r="D13" s="9"/>
    </row>
    <row r="14" spans="2:4">
      <c r="B14" s="9"/>
      <c r="C14" s="9"/>
      <c r="D14" s="9"/>
    </row>
    <row r="15" spans="2:4">
      <c r="B15" s="9"/>
      <c r="C15" s="9"/>
      <c r="D15" s="9"/>
    </row>
    <row r="16" spans="2:4">
      <c r="B16" s="9"/>
      <c r="C16" s="9"/>
      <c r="D16" s="9"/>
    </row>
    <row r="17" spans="2:4">
      <c r="B17" s="9"/>
      <c r="C17" s="9"/>
      <c r="D17" s="9"/>
    </row>
    <row r="18" spans="2:4">
      <c r="B18" s="9"/>
      <c r="C18" s="9"/>
      <c r="D18" s="9"/>
    </row>
    <row r="19" spans="2:4">
      <c r="B19" s="9"/>
      <c r="C19" s="9"/>
      <c r="D19" s="9"/>
    </row>
    <row r="20" spans="2:4">
      <c r="B20" s="9"/>
      <c r="C20" s="9"/>
      <c r="D20" s="9"/>
    </row>
    <row r="21" spans="2:4">
      <c r="B21" s="9"/>
      <c r="C21" s="9"/>
      <c r="D21" s="9"/>
    </row>
  </sheetData>
  <phoneticPr fontId="3"/>
  <pageMargins left="0.70866141732283472" right="0.19685039370078741" top="0.59055118110236227" bottom="0.59055118110236227" header="0.31496062992125984" footer="0.31496062992125984"/>
  <pageSetup paperSize="8" scale="79" fitToHeight="0" orientation="landscape" r:id="rId1"/>
  <headerFooter>
    <oddHeader>&amp;R&amp;"ＭＳ 明朝,標準"&amp;12 2-9.医科･歯科健診受診傾向</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04208-C7F3-461A-9347-6AB066A93B54}">
  <sheetPr codeName="Sheet13"/>
  <dimension ref="B1:K20"/>
  <sheetViews>
    <sheetView showGridLines="0" zoomScaleNormal="100" zoomScaleSheetLayoutView="100" workbookViewId="0"/>
  </sheetViews>
  <sheetFormatPr defaultColWidth="9" defaultRowHeight="13.5"/>
  <cols>
    <col min="1" max="1" width="4.625" style="12" customWidth="1"/>
    <col min="2" max="3" width="16.625" style="12" customWidth="1"/>
    <col min="4" max="11" width="11.625" style="12" customWidth="1"/>
    <col min="12" max="16384" width="9" style="12"/>
  </cols>
  <sheetData>
    <row r="1" spans="2:11" s="3" customFormat="1" ht="16.5" customHeight="1">
      <c r="B1" s="3" t="s">
        <v>246</v>
      </c>
    </row>
    <row r="2" spans="2:11" s="3" customFormat="1" ht="16.5" customHeight="1">
      <c r="B2" s="3" t="s">
        <v>256</v>
      </c>
      <c r="C2" s="6"/>
      <c r="D2" s="6" t="s">
        <v>294</v>
      </c>
    </row>
    <row r="3" spans="2:11" s="3" customFormat="1" ht="16.5" customHeight="1">
      <c r="B3" s="267" t="s">
        <v>242</v>
      </c>
      <c r="C3" s="242" t="s">
        <v>164</v>
      </c>
      <c r="D3" s="242" t="s">
        <v>66</v>
      </c>
      <c r="E3" s="267" t="s">
        <v>122</v>
      </c>
      <c r="F3" s="267"/>
      <c r="G3" s="267" t="s">
        <v>120</v>
      </c>
      <c r="H3" s="267"/>
      <c r="I3" s="267" t="s">
        <v>121</v>
      </c>
      <c r="J3" s="267"/>
      <c r="K3" s="104"/>
    </row>
    <row r="4" spans="2:11" s="3" customFormat="1" ht="16.5" customHeight="1">
      <c r="B4" s="267"/>
      <c r="C4" s="243"/>
      <c r="D4" s="243"/>
      <c r="E4" s="267"/>
      <c r="F4" s="267"/>
      <c r="G4" s="267"/>
      <c r="H4" s="267"/>
      <c r="I4" s="267"/>
      <c r="J4" s="267"/>
      <c r="K4" s="104"/>
    </row>
    <row r="5" spans="2:11" s="3" customFormat="1" ht="27" customHeight="1">
      <c r="B5" s="267"/>
      <c r="C5" s="244"/>
      <c r="D5" s="244"/>
      <c r="E5" s="79" t="s">
        <v>65</v>
      </c>
      <c r="F5" s="200" t="s">
        <v>117</v>
      </c>
      <c r="G5" s="79" t="s">
        <v>65</v>
      </c>
      <c r="H5" s="200" t="s">
        <v>117</v>
      </c>
      <c r="I5" s="79" t="s">
        <v>65</v>
      </c>
      <c r="J5" s="200" t="s">
        <v>117</v>
      </c>
      <c r="K5" s="201"/>
    </row>
    <row r="6" spans="2:11" ht="14.25" customHeight="1">
      <c r="B6" s="238" t="s">
        <v>243</v>
      </c>
      <c r="C6" s="124" t="s">
        <v>140</v>
      </c>
      <c r="D6" s="126">
        <v>294823</v>
      </c>
      <c r="E6" s="127">
        <v>13354</v>
      </c>
      <c r="F6" s="121">
        <f t="shared" ref="F6:F15" si="0">IFERROR(E6/D6,"-")</f>
        <v>4.5294973594326091E-2</v>
      </c>
      <c r="G6" s="127">
        <v>48433</v>
      </c>
      <c r="H6" s="121">
        <f t="shared" ref="H6:H13" si="1">IFERROR(G6/D6,"-")</f>
        <v>0.16427822795372138</v>
      </c>
      <c r="I6" s="127">
        <v>20998</v>
      </c>
      <c r="J6" s="121">
        <f t="shared" ref="J6:J13" si="2">IFERROR(I6/D6,"-")</f>
        <v>7.1222394453621329E-2</v>
      </c>
    </row>
    <row r="7" spans="2:11" ht="14.25" customHeight="1">
      <c r="B7" s="239"/>
      <c r="C7" s="167" t="s">
        <v>300</v>
      </c>
      <c r="D7" s="217">
        <v>142775</v>
      </c>
      <c r="E7" s="218">
        <v>9450</v>
      </c>
      <c r="F7" s="219">
        <f t="shared" si="0"/>
        <v>6.6188058133426722E-2</v>
      </c>
      <c r="G7" s="218">
        <v>28432</v>
      </c>
      <c r="H7" s="219">
        <f>IFERROR(G7/D7,"-")</f>
        <v>0.19913850464016811</v>
      </c>
      <c r="I7" s="218">
        <v>11202</v>
      </c>
      <c r="J7" s="219">
        <f>IFERROR(I7/D7,"-")</f>
        <v>7.845911399054456E-2</v>
      </c>
    </row>
    <row r="8" spans="2:11" ht="14.25" customHeight="1">
      <c r="B8" s="239"/>
      <c r="C8" s="125" t="s">
        <v>160</v>
      </c>
      <c r="D8" s="161">
        <v>51771</v>
      </c>
      <c r="E8" s="162">
        <v>2778</v>
      </c>
      <c r="F8" s="163">
        <f t="shared" si="0"/>
        <v>5.3659384597554614E-2</v>
      </c>
      <c r="G8" s="162">
        <v>8978</v>
      </c>
      <c r="H8" s="163">
        <f t="shared" si="1"/>
        <v>0.17341755036603504</v>
      </c>
      <c r="I8" s="162">
        <v>4118</v>
      </c>
      <c r="J8" s="163">
        <f t="shared" si="2"/>
        <v>7.9542601070097155E-2</v>
      </c>
    </row>
    <row r="9" spans="2:11" ht="14.25" customHeight="1">
      <c r="B9" s="239"/>
      <c r="C9" s="128" t="s">
        <v>209</v>
      </c>
      <c r="D9" s="129">
        <v>9591</v>
      </c>
      <c r="E9" s="130">
        <v>46</v>
      </c>
      <c r="F9" s="122">
        <f t="shared" si="0"/>
        <v>4.7961630695443642E-3</v>
      </c>
      <c r="G9" s="130">
        <v>276</v>
      </c>
      <c r="H9" s="122">
        <f t="shared" si="1"/>
        <v>2.8776978417266189E-2</v>
      </c>
      <c r="I9" s="130">
        <v>199</v>
      </c>
      <c r="J9" s="122">
        <f t="shared" si="2"/>
        <v>2.0748618496507141E-2</v>
      </c>
    </row>
    <row r="10" spans="2:11" ht="14.25" customHeight="1">
      <c r="B10" s="240"/>
      <c r="C10" s="199" t="s">
        <v>67</v>
      </c>
      <c r="D10" s="126">
        <f>SUM(D6:D9)</f>
        <v>498960</v>
      </c>
      <c r="E10" s="127">
        <f>SUM(E6:E9)</f>
        <v>25628</v>
      </c>
      <c r="F10" s="121">
        <f t="shared" si="0"/>
        <v>5.1362834696168029E-2</v>
      </c>
      <c r="G10" s="127">
        <f>SUM(G6:G9)</f>
        <v>86119</v>
      </c>
      <c r="H10" s="121">
        <f t="shared" si="1"/>
        <v>0.17259700176366843</v>
      </c>
      <c r="I10" s="127">
        <f>SUM(I6:I9)</f>
        <v>36517</v>
      </c>
      <c r="J10" s="121">
        <f t="shared" si="2"/>
        <v>7.3186227352894026E-2</v>
      </c>
    </row>
    <row r="11" spans="2:11" ht="14.25" customHeight="1">
      <c r="B11" s="238" t="s">
        <v>244</v>
      </c>
      <c r="C11" s="124" t="s">
        <v>140</v>
      </c>
      <c r="D11" s="126">
        <v>599873</v>
      </c>
      <c r="E11" s="127">
        <v>26192</v>
      </c>
      <c r="F11" s="221">
        <f t="shared" si="0"/>
        <v>4.3662575245093545E-2</v>
      </c>
      <c r="G11" s="127">
        <v>93161</v>
      </c>
      <c r="H11" s="221">
        <f>IFERROR(G11/D11,"-")</f>
        <v>0.15530120542181428</v>
      </c>
      <c r="I11" s="127">
        <v>42576</v>
      </c>
      <c r="J11" s="221">
        <f>IFERROR(I11/D11,"-")</f>
        <v>7.097502304654485E-2</v>
      </c>
    </row>
    <row r="12" spans="2:11" ht="14.25" customHeight="1">
      <c r="B12" s="239"/>
      <c r="C12" s="167" t="s">
        <v>299</v>
      </c>
      <c r="D12" s="217">
        <v>94510</v>
      </c>
      <c r="E12" s="218">
        <v>6014</v>
      </c>
      <c r="F12" s="62">
        <f t="shared" si="0"/>
        <v>6.3633477938842456E-2</v>
      </c>
      <c r="G12" s="218">
        <v>19553</v>
      </c>
      <c r="H12" s="62">
        <f>IFERROR(G12/D12,"-")</f>
        <v>0.20688815998307059</v>
      </c>
      <c r="I12" s="218">
        <v>7789</v>
      </c>
      <c r="J12" s="62">
        <f>IFERROR(I12/D12,"-")</f>
        <v>8.2414559305893559E-2</v>
      </c>
    </row>
    <row r="13" spans="2:11" ht="14.25" customHeight="1">
      <c r="B13" s="239"/>
      <c r="C13" s="125" t="s">
        <v>160</v>
      </c>
      <c r="D13" s="159">
        <v>42249</v>
      </c>
      <c r="E13" s="160">
        <v>2091</v>
      </c>
      <c r="F13" s="123">
        <f t="shared" si="0"/>
        <v>4.9492295675637295E-2</v>
      </c>
      <c r="G13" s="160">
        <v>7305</v>
      </c>
      <c r="H13" s="123">
        <f t="shared" si="1"/>
        <v>0.17290350067457219</v>
      </c>
      <c r="I13" s="160">
        <v>3402</v>
      </c>
      <c r="J13" s="123">
        <f t="shared" si="2"/>
        <v>8.0522615919903423E-2</v>
      </c>
    </row>
    <row r="14" spans="2:11" ht="14.25" customHeight="1">
      <c r="B14" s="239"/>
      <c r="C14" s="128" t="s">
        <v>209</v>
      </c>
      <c r="D14" s="129">
        <v>12548</v>
      </c>
      <c r="E14" s="130">
        <v>37</v>
      </c>
      <c r="F14" s="122">
        <f t="shared" si="0"/>
        <v>2.948677080012751E-3</v>
      </c>
      <c r="G14" s="130">
        <v>224</v>
      </c>
      <c r="H14" s="122">
        <f>IFERROR(G14/D14,"-")</f>
        <v>1.7851450430347467E-2</v>
      </c>
      <c r="I14" s="130">
        <v>167</v>
      </c>
      <c r="J14" s="122">
        <f t="shared" ref="J14" si="3">IFERROR(I14/D14,"-")</f>
        <v>1.330889384762512E-2</v>
      </c>
    </row>
    <row r="15" spans="2:11" ht="14.25" customHeight="1" thickBot="1">
      <c r="B15" s="266"/>
      <c r="C15" s="168" t="s">
        <v>67</v>
      </c>
      <c r="D15" s="132">
        <f>SUM(D11:D14)</f>
        <v>749180</v>
      </c>
      <c r="E15" s="133">
        <f>SUM(E11:E14)</f>
        <v>34334</v>
      </c>
      <c r="F15" s="134">
        <f t="shared" si="0"/>
        <v>4.5828772791585468E-2</v>
      </c>
      <c r="G15" s="133">
        <f>SUM(G11:G14)</f>
        <v>120243</v>
      </c>
      <c r="H15" s="134">
        <f>IFERROR(G15/D15,"-")</f>
        <v>0.16049947943084439</v>
      </c>
      <c r="I15" s="133">
        <f>SUM(I11:I14)</f>
        <v>53934</v>
      </c>
      <c r="J15" s="134">
        <f>IFERROR(I15/D15,"-")</f>
        <v>7.1990709842761416E-2</v>
      </c>
    </row>
    <row r="16" spans="2:11" ht="14.25" customHeight="1" thickTop="1">
      <c r="B16" s="269" t="s">
        <v>245</v>
      </c>
      <c r="C16" s="167" t="s">
        <v>140</v>
      </c>
      <c r="D16" s="131">
        <f>市区町村別_健診受診率!BB377</f>
        <v>894696</v>
      </c>
      <c r="E16" s="68">
        <f>市区町村別_健診受診率!BC377</f>
        <v>39546</v>
      </c>
      <c r="F16" s="66">
        <f>市区町村別_健診受診率!BD377</f>
        <v>4.4200488210520666E-2</v>
      </c>
      <c r="G16" s="68">
        <f>市区町村別_健診受診率!BE377</f>
        <v>141594</v>
      </c>
      <c r="H16" s="66">
        <f>市区町村別_健診受診率!BF377</f>
        <v>0.15825934172053971</v>
      </c>
      <c r="I16" s="68">
        <f>市区町村別_健診受診率!BG377</f>
        <v>63574</v>
      </c>
      <c r="J16" s="66">
        <f>市区町村別_健診受診率!BH377</f>
        <v>7.1056537639600487E-2</v>
      </c>
    </row>
    <row r="17" spans="2:10" ht="14.25" customHeight="1">
      <c r="B17" s="239"/>
      <c r="C17" s="167" t="s">
        <v>299</v>
      </c>
      <c r="D17" s="170">
        <f>市区町村別_健診受診率!BB378</f>
        <v>237285</v>
      </c>
      <c r="E17" s="171">
        <f>市区町村別_健診受診率!BC378</f>
        <v>15464</v>
      </c>
      <c r="F17" s="84">
        <f>市区町村別_健診受診率!BD378</f>
        <v>6.5170575468318684E-2</v>
      </c>
      <c r="G17" s="171">
        <f>市区町村別_健診受診率!BE378</f>
        <v>47985</v>
      </c>
      <c r="H17" s="84">
        <f>市区町村別_健診受診率!BF378</f>
        <v>0.20222517226120487</v>
      </c>
      <c r="I17" s="171">
        <f>市区町村別_健診受診率!BG378</f>
        <v>18991</v>
      </c>
      <c r="J17" s="84">
        <f>市区町村別_健診受診率!BH378</f>
        <v>8.0034557599511141E-2</v>
      </c>
    </row>
    <row r="18" spans="2:10">
      <c r="B18" s="239"/>
      <c r="C18" s="125" t="s">
        <v>160</v>
      </c>
      <c r="D18" s="164">
        <f>市区町村別_健診受診率!BB379</f>
        <v>94020</v>
      </c>
      <c r="E18" s="64">
        <f>市区町村別_健診受診率!BC379</f>
        <v>4869</v>
      </c>
      <c r="F18" s="62">
        <f>市区町村別_健診受診率!BD379</f>
        <v>5.1786853860880666E-2</v>
      </c>
      <c r="G18" s="64">
        <f>市区町村別_健診受診率!BE379</f>
        <v>16283</v>
      </c>
      <c r="H18" s="62">
        <f>市区町村別_健診受診率!BF379</f>
        <v>0.17318655605190386</v>
      </c>
      <c r="I18" s="64">
        <f>市区町村別_健診受診率!BG379</f>
        <v>7520</v>
      </c>
      <c r="J18" s="62">
        <f>市区町村別_健診受診率!BH379</f>
        <v>7.9982982344182094E-2</v>
      </c>
    </row>
    <row r="19" spans="2:10">
      <c r="B19" s="239"/>
      <c r="C19" s="128" t="s">
        <v>209</v>
      </c>
      <c r="D19" s="156">
        <f>市区町村別_健診受診率!BB380</f>
        <v>22139</v>
      </c>
      <c r="E19" s="60">
        <f>市区町村別_健診受診率!BC380</f>
        <v>83</v>
      </c>
      <c r="F19" s="155">
        <f>市区町村別_健診受診率!BD380</f>
        <v>3.7490401553819052E-3</v>
      </c>
      <c r="G19" s="60">
        <f>市区町村別_健診受診率!BE380</f>
        <v>500</v>
      </c>
      <c r="H19" s="155">
        <f>市区町村別_健診受診率!BF380</f>
        <v>2.2584579249288587E-2</v>
      </c>
      <c r="I19" s="60">
        <f>市区町村別_健診受診率!BG380</f>
        <v>366</v>
      </c>
      <c r="J19" s="155">
        <f>市区町村別_健診受診率!BH380</f>
        <v>1.6531912010479245E-2</v>
      </c>
    </row>
    <row r="20" spans="2:10">
      <c r="B20" s="240"/>
      <c r="C20" s="199" t="s">
        <v>67</v>
      </c>
      <c r="D20" s="38">
        <f>市区町村別_健診受診率!BB381</f>
        <v>1248140</v>
      </c>
      <c r="E20" s="57">
        <f>市区町村別_健診受診率!BC381</f>
        <v>59962</v>
      </c>
      <c r="F20" s="55">
        <f>市区町村別_健診受診率!BD381</f>
        <v>4.8041085134680403E-2</v>
      </c>
      <c r="G20" s="57">
        <f>市区町村別_健診受診率!BE381</f>
        <v>206362</v>
      </c>
      <c r="H20" s="55">
        <f>市区町村別_健診受診率!BF381</f>
        <v>0.16533561940166969</v>
      </c>
      <c r="I20" s="57">
        <f>市区町村別_健診受診率!BG381</f>
        <v>90451</v>
      </c>
      <c r="J20" s="55">
        <f>市区町村別_健診受診率!BH381</f>
        <v>7.246863332638967E-2</v>
      </c>
    </row>
  </sheetData>
  <mergeCells count="9">
    <mergeCell ref="B16:B20"/>
    <mergeCell ref="B11:B15"/>
    <mergeCell ref="B6:B10"/>
    <mergeCell ref="G3:H4"/>
    <mergeCell ref="I3:J4"/>
    <mergeCell ref="B3:B5"/>
    <mergeCell ref="C3:C5"/>
    <mergeCell ref="D3:D5"/>
    <mergeCell ref="E3:F4"/>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ignoredErrors>
    <ignoredError sqref="J8:J9 J13:J14 J11 J6" emptyCellReference="1"/>
    <ignoredError sqref="H15 H10 F10 F15"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dimension ref="B1:GH383"/>
  <sheetViews>
    <sheetView showGridLines="0" zoomScaleNormal="100" zoomScaleSheetLayoutView="100" workbookViewId="0"/>
  </sheetViews>
  <sheetFormatPr defaultColWidth="9" defaultRowHeight="13.5"/>
  <cols>
    <col min="1" max="1" width="4.625" style="3" customWidth="1"/>
    <col min="2" max="2" width="3.125" style="3" customWidth="1"/>
    <col min="3" max="4" width="16.625" style="3" customWidth="1"/>
    <col min="5" max="60" width="10.625" style="3" customWidth="1"/>
    <col min="61" max="61" width="9" style="3"/>
    <col min="62" max="62" width="3.125" style="3" customWidth="1"/>
    <col min="63" max="64" width="16.625" style="3" customWidth="1"/>
    <col min="65" max="71" width="10.625" style="3" customWidth="1"/>
    <col min="72" max="72" width="9" style="3"/>
    <col min="73" max="74" width="16.875" style="3" customWidth="1"/>
    <col min="75" max="77" width="11.125" style="3" customWidth="1"/>
    <col min="78" max="78" width="14.125" style="3" bestFit="1" customWidth="1"/>
    <col min="79" max="152" width="11.125" style="3" customWidth="1"/>
    <col min="153" max="153" width="9" style="3"/>
    <col min="154" max="190" width="11.125" style="3" customWidth="1"/>
    <col min="191" max="16384" width="9" style="3"/>
  </cols>
  <sheetData>
    <row r="1" spans="2:190" ht="16.5" customHeight="1">
      <c r="B1" s="3" t="s">
        <v>246</v>
      </c>
    </row>
    <row r="2" spans="2:190" ht="16.5" customHeight="1">
      <c r="B2" s="3" t="s">
        <v>258</v>
      </c>
      <c r="D2" s="6"/>
      <c r="E2" s="6" t="s">
        <v>294</v>
      </c>
      <c r="L2" s="6"/>
      <c r="S2" s="6"/>
      <c r="Z2" s="6"/>
      <c r="AG2" s="6"/>
      <c r="AN2" s="6"/>
      <c r="AU2" s="6"/>
      <c r="BB2" s="12"/>
      <c r="BC2" s="12"/>
      <c r="BD2" s="12"/>
      <c r="BE2" s="12"/>
      <c r="BF2" s="12"/>
      <c r="BG2" s="12"/>
      <c r="BJ2" s="6" t="s">
        <v>286</v>
      </c>
      <c r="BL2" s="6"/>
      <c r="BU2" s="2" t="s">
        <v>202</v>
      </c>
      <c r="BV2" s="2"/>
      <c r="BW2" s="4"/>
      <c r="BX2" s="4"/>
      <c r="BY2" s="4"/>
      <c r="BZ2" s="4" t="s">
        <v>126</v>
      </c>
      <c r="CA2" s="4"/>
      <c r="CB2" s="4"/>
      <c r="CC2" s="4"/>
      <c r="CD2" s="4"/>
      <c r="CE2" s="4"/>
      <c r="CF2" s="4"/>
      <c r="CG2" s="4"/>
      <c r="CH2" s="4"/>
      <c r="CI2" s="4"/>
      <c r="CJ2" s="4"/>
      <c r="CK2" s="4"/>
      <c r="CL2" s="4"/>
      <c r="CM2" s="4"/>
      <c r="CN2" s="4"/>
      <c r="CO2" s="4"/>
      <c r="CP2" s="4"/>
      <c r="CQ2" s="4"/>
      <c r="CR2" s="4"/>
      <c r="CS2" s="4"/>
      <c r="CT2" s="4"/>
      <c r="CU2" s="4"/>
      <c r="CV2" s="4" t="s">
        <v>202</v>
      </c>
      <c r="CW2" s="4"/>
      <c r="CX2" s="4"/>
      <c r="CY2" s="4"/>
      <c r="CZ2" s="4"/>
      <c r="DA2" s="4"/>
      <c r="DB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row>
    <row r="3" spans="2:190" ht="16.5" customHeight="1">
      <c r="B3" s="283"/>
      <c r="C3" s="296" t="s">
        <v>135</v>
      </c>
      <c r="D3" s="297" t="s">
        <v>174</v>
      </c>
      <c r="E3" s="277" t="s">
        <v>58</v>
      </c>
      <c r="F3" s="278"/>
      <c r="G3" s="278"/>
      <c r="H3" s="278"/>
      <c r="I3" s="278"/>
      <c r="J3" s="278"/>
      <c r="K3" s="279"/>
      <c r="L3" s="277" t="s">
        <v>59</v>
      </c>
      <c r="M3" s="278"/>
      <c r="N3" s="278"/>
      <c r="O3" s="278"/>
      <c r="P3" s="278"/>
      <c r="Q3" s="278"/>
      <c r="R3" s="279"/>
      <c r="S3" s="277" t="s">
        <v>60</v>
      </c>
      <c r="T3" s="278"/>
      <c r="U3" s="278"/>
      <c r="V3" s="278"/>
      <c r="W3" s="278"/>
      <c r="X3" s="278"/>
      <c r="Y3" s="279"/>
      <c r="Z3" s="277" t="s">
        <v>61</v>
      </c>
      <c r="AA3" s="278"/>
      <c r="AB3" s="278"/>
      <c r="AC3" s="278"/>
      <c r="AD3" s="278"/>
      <c r="AE3" s="278"/>
      <c r="AF3" s="279"/>
      <c r="AG3" s="277" t="s">
        <v>62</v>
      </c>
      <c r="AH3" s="278"/>
      <c r="AI3" s="278"/>
      <c r="AJ3" s="278"/>
      <c r="AK3" s="278"/>
      <c r="AL3" s="278"/>
      <c r="AM3" s="279"/>
      <c r="AN3" s="277" t="s">
        <v>63</v>
      </c>
      <c r="AO3" s="278"/>
      <c r="AP3" s="278"/>
      <c r="AQ3" s="278"/>
      <c r="AR3" s="278"/>
      <c r="AS3" s="278"/>
      <c r="AT3" s="279"/>
      <c r="AU3" s="277" t="s">
        <v>64</v>
      </c>
      <c r="AV3" s="278"/>
      <c r="AW3" s="278"/>
      <c r="AX3" s="278"/>
      <c r="AY3" s="278"/>
      <c r="AZ3" s="278"/>
      <c r="BA3" s="279"/>
      <c r="BB3" s="277" t="s">
        <v>57</v>
      </c>
      <c r="BC3" s="278"/>
      <c r="BD3" s="278"/>
      <c r="BE3" s="278"/>
      <c r="BF3" s="278"/>
      <c r="BG3" s="278"/>
      <c r="BH3" s="279"/>
      <c r="BJ3" s="238"/>
      <c r="BK3" s="259" t="s">
        <v>135</v>
      </c>
      <c r="BL3" s="300" t="s">
        <v>164</v>
      </c>
      <c r="BM3" s="246" t="s">
        <v>57</v>
      </c>
      <c r="BN3" s="246"/>
      <c r="BO3" s="246"/>
      <c r="BP3" s="246"/>
      <c r="BQ3" s="246"/>
      <c r="BR3" s="246"/>
      <c r="BS3" s="246"/>
      <c r="BU3" s="289" t="s">
        <v>250</v>
      </c>
      <c r="BV3" s="289" t="s">
        <v>174</v>
      </c>
      <c r="BW3" s="246" t="s">
        <v>123</v>
      </c>
      <c r="BX3" s="246"/>
      <c r="BY3" s="118"/>
      <c r="BZ3" s="238" t="s">
        <v>250</v>
      </c>
      <c r="CA3" s="287" t="s">
        <v>67</v>
      </c>
      <c r="CB3" s="288"/>
      <c r="CC3" s="288"/>
      <c r="CD3" s="288"/>
      <c r="CE3" s="288"/>
      <c r="CF3" s="288"/>
      <c r="CG3" s="288"/>
      <c r="CH3" s="288"/>
      <c r="CI3" s="246" t="s">
        <v>140</v>
      </c>
      <c r="CJ3" s="246"/>
      <c r="CK3" s="246"/>
      <c r="CL3" s="246"/>
      <c r="CM3" s="246" t="s">
        <v>304</v>
      </c>
      <c r="CN3" s="246"/>
      <c r="CO3" s="246"/>
      <c r="CP3" s="246"/>
      <c r="CQ3" s="246" t="s">
        <v>141</v>
      </c>
      <c r="CR3" s="246"/>
      <c r="CS3" s="246"/>
      <c r="CT3" s="246"/>
      <c r="CV3" s="238" t="s">
        <v>252</v>
      </c>
      <c r="CW3" s="287" t="s">
        <v>67</v>
      </c>
      <c r="CX3" s="288"/>
      <c r="CY3" s="288"/>
      <c r="CZ3" s="288"/>
      <c r="DA3" s="288"/>
      <c r="DB3" s="288"/>
      <c r="DC3" s="288"/>
      <c r="DD3" s="288"/>
      <c r="DE3" s="288"/>
      <c r="DF3" s="288"/>
      <c r="DG3" s="288"/>
      <c r="DH3" s="288"/>
      <c r="DI3" s="246" t="s">
        <v>140</v>
      </c>
      <c r="DJ3" s="246"/>
      <c r="DK3" s="246"/>
      <c r="DL3" s="246"/>
      <c r="DM3" s="246" t="s">
        <v>302</v>
      </c>
      <c r="DN3" s="246"/>
      <c r="DO3" s="246"/>
      <c r="DP3" s="246"/>
      <c r="DQ3" s="246" t="s">
        <v>141</v>
      </c>
      <c r="DR3" s="246"/>
      <c r="DS3" s="246"/>
      <c r="DT3" s="246"/>
      <c r="DV3" s="287" t="s">
        <v>67</v>
      </c>
      <c r="DW3" s="288"/>
      <c r="DX3" s="288"/>
      <c r="DY3" s="288"/>
      <c r="DZ3" s="288"/>
      <c r="EA3" s="288"/>
      <c r="EB3" s="288"/>
      <c r="EC3" s="288"/>
      <c r="ED3" s="288"/>
      <c r="EE3" s="288"/>
      <c r="EF3" s="288"/>
      <c r="EG3" s="294"/>
      <c r="EH3" s="238"/>
    </row>
    <row r="4" spans="2:190" ht="16.5" customHeight="1">
      <c r="B4" s="295"/>
      <c r="C4" s="296"/>
      <c r="D4" s="298"/>
      <c r="E4" s="280" t="s">
        <v>66</v>
      </c>
      <c r="F4" s="283" t="s">
        <v>122</v>
      </c>
      <c r="G4" s="284"/>
      <c r="H4" s="283" t="s">
        <v>120</v>
      </c>
      <c r="I4" s="284"/>
      <c r="J4" s="283" t="s">
        <v>121</v>
      </c>
      <c r="K4" s="284"/>
      <c r="L4" s="280" t="s">
        <v>66</v>
      </c>
      <c r="M4" s="283" t="s">
        <v>122</v>
      </c>
      <c r="N4" s="284"/>
      <c r="O4" s="283" t="s">
        <v>120</v>
      </c>
      <c r="P4" s="284"/>
      <c r="Q4" s="283" t="s">
        <v>121</v>
      </c>
      <c r="R4" s="284"/>
      <c r="S4" s="280" t="s">
        <v>66</v>
      </c>
      <c r="T4" s="283" t="s">
        <v>122</v>
      </c>
      <c r="U4" s="284"/>
      <c r="V4" s="283" t="s">
        <v>120</v>
      </c>
      <c r="W4" s="284"/>
      <c r="X4" s="283" t="s">
        <v>121</v>
      </c>
      <c r="Y4" s="284"/>
      <c r="Z4" s="280" t="s">
        <v>66</v>
      </c>
      <c r="AA4" s="283" t="s">
        <v>122</v>
      </c>
      <c r="AB4" s="284"/>
      <c r="AC4" s="283" t="s">
        <v>120</v>
      </c>
      <c r="AD4" s="284"/>
      <c r="AE4" s="283" t="s">
        <v>121</v>
      </c>
      <c r="AF4" s="284"/>
      <c r="AG4" s="280" t="s">
        <v>66</v>
      </c>
      <c r="AH4" s="283" t="s">
        <v>122</v>
      </c>
      <c r="AI4" s="284"/>
      <c r="AJ4" s="283" t="s">
        <v>120</v>
      </c>
      <c r="AK4" s="284"/>
      <c r="AL4" s="283" t="s">
        <v>121</v>
      </c>
      <c r="AM4" s="284"/>
      <c r="AN4" s="280" t="s">
        <v>66</v>
      </c>
      <c r="AO4" s="283" t="s">
        <v>122</v>
      </c>
      <c r="AP4" s="284"/>
      <c r="AQ4" s="283" t="s">
        <v>120</v>
      </c>
      <c r="AR4" s="284"/>
      <c r="AS4" s="283" t="s">
        <v>121</v>
      </c>
      <c r="AT4" s="284"/>
      <c r="AU4" s="280" t="s">
        <v>66</v>
      </c>
      <c r="AV4" s="283" t="s">
        <v>122</v>
      </c>
      <c r="AW4" s="284"/>
      <c r="AX4" s="283" t="s">
        <v>120</v>
      </c>
      <c r="AY4" s="284"/>
      <c r="AZ4" s="283" t="s">
        <v>121</v>
      </c>
      <c r="BA4" s="284"/>
      <c r="BB4" s="280" t="s">
        <v>66</v>
      </c>
      <c r="BC4" s="283" t="s">
        <v>122</v>
      </c>
      <c r="BD4" s="284"/>
      <c r="BE4" s="283" t="s">
        <v>120</v>
      </c>
      <c r="BF4" s="284"/>
      <c r="BG4" s="283" t="s">
        <v>121</v>
      </c>
      <c r="BH4" s="284"/>
      <c r="BJ4" s="239"/>
      <c r="BK4" s="260"/>
      <c r="BL4" s="301"/>
      <c r="BM4" s="256" t="s">
        <v>66</v>
      </c>
      <c r="BN4" s="250" t="s">
        <v>122</v>
      </c>
      <c r="BO4" s="251"/>
      <c r="BP4" s="250" t="s">
        <v>120</v>
      </c>
      <c r="BQ4" s="251"/>
      <c r="BR4" s="250" t="s">
        <v>121</v>
      </c>
      <c r="BS4" s="251"/>
      <c r="BU4" s="290"/>
      <c r="BV4" s="290"/>
      <c r="BW4" s="246"/>
      <c r="BX4" s="246"/>
      <c r="BY4" s="118"/>
      <c r="BZ4" s="239"/>
      <c r="CA4" s="250" t="s">
        <v>166</v>
      </c>
      <c r="CB4" s="251"/>
      <c r="CC4" s="250" t="s">
        <v>158</v>
      </c>
      <c r="CD4" s="251"/>
      <c r="CE4" s="250" t="s">
        <v>121</v>
      </c>
      <c r="CF4" s="251"/>
      <c r="CG4" s="250" t="s">
        <v>123</v>
      </c>
      <c r="CH4" s="251"/>
      <c r="CI4" s="238" t="s">
        <v>166</v>
      </c>
      <c r="CJ4" s="238" t="s">
        <v>158</v>
      </c>
      <c r="CK4" s="238" t="s">
        <v>121</v>
      </c>
      <c r="CL4" s="238" t="s">
        <v>123</v>
      </c>
      <c r="CM4" s="238" t="s">
        <v>166</v>
      </c>
      <c r="CN4" s="238" t="s">
        <v>158</v>
      </c>
      <c r="CO4" s="238" t="s">
        <v>121</v>
      </c>
      <c r="CP4" s="238" t="s">
        <v>123</v>
      </c>
      <c r="CQ4" s="238" t="s">
        <v>166</v>
      </c>
      <c r="CR4" s="238" t="s">
        <v>158</v>
      </c>
      <c r="CS4" s="238" t="s">
        <v>121</v>
      </c>
      <c r="CT4" s="238" t="s">
        <v>123</v>
      </c>
      <c r="CV4" s="239"/>
      <c r="CW4" s="250" t="s">
        <v>229</v>
      </c>
      <c r="CX4" s="292"/>
      <c r="CY4" s="251"/>
      <c r="CZ4" s="250" t="s">
        <v>231</v>
      </c>
      <c r="DA4" s="292"/>
      <c r="DB4" s="251"/>
      <c r="DC4" s="250" t="s">
        <v>121</v>
      </c>
      <c r="DD4" s="292"/>
      <c r="DE4" s="251"/>
      <c r="DF4" s="250" t="s">
        <v>123</v>
      </c>
      <c r="DG4" s="292"/>
      <c r="DH4" s="251"/>
      <c r="DI4" s="238" t="s">
        <v>166</v>
      </c>
      <c r="DJ4" s="238" t="s">
        <v>158</v>
      </c>
      <c r="DK4" s="238" t="s">
        <v>121</v>
      </c>
      <c r="DL4" s="238" t="s">
        <v>123</v>
      </c>
      <c r="DM4" s="238" t="s">
        <v>166</v>
      </c>
      <c r="DN4" s="238" t="s">
        <v>158</v>
      </c>
      <c r="DO4" s="238" t="s">
        <v>121</v>
      </c>
      <c r="DP4" s="238" t="s">
        <v>123</v>
      </c>
      <c r="DQ4" s="238" t="s">
        <v>166</v>
      </c>
      <c r="DR4" s="238" t="s">
        <v>158</v>
      </c>
      <c r="DS4" s="238" t="s">
        <v>121</v>
      </c>
      <c r="DT4" s="238" t="s">
        <v>123</v>
      </c>
      <c r="DU4" s="227"/>
      <c r="DV4" s="250" t="s">
        <v>166</v>
      </c>
      <c r="DW4" s="292"/>
      <c r="DX4" s="251"/>
      <c r="DY4" s="250" t="s">
        <v>158</v>
      </c>
      <c r="DZ4" s="292"/>
      <c r="EA4" s="251"/>
      <c r="EB4" s="250" t="s">
        <v>121</v>
      </c>
      <c r="EC4" s="292"/>
      <c r="ED4" s="251"/>
      <c r="EE4" s="250" t="s">
        <v>123</v>
      </c>
      <c r="EF4" s="292"/>
      <c r="EG4" s="251"/>
      <c r="EH4" s="239"/>
    </row>
    <row r="5" spans="2:190" ht="16.5" customHeight="1">
      <c r="B5" s="295"/>
      <c r="C5" s="296"/>
      <c r="D5" s="298"/>
      <c r="E5" s="281"/>
      <c r="F5" s="285"/>
      <c r="G5" s="286"/>
      <c r="H5" s="285"/>
      <c r="I5" s="286"/>
      <c r="J5" s="285"/>
      <c r="K5" s="286"/>
      <c r="L5" s="281"/>
      <c r="M5" s="285"/>
      <c r="N5" s="286"/>
      <c r="O5" s="285"/>
      <c r="P5" s="286"/>
      <c r="Q5" s="285"/>
      <c r="R5" s="286"/>
      <c r="S5" s="281"/>
      <c r="T5" s="285"/>
      <c r="U5" s="286"/>
      <c r="V5" s="285"/>
      <c r="W5" s="286"/>
      <c r="X5" s="285"/>
      <c r="Y5" s="286"/>
      <c r="Z5" s="281"/>
      <c r="AA5" s="285"/>
      <c r="AB5" s="286"/>
      <c r="AC5" s="285"/>
      <c r="AD5" s="286"/>
      <c r="AE5" s="285"/>
      <c r="AF5" s="286"/>
      <c r="AG5" s="281"/>
      <c r="AH5" s="285"/>
      <c r="AI5" s="286"/>
      <c r="AJ5" s="285"/>
      <c r="AK5" s="286"/>
      <c r="AL5" s="285"/>
      <c r="AM5" s="286"/>
      <c r="AN5" s="281"/>
      <c r="AO5" s="285"/>
      <c r="AP5" s="286"/>
      <c r="AQ5" s="285"/>
      <c r="AR5" s="286"/>
      <c r="AS5" s="285"/>
      <c r="AT5" s="286"/>
      <c r="AU5" s="281"/>
      <c r="AV5" s="285"/>
      <c r="AW5" s="286"/>
      <c r="AX5" s="285"/>
      <c r="AY5" s="286"/>
      <c r="AZ5" s="285"/>
      <c r="BA5" s="286"/>
      <c r="BB5" s="281"/>
      <c r="BC5" s="285"/>
      <c r="BD5" s="286"/>
      <c r="BE5" s="285"/>
      <c r="BF5" s="286"/>
      <c r="BG5" s="285"/>
      <c r="BH5" s="286"/>
      <c r="BJ5" s="239"/>
      <c r="BK5" s="260"/>
      <c r="BL5" s="301"/>
      <c r="BM5" s="257"/>
      <c r="BN5" s="254"/>
      <c r="BO5" s="255"/>
      <c r="BP5" s="254"/>
      <c r="BQ5" s="255"/>
      <c r="BR5" s="254"/>
      <c r="BS5" s="255"/>
      <c r="BU5" s="290"/>
      <c r="BV5" s="290"/>
      <c r="BW5" s="246"/>
      <c r="BX5" s="246"/>
      <c r="BY5" s="118"/>
      <c r="BZ5" s="239"/>
      <c r="CA5" s="254"/>
      <c r="CB5" s="255"/>
      <c r="CC5" s="254"/>
      <c r="CD5" s="255"/>
      <c r="CE5" s="254"/>
      <c r="CF5" s="255"/>
      <c r="CG5" s="254"/>
      <c r="CH5" s="255"/>
      <c r="CI5" s="240"/>
      <c r="CJ5" s="240"/>
      <c r="CK5" s="240"/>
      <c r="CL5" s="240"/>
      <c r="CM5" s="240"/>
      <c r="CN5" s="240"/>
      <c r="CO5" s="240"/>
      <c r="CP5" s="240"/>
      <c r="CQ5" s="240"/>
      <c r="CR5" s="240"/>
      <c r="CS5" s="240"/>
      <c r="CT5" s="240"/>
      <c r="CV5" s="239"/>
      <c r="CW5" s="254"/>
      <c r="CX5" s="293"/>
      <c r="CY5" s="255"/>
      <c r="CZ5" s="254"/>
      <c r="DA5" s="293"/>
      <c r="DB5" s="255"/>
      <c r="DC5" s="254"/>
      <c r="DD5" s="293"/>
      <c r="DE5" s="255"/>
      <c r="DF5" s="254"/>
      <c r="DG5" s="293"/>
      <c r="DH5" s="255"/>
      <c r="DI5" s="240"/>
      <c r="DJ5" s="240"/>
      <c r="DK5" s="240"/>
      <c r="DL5" s="240"/>
      <c r="DM5" s="240"/>
      <c r="DN5" s="240"/>
      <c r="DO5" s="240"/>
      <c r="DP5" s="240"/>
      <c r="DQ5" s="240"/>
      <c r="DR5" s="240"/>
      <c r="DS5" s="240"/>
      <c r="DT5" s="240"/>
      <c r="DU5" s="227"/>
      <c r="DV5" s="254"/>
      <c r="DW5" s="293"/>
      <c r="DX5" s="255"/>
      <c r="DY5" s="254"/>
      <c r="DZ5" s="293"/>
      <c r="EA5" s="255"/>
      <c r="EB5" s="254"/>
      <c r="EC5" s="293"/>
      <c r="ED5" s="255"/>
      <c r="EE5" s="254"/>
      <c r="EF5" s="293"/>
      <c r="EG5" s="255"/>
      <c r="EH5" s="239"/>
    </row>
    <row r="6" spans="2:190" ht="27" customHeight="1">
      <c r="B6" s="285"/>
      <c r="C6" s="296"/>
      <c r="D6" s="299"/>
      <c r="E6" s="282"/>
      <c r="F6" s="79" t="s">
        <v>65</v>
      </c>
      <c r="G6" s="116" t="s">
        <v>117</v>
      </c>
      <c r="H6" s="79" t="s">
        <v>65</v>
      </c>
      <c r="I6" s="116" t="s">
        <v>117</v>
      </c>
      <c r="J6" s="79" t="s">
        <v>65</v>
      </c>
      <c r="K6" s="116" t="s">
        <v>117</v>
      </c>
      <c r="L6" s="282"/>
      <c r="M6" s="79" t="s">
        <v>65</v>
      </c>
      <c r="N6" s="116" t="s">
        <v>117</v>
      </c>
      <c r="O6" s="79" t="s">
        <v>65</v>
      </c>
      <c r="P6" s="116" t="s">
        <v>117</v>
      </c>
      <c r="Q6" s="79" t="s">
        <v>65</v>
      </c>
      <c r="R6" s="116" t="s">
        <v>117</v>
      </c>
      <c r="S6" s="282"/>
      <c r="T6" s="79" t="s">
        <v>65</v>
      </c>
      <c r="U6" s="116" t="s">
        <v>117</v>
      </c>
      <c r="V6" s="79" t="s">
        <v>65</v>
      </c>
      <c r="W6" s="116" t="s">
        <v>117</v>
      </c>
      <c r="X6" s="79" t="s">
        <v>65</v>
      </c>
      <c r="Y6" s="116" t="s">
        <v>117</v>
      </c>
      <c r="Z6" s="282"/>
      <c r="AA6" s="79" t="s">
        <v>65</v>
      </c>
      <c r="AB6" s="116" t="s">
        <v>117</v>
      </c>
      <c r="AC6" s="79" t="s">
        <v>65</v>
      </c>
      <c r="AD6" s="116" t="s">
        <v>117</v>
      </c>
      <c r="AE6" s="79" t="s">
        <v>65</v>
      </c>
      <c r="AF6" s="116" t="s">
        <v>117</v>
      </c>
      <c r="AG6" s="282"/>
      <c r="AH6" s="79" t="s">
        <v>65</v>
      </c>
      <c r="AI6" s="116" t="s">
        <v>117</v>
      </c>
      <c r="AJ6" s="79" t="s">
        <v>65</v>
      </c>
      <c r="AK6" s="116" t="s">
        <v>117</v>
      </c>
      <c r="AL6" s="79" t="s">
        <v>65</v>
      </c>
      <c r="AM6" s="116" t="s">
        <v>117</v>
      </c>
      <c r="AN6" s="282"/>
      <c r="AO6" s="79" t="s">
        <v>65</v>
      </c>
      <c r="AP6" s="116" t="s">
        <v>117</v>
      </c>
      <c r="AQ6" s="79" t="s">
        <v>65</v>
      </c>
      <c r="AR6" s="116" t="s">
        <v>117</v>
      </c>
      <c r="AS6" s="79" t="s">
        <v>65</v>
      </c>
      <c r="AT6" s="116" t="s">
        <v>117</v>
      </c>
      <c r="AU6" s="282"/>
      <c r="AV6" s="79" t="s">
        <v>65</v>
      </c>
      <c r="AW6" s="116" t="s">
        <v>117</v>
      </c>
      <c r="AX6" s="79" t="s">
        <v>65</v>
      </c>
      <c r="AY6" s="116" t="s">
        <v>117</v>
      </c>
      <c r="AZ6" s="79" t="s">
        <v>65</v>
      </c>
      <c r="BA6" s="116" t="s">
        <v>117</v>
      </c>
      <c r="BB6" s="282"/>
      <c r="BC6" s="79" t="s">
        <v>65</v>
      </c>
      <c r="BD6" s="87" t="s">
        <v>117</v>
      </c>
      <c r="BE6" s="79" t="s">
        <v>65</v>
      </c>
      <c r="BF6" s="87" t="s">
        <v>117</v>
      </c>
      <c r="BG6" s="79" t="s">
        <v>65</v>
      </c>
      <c r="BH6" s="87" t="s">
        <v>117</v>
      </c>
      <c r="BJ6" s="240"/>
      <c r="BK6" s="261"/>
      <c r="BL6" s="302"/>
      <c r="BM6" s="258"/>
      <c r="BN6" s="207" t="s">
        <v>65</v>
      </c>
      <c r="BO6" s="206" t="s">
        <v>117</v>
      </c>
      <c r="BP6" s="207" t="s">
        <v>65</v>
      </c>
      <c r="BQ6" s="206" t="s">
        <v>117</v>
      </c>
      <c r="BR6" s="207" t="s">
        <v>65</v>
      </c>
      <c r="BS6" s="206" t="s">
        <v>117</v>
      </c>
      <c r="BU6" s="291"/>
      <c r="BV6" s="291"/>
      <c r="BW6" s="186" t="s">
        <v>287</v>
      </c>
      <c r="BX6" s="186" t="s">
        <v>288</v>
      </c>
      <c r="BY6" s="191"/>
      <c r="BZ6" s="240"/>
      <c r="CA6" s="184" t="s">
        <v>287</v>
      </c>
      <c r="CB6" s="184" t="s">
        <v>288</v>
      </c>
      <c r="CC6" s="184" t="s">
        <v>287</v>
      </c>
      <c r="CD6" s="184" t="s">
        <v>288</v>
      </c>
      <c r="CE6" s="184" t="s">
        <v>287</v>
      </c>
      <c r="CF6" s="184" t="s">
        <v>288</v>
      </c>
      <c r="CG6" s="184" t="s">
        <v>287</v>
      </c>
      <c r="CH6" s="184" t="s">
        <v>288</v>
      </c>
      <c r="CI6" s="184" t="s">
        <v>287</v>
      </c>
      <c r="CJ6" s="184" t="s">
        <v>287</v>
      </c>
      <c r="CK6" s="184" t="s">
        <v>287</v>
      </c>
      <c r="CL6" s="184" t="s">
        <v>287</v>
      </c>
      <c r="CM6" s="224" t="s">
        <v>305</v>
      </c>
      <c r="CN6" s="224" t="s">
        <v>305</v>
      </c>
      <c r="CO6" s="224" t="s">
        <v>305</v>
      </c>
      <c r="CP6" s="224" t="s">
        <v>305</v>
      </c>
      <c r="CQ6" s="184" t="s">
        <v>287</v>
      </c>
      <c r="CR6" s="184" t="s">
        <v>287</v>
      </c>
      <c r="CS6" s="184" t="s">
        <v>287</v>
      </c>
      <c r="CT6" s="184" t="s">
        <v>287</v>
      </c>
      <c r="CV6" s="240"/>
      <c r="CW6" s="184" t="s">
        <v>287</v>
      </c>
      <c r="CX6" s="184" t="s">
        <v>288</v>
      </c>
      <c r="CY6" s="185" t="s">
        <v>230</v>
      </c>
      <c r="CZ6" s="184" t="s">
        <v>287</v>
      </c>
      <c r="DA6" s="184" t="s">
        <v>288</v>
      </c>
      <c r="DB6" s="185" t="s">
        <v>232</v>
      </c>
      <c r="DC6" s="184" t="s">
        <v>287</v>
      </c>
      <c r="DD6" s="184" t="s">
        <v>288</v>
      </c>
      <c r="DE6" s="185" t="s">
        <v>233</v>
      </c>
      <c r="DF6" s="184" t="s">
        <v>287</v>
      </c>
      <c r="DG6" s="184" t="s">
        <v>288</v>
      </c>
      <c r="DH6" s="185" t="s">
        <v>234</v>
      </c>
      <c r="DI6" s="184" t="s">
        <v>287</v>
      </c>
      <c r="DJ6" s="184" t="s">
        <v>287</v>
      </c>
      <c r="DK6" s="184" t="s">
        <v>287</v>
      </c>
      <c r="DL6" s="184" t="s">
        <v>287</v>
      </c>
      <c r="DM6" s="224" t="s">
        <v>305</v>
      </c>
      <c r="DN6" s="224" t="s">
        <v>305</v>
      </c>
      <c r="DO6" s="224" t="s">
        <v>305</v>
      </c>
      <c r="DP6" s="224" t="s">
        <v>305</v>
      </c>
      <c r="DQ6" s="184" t="s">
        <v>287</v>
      </c>
      <c r="DR6" s="184" t="s">
        <v>287</v>
      </c>
      <c r="DS6" s="184" t="s">
        <v>287</v>
      </c>
      <c r="DT6" s="184" t="s">
        <v>287</v>
      </c>
      <c r="DV6" s="184" t="s">
        <v>287</v>
      </c>
      <c r="DW6" s="184" t="s">
        <v>288</v>
      </c>
      <c r="DX6" s="185" t="s">
        <v>228</v>
      </c>
      <c r="DY6" s="184" t="s">
        <v>287</v>
      </c>
      <c r="DZ6" s="184" t="s">
        <v>288</v>
      </c>
      <c r="EA6" s="185" t="s">
        <v>228</v>
      </c>
      <c r="EB6" s="184" t="s">
        <v>287</v>
      </c>
      <c r="EC6" s="184" t="s">
        <v>288</v>
      </c>
      <c r="ED6" s="185" t="s">
        <v>228</v>
      </c>
      <c r="EE6" s="184" t="s">
        <v>287</v>
      </c>
      <c r="EF6" s="184" t="s">
        <v>288</v>
      </c>
      <c r="EG6" s="185" t="s">
        <v>228</v>
      </c>
      <c r="EH6" s="240"/>
    </row>
    <row r="7" spans="2:190" s="12" customFormat="1" ht="14.25" customHeight="1">
      <c r="B7" s="259">
        <v>1</v>
      </c>
      <c r="C7" s="270" t="s">
        <v>50</v>
      </c>
      <c r="D7" s="135" t="s">
        <v>140</v>
      </c>
      <c r="E7" s="120">
        <v>494</v>
      </c>
      <c r="F7" s="83">
        <v>8</v>
      </c>
      <c r="G7" s="13">
        <f>IFERROR(F7/E7,"-")</f>
        <v>1.6194331983805668E-2</v>
      </c>
      <c r="H7" s="73">
        <v>68</v>
      </c>
      <c r="I7" s="72">
        <f>IFERROR(H7/E7,"-")</f>
        <v>0.13765182186234817</v>
      </c>
      <c r="J7" s="73">
        <v>19</v>
      </c>
      <c r="K7" s="72">
        <f>IFERROR(J7/E7,"-")</f>
        <v>3.8461538461538464E-2</v>
      </c>
      <c r="L7" s="120">
        <v>2035</v>
      </c>
      <c r="M7" s="83">
        <v>42</v>
      </c>
      <c r="N7" s="72">
        <f>IFERROR(M7/L7,"-")</f>
        <v>2.0638820638820637E-2</v>
      </c>
      <c r="O7" s="73">
        <v>171</v>
      </c>
      <c r="P7" s="72">
        <f>IFERROR(O7/L7,"-")</f>
        <v>8.4029484029484028E-2</v>
      </c>
      <c r="Q7" s="73">
        <v>106</v>
      </c>
      <c r="R7" s="72">
        <f>IFERROR(Q7/L7,"-")</f>
        <v>5.2088452088452086E-2</v>
      </c>
      <c r="S7" s="120">
        <v>89714</v>
      </c>
      <c r="T7" s="83">
        <v>3267</v>
      </c>
      <c r="U7" s="72">
        <f>IFERROR(T7/S7,"-")</f>
        <v>3.6415721069175379E-2</v>
      </c>
      <c r="V7" s="73">
        <v>11968</v>
      </c>
      <c r="W7" s="72">
        <f>IFERROR(V7/S7,"-")</f>
        <v>0.13340169873152463</v>
      </c>
      <c r="X7" s="73">
        <v>7183</v>
      </c>
      <c r="Y7" s="72">
        <f>IFERROR(X7/S7,"-")</f>
        <v>8.0065541610005134E-2</v>
      </c>
      <c r="Z7" s="120">
        <v>77935</v>
      </c>
      <c r="AA7" s="83">
        <v>2374</v>
      </c>
      <c r="AB7" s="72">
        <f>IFERROR(AA7/Z7,"-")</f>
        <v>3.0461281837428626E-2</v>
      </c>
      <c r="AC7" s="73">
        <v>9189</v>
      </c>
      <c r="AD7" s="72">
        <f>IFERROR(AC7/Z7,"-")</f>
        <v>0.11790594726374543</v>
      </c>
      <c r="AE7" s="73">
        <v>6885</v>
      </c>
      <c r="AF7" s="72">
        <f>IFERROR(AE7/Z7,"-")</f>
        <v>8.8342849810739713E-2</v>
      </c>
      <c r="AG7" s="120">
        <v>53813</v>
      </c>
      <c r="AH7" s="83">
        <v>1074</v>
      </c>
      <c r="AI7" s="72">
        <f>IFERROR(AH7/AG7,"-")</f>
        <v>1.9958002713099065E-2</v>
      </c>
      <c r="AJ7" s="73">
        <v>4776</v>
      </c>
      <c r="AK7" s="72">
        <f>IFERROR(AJ7/AG7,"-")</f>
        <v>8.8751788601267353E-2</v>
      </c>
      <c r="AL7" s="73">
        <v>4038</v>
      </c>
      <c r="AM7" s="72">
        <f>IFERROR(AL7/AG7,"-")</f>
        <v>7.5037630312378048E-2</v>
      </c>
      <c r="AN7" s="120">
        <v>23994</v>
      </c>
      <c r="AO7" s="83">
        <v>292</v>
      </c>
      <c r="AP7" s="72">
        <f>IFERROR(AO7/AN7,"-")</f>
        <v>1.2169709093940152E-2</v>
      </c>
      <c r="AQ7" s="73">
        <v>1614</v>
      </c>
      <c r="AR7" s="72">
        <f>IFERROR(AQ7/AN7,"-")</f>
        <v>6.7266816704176044E-2</v>
      </c>
      <c r="AS7" s="73">
        <v>1235</v>
      </c>
      <c r="AT7" s="72">
        <f>IFERROR(AS7/AN7,"-")</f>
        <v>5.1471201133616737E-2</v>
      </c>
      <c r="AU7" s="120">
        <v>7228</v>
      </c>
      <c r="AV7" s="83">
        <v>41</v>
      </c>
      <c r="AW7" s="72">
        <f>IFERROR(AV7/AU7,"-")</f>
        <v>5.6723851687880463E-3</v>
      </c>
      <c r="AX7" s="73">
        <v>340</v>
      </c>
      <c r="AY7" s="72">
        <f>IFERROR(AX7/AU7,"-")</f>
        <v>4.7039291643608191E-2</v>
      </c>
      <c r="AZ7" s="73">
        <v>168</v>
      </c>
      <c r="BA7" s="72">
        <f>IFERROR(AZ7/AU7,"-")</f>
        <v>2.3242944106253459E-2</v>
      </c>
      <c r="BB7" s="120">
        <f>SUM(E7,L7,S7,Z7,AG7,AN7,AU7)</f>
        <v>255213</v>
      </c>
      <c r="BC7" s="74">
        <f>SUM(F7,M7,T7,AA7,AH7,AO7,AV7)</f>
        <v>7098</v>
      </c>
      <c r="BD7" s="72">
        <f>IFERROR(BC7/BB7,"-")</f>
        <v>2.781206286513618E-2</v>
      </c>
      <c r="BE7" s="74">
        <f>SUM(H7,O7,V7,AC7,AJ7,AQ7,AX7)</f>
        <v>28126</v>
      </c>
      <c r="BF7" s="72">
        <f>IFERROR(BE7/BB7,"-")</f>
        <v>0.11020598480484928</v>
      </c>
      <c r="BG7" s="74">
        <f>SUM(J7,Q7,X7,AE7,AL7,AS7,AZ7)</f>
        <v>19634</v>
      </c>
      <c r="BH7" s="72">
        <f>IFERROR(BG7/BB7,"-")</f>
        <v>7.6931817736557301E-2</v>
      </c>
      <c r="BJ7" s="259">
        <v>1</v>
      </c>
      <c r="BK7" s="270" t="s">
        <v>50</v>
      </c>
      <c r="BL7" s="209" t="s">
        <v>140</v>
      </c>
      <c r="BM7" s="38">
        <v>294586</v>
      </c>
      <c r="BN7" s="38">
        <v>7526</v>
      </c>
      <c r="BO7" s="85">
        <v>2.5547717814152743E-2</v>
      </c>
      <c r="BP7" s="38">
        <v>30777</v>
      </c>
      <c r="BQ7" s="85">
        <v>0.10447543331998126</v>
      </c>
      <c r="BR7" s="38">
        <v>22685</v>
      </c>
      <c r="BS7" s="85">
        <v>7.7006375048372974E-2</v>
      </c>
      <c r="BU7" s="188" t="s">
        <v>50</v>
      </c>
      <c r="BV7" s="5" t="s">
        <v>140</v>
      </c>
      <c r="BW7" s="36">
        <f t="shared" ref="BW7:BW70" si="0">(BB7-SUM(BC7,BE7,BG7))/BB7</f>
        <v>0.78505013459345718</v>
      </c>
      <c r="BX7" s="36">
        <f>(BM7-SUM(BN7,BP7,BR7))/BM7</f>
        <v>0.79297047381749297</v>
      </c>
      <c r="BY7" s="138">
        <v>1</v>
      </c>
      <c r="BZ7" s="142" t="s">
        <v>50</v>
      </c>
      <c r="CA7" s="36">
        <f>INDEX($BD:$BD,(ROW()+($BY7)*4))</f>
        <v>2.8899010054552886E-2</v>
      </c>
      <c r="CB7" s="36">
        <f t="shared" ref="CB7:CB38" si="1">INDEX($BO:$BO,(ROW()+($BY7)*3))</f>
        <v>2.4793591055918895E-2</v>
      </c>
      <c r="CC7" s="36">
        <f>INDEX($BF:$BF,(ROW()+($BY7)*4))</f>
        <v>0.11057920309242374</v>
      </c>
      <c r="CD7" s="36">
        <f t="shared" ref="CD7:CD38" si="2">INDEX($BQ:$BQ,(ROW()+($BY7)*3))</f>
        <v>0.10180389464715869</v>
      </c>
      <c r="CE7" s="36">
        <f>INDEX($BH:$BH,(ROW()+($BY7)*4))</f>
        <v>7.7537275815683426E-2</v>
      </c>
      <c r="CF7" s="36">
        <f t="shared" ref="CF7:CF38" si="3">INDEX($BS:$BS,(ROW()+($BY7)*3))</f>
        <v>7.5585208431659792E-2</v>
      </c>
      <c r="CG7" s="36">
        <f>INDEX($BW:$BW,(ROW()+($BY7)*4))</f>
        <v>0.7829845110373399</v>
      </c>
      <c r="CH7" s="36">
        <f>INDEX($BX:$BX,(ROW()+($BY7)*4))</f>
        <v>0.79781730586526267</v>
      </c>
      <c r="CI7" s="36">
        <f>INDEX($BD:$BD,(ROW()+($BY7*4)-4))</f>
        <v>2.781206286513618E-2</v>
      </c>
      <c r="CJ7" s="36">
        <f>INDEX($BF:$BF,(ROW()+($BY7*4)-4))</f>
        <v>0.11020598480484928</v>
      </c>
      <c r="CK7" s="36">
        <f>INDEX($BH:$BH,(ROW()+($BY7*4)-4))</f>
        <v>7.6931817736557301E-2</v>
      </c>
      <c r="CL7" s="36">
        <f>INDEX($BW:$BW,(ROW()+($BY7*4)-4))</f>
        <v>0.78505013459345718</v>
      </c>
      <c r="CM7" s="36">
        <f>INDEX($BD:$BD,(ROW()+($BY7*4)-3))</f>
        <v>3.8606403013182675E-2</v>
      </c>
      <c r="CN7" s="36">
        <f>INDEX($BF:$BF,(ROW()+($BY7*4)-3))</f>
        <v>0.12632349863988282</v>
      </c>
      <c r="CO7" s="36">
        <f>INDEX($BH:$BH,(ROW()+($BY7*4)-3))</f>
        <v>8.8595940573341705E-2</v>
      </c>
      <c r="CP7" s="36">
        <f>INDEX($BW:$BW,(ROW()+($BY7*4)-3))</f>
        <v>0.74647415777359283</v>
      </c>
      <c r="CQ7" s="36">
        <f>INDEX($BD:$BD,(ROW()+($BY7*4)-2))</f>
        <v>3.0076437354602858E-2</v>
      </c>
      <c r="CR7" s="36">
        <f>INDEX($BF:$BF,(ROW()+($BY7*4)-2))</f>
        <v>0.11548687271518777</v>
      </c>
      <c r="CS7" s="36">
        <f>INDEX($BH:$BH,(ROW()+($BY7*4)-2))</f>
        <v>8.4039548022598873E-2</v>
      </c>
      <c r="CT7" s="36">
        <f>INDEX($BW:$BW,(ROW()+($BY7*4)-2))</f>
        <v>0.77039714190761055</v>
      </c>
      <c r="CV7" s="142" t="s">
        <v>50</v>
      </c>
      <c r="CW7" s="36">
        <f t="shared" ref="CW7:CW50" si="4">VLOOKUP(CV7,$BZ$7:$CT$81,2,0)</f>
        <v>2.8899010054552886E-2</v>
      </c>
      <c r="CX7" s="36">
        <f t="shared" ref="CX7:CX50" si="5">VLOOKUP(CV7,$BZ$7:$CT$81,3,0)</f>
        <v>2.4793591055918895E-2</v>
      </c>
      <c r="CY7" s="197">
        <f>(ROUND(CW7,3)-ROUND(CX7,3))*100</f>
        <v>0.4</v>
      </c>
      <c r="CZ7" s="36">
        <f t="shared" ref="CZ7:CZ50" si="6">VLOOKUP(CV7,$BZ$7:$CT$81,4,0)</f>
        <v>0.11057920309242374</v>
      </c>
      <c r="DA7" s="36">
        <f t="shared" ref="DA7:DA50" si="7">VLOOKUP(CV7,$BZ$7:$CT$81,5,0)</f>
        <v>0.10180389464715869</v>
      </c>
      <c r="DB7" s="197">
        <f>(ROUND(CZ7,3)-ROUND(DA7,3))*100</f>
        <v>0.9000000000000008</v>
      </c>
      <c r="DC7" s="36">
        <f t="shared" ref="DC7:DC50" si="8">VLOOKUP(CV7,$BZ$7:$CT$81,6,0)</f>
        <v>7.7537275815683426E-2</v>
      </c>
      <c r="DD7" s="36">
        <f t="shared" ref="DD7:DD50" si="9">VLOOKUP(CV7,$BZ$7:$CT$81,7,0)</f>
        <v>7.5585208431659792E-2</v>
      </c>
      <c r="DE7" s="197">
        <f>(ROUND(DC7,3)-ROUND(DD7,3))*100</f>
        <v>0.20000000000000018</v>
      </c>
      <c r="DF7" s="36">
        <f t="shared" ref="DF7:DF50" si="10">VLOOKUP(CV7,$BZ$7:$CT$81,8,0)</f>
        <v>0.7829845110373399</v>
      </c>
      <c r="DG7" s="36">
        <f t="shared" ref="DG7:DG50" si="11">VLOOKUP(CV7,$BZ$7:$CT$81,9,0)</f>
        <v>0.79781730586526267</v>
      </c>
      <c r="DH7" s="197">
        <f>(ROUND(DF7,3)-ROUND(DG7,3))*100</f>
        <v>-1.5000000000000013</v>
      </c>
      <c r="DI7" s="36">
        <f>VLOOKUP(CV7,$BZ$7:$CT$81,10,0)</f>
        <v>2.781206286513618E-2</v>
      </c>
      <c r="DJ7" s="36">
        <f>VLOOKUP(CV7,$BZ$7:$CT$81,11,0)</f>
        <v>0.11020598480484928</v>
      </c>
      <c r="DK7" s="36">
        <f>VLOOKUP(CV7,$BZ$7:$CT$81,12,0)</f>
        <v>7.6931817736557301E-2</v>
      </c>
      <c r="DL7" s="36">
        <f>VLOOKUP(CV7,$BZ$7:$CT$81,13,0)</f>
        <v>0.78505013459345718</v>
      </c>
      <c r="DM7" s="36">
        <f>VLOOKUP(CV7,$BZ$7:$CT$81,14,0)</f>
        <v>3.8606403013182675E-2</v>
      </c>
      <c r="DN7" s="36">
        <f>VLOOKUP(CV7,$BZ$7:$CT$81,15,0)</f>
        <v>0.12632349863988282</v>
      </c>
      <c r="DO7" s="36">
        <f>VLOOKUP(CV7,$BZ$7:$CT$81,16,0)</f>
        <v>8.8595940573341705E-2</v>
      </c>
      <c r="DP7" s="36">
        <f>VLOOKUP(CV7,$BZ$7:$CT$81,17,0)</f>
        <v>0.74647415777359283</v>
      </c>
      <c r="DQ7" s="36">
        <f>VLOOKUP(CV7,$BZ$7:$CT$81,18,0)</f>
        <v>3.0076437354602858E-2</v>
      </c>
      <c r="DR7" s="36">
        <f>VLOOKUP(CV7,$BZ$7:$CT$81,19,0)</f>
        <v>0.11548687271518777</v>
      </c>
      <c r="DS7" s="36">
        <f>VLOOKUP(CV7,$BZ$7:$CT$81,20,0)</f>
        <v>8.4039548022598873E-2</v>
      </c>
      <c r="DT7" s="36">
        <f>VLOOKUP(CV7,$BZ$7:$CT$81,21,0)</f>
        <v>0.77039714190761055</v>
      </c>
      <c r="DV7" s="36">
        <f t="shared" ref="DV7:DV49" si="12">$CW$50</f>
        <v>4.8041085134680403E-2</v>
      </c>
      <c r="DW7" s="36">
        <f t="shared" ref="DW7:DW49" si="13">$CX$50</f>
        <v>4.088478876192473E-2</v>
      </c>
      <c r="DX7" s="197">
        <f>(ROUND(DV7,3)-ROUND(DW7,3))*100</f>
        <v>0.7</v>
      </c>
      <c r="DY7" s="36">
        <f t="shared" ref="DY7:DY49" si="14">$CZ$50</f>
        <v>0.16533561940166969</v>
      </c>
      <c r="DZ7" s="36">
        <f t="shared" ref="DZ7:DZ49" si="15">$DA$50</f>
        <v>0.15268812910075097</v>
      </c>
      <c r="EA7" s="197">
        <f>(ROUND(DY7,3)-ROUND(DZ7,3))*100</f>
        <v>1.2000000000000011</v>
      </c>
      <c r="EB7" s="36">
        <f t="shared" ref="EB7:EB49" si="16">$DC$50</f>
        <v>7.246863332638967E-2</v>
      </c>
      <c r="EC7" s="36">
        <f t="shared" ref="EC7:EC49" si="17">$DD$50</f>
        <v>6.9813647232663895E-2</v>
      </c>
      <c r="ED7" s="197">
        <f>(ROUND(EB7,3)-ROUND(EC7,3))*100</f>
        <v>0.19999999999999879</v>
      </c>
      <c r="EE7" s="36">
        <f t="shared" ref="EE7:EE49" si="18">$DF$50</f>
        <v>0.7141546621372602</v>
      </c>
      <c r="EF7" s="36">
        <f t="shared" ref="EF7:EF49" si="19">$DG$50</f>
        <v>0.73661343490466036</v>
      </c>
      <c r="EG7" s="197">
        <f>(ROUND(EE7,3)-ROUND(EF7,3))*100</f>
        <v>-2.300000000000002</v>
      </c>
      <c r="EH7" s="141">
        <v>0</v>
      </c>
    </row>
    <row r="8" spans="2:190" s="12" customFormat="1" ht="14.25" customHeight="1">
      <c r="B8" s="260"/>
      <c r="C8" s="271"/>
      <c r="D8" s="213" t="s">
        <v>303</v>
      </c>
      <c r="E8" s="170">
        <v>44</v>
      </c>
      <c r="F8" s="220">
        <v>0</v>
      </c>
      <c r="G8" s="62">
        <f>IFERROR(F8/E8,"-")</f>
        <v>0</v>
      </c>
      <c r="H8" s="231">
        <v>3</v>
      </c>
      <c r="I8" s="84">
        <f>IFERROR(H8/E8,"-")</f>
        <v>6.8181818181818177E-2</v>
      </c>
      <c r="J8" s="231">
        <v>3</v>
      </c>
      <c r="K8" s="84">
        <f>IFERROR(J8/E8,"-")</f>
        <v>6.8181818181818177E-2</v>
      </c>
      <c r="L8" s="170">
        <v>128</v>
      </c>
      <c r="M8" s="220">
        <v>3</v>
      </c>
      <c r="N8" s="84">
        <f>IFERROR(M8/L8,"-")</f>
        <v>2.34375E-2</v>
      </c>
      <c r="O8" s="231">
        <v>13</v>
      </c>
      <c r="P8" s="84">
        <f>IFERROR(O8/L8,"-")</f>
        <v>0.1015625</v>
      </c>
      <c r="Q8" s="231">
        <v>13</v>
      </c>
      <c r="R8" s="84">
        <f>IFERROR(Q8/L8,"-")</f>
        <v>0.1015625</v>
      </c>
      <c r="S8" s="170">
        <v>19035</v>
      </c>
      <c r="T8" s="220">
        <v>870</v>
      </c>
      <c r="U8" s="84">
        <f>IFERROR(T8/S8,"-")</f>
        <v>4.5705279747832936E-2</v>
      </c>
      <c r="V8" s="231">
        <v>2885</v>
      </c>
      <c r="W8" s="84">
        <f>IFERROR(V8/S8,"-")</f>
        <v>0.15156291042815864</v>
      </c>
      <c r="X8" s="231">
        <v>1632</v>
      </c>
      <c r="Y8" s="84">
        <f>IFERROR(X8/S8,"-")</f>
        <v>8.5736800630417651E-2</v>
      </c>
      <c r="Z8" s="170">
        <v>14071</v>
      </c>
      <c r="AA8" s="220">
        <v>619</v>
      </c>
      <c r="AB8" s="84">
        <f>IFERROR(AA8/Z8,"-")</f>
        <v>4.3991187548859355E-2</v>
      </c>
      <c r="AC8" s="231">
        <v>1881</v>
      </c>
      <c r="AD8" s="84">
        <f>IFERROR(AC8/Z8,"-")</f>
        <v>0.13367919835121883</v>
      </c>
      <c r="AE8" s="231">
        <v>1450</v>
      </c>
      <c r="AF8" s="84">
        <f>IFERROR(AE8/Z8,"-")</f>
        <v>0.10304882382204535</v>
      </c>
      <c r="AG8" s="170">
        <v>9265</v>
      </c>
      <c r="AH8" s="220">
        <v>259</v>
      </c>
      <c r="AI8" s="84">
        <f>IFERROR(AH8/AG8,"-")</f>
        <v>2.7954668105774419E-2</v>
      </c>
      <c r="AJ8" s="231">
        <v>898</v>
      </c>
      <c r="AK8" s="84">
        <f>IFERROR(AJ8/AG8,"-")</f>
        <v>9.6923907177549923E-2</v>
      </c>
      <c r="AL8" s="231">
        <v>852</v>
      </c>
      <c r="AM8" s="84">
        <f>IFERROR(AL8/AG8,"-")</f>
        <v>9.1958985429033996E-2</v>
      </c>
      <c r="AN8" s="170">
        <v>4229</v>
      </c>
      <c r="AO8" s="220">
        <v>80</v>
      </c>
      <c r="AP8" s="84">
        <f>IFERROR(AO8/AN8,"-")</f>
        <v>1.8917001655237645E-2</v>
      </c>
      <c r="AQ8" s="231">
        <v>302</v>
      </c>
      <c r="AR8" s="84">
        <f>IFERROR(AQ8/AN8,"-")</f>
        <v>7.141168124852211E-2</v>
      </c>
      <c r="AS8" s="231">
        <v>258</v>
      </c>
      <c r="AT8" s="84">
        <f>IFERROR(AS8/AN8,"-")</f>
        <v>6.1007330338141402E-2</v>
      </c>
      <c r="AU8" s="170">
        <v>1018</v>
      </c>
      <c r="AV8" s="220">
        <v>14</v>
      </c>
      <c r="AW8" s="84">
        <f>IFERROR(AV8/AU8,"-")</f>
        <v>1.37524557956778E-2</v>
      </c>
      <c r="AX8" s="231">
        <v>55</v>
      </c>
      <c r="AY8" s="84">
        <f>IFERROR(AX8/AU8,"-")</f>
        <v>5.4027504911591355E-2</v>
      </c>
      <c r="AZ8" s="231">
        <v>26</v>
      </c>
      <c r="BA8" s="84">
        <f>IFERROR(AZ8/AU8,"-")</f>
        <v>2.5540275049115914E-2</v>
      </c>
      <c r="BB8" s="170">
        <f t="shared" ref="BB8:BB71" si="20">SUM(E8,L8,S8,Z8,AG8,AN8,AU8)</f>
        <v>47790</v>
      </c>
      <c r="BC8" s="171">
        <f t="shared" ref="BC8:BC71" si="21">SUM(F8,M8,T8,AA8,AH8,AO8,AV8)</f>
        <v>1845</v>
      </c>
      <c r="BD8" s="84">
        <f>IFERROR(BC8/BB8,"-")</f>
        <v>3.8606403013182675E-2</v>
      </c>
      <c r="BE8" s="171">
        <f t="shared" ref="BE8:BE71" si="22">SUM(H8,O8,V8,AC8,AJ8,AQ8,AX8)</f>
        <v>6037</v>
      </c>
      <c r="BF8" s="84">
        <f>IFERROR(BE8/BB8,"-")</f>
        <v>0.12632349863988282</v>
      </c>
      <c r="BG8" s="171">
        <f t="shared" ref="BG8:BG71" si="23">SUM(J8,Q8,X8,AE8,AL8,AS8,AZ8)</f>
        <v>4234</v>
      </c>
      <c r="BH8" s="84">
        <f>IFERROR(BG8/BB8,"-")</f>
        <v>8.8595940573341705E-2</v>
      </c>
      <c r="BJ8" s="260"/>
      <c r="BK8" s="271"/>
      <c r="BL8" s="209" t="s">
        <v>160</v>
      </c>
      <c r="BM8" s="38">
        <v>20887</v>
      </c>
      <c r="BN8" s="38">
        <v>538</v>
      </c>
      <c r="BO8" s="85">
        <v>2.5757648297984392E-2</v>
      </c>
      <c r="BP8" s="38">
        <v>2275</v>
      </c>
      <c r="BQ8" s="85">
        <v>0.10891942356489683</v>
      </c>
      <c r="BR8" s="38">
        <v>1804</v>
      </c>
      <c r="BS8" s="85">
        <v>8.6369512136735771E-2</v>
      </c>
      <c r="BU8" s="225"/>
      <c r="BV8" s="214" t="s">
        <v>304</v>
      </c>
      <c r="BW8" s="36">
        <f t="shared" si="0"/>
        <v>0.74647415777359283</v>
      </c>
      <c r="BX8" s="226"/>
      <c r="BY8" s="138">
        <v>2</v>
      </c>
      <c r="BZ8" s="142" t="s">
        <v>98</v>
      </c>
      <c r="CA8" s="36">
        <f>INDEX($BD:$BD,(ROW()+($BY8)*4))</f>
        <v>3.5229476405946994E-2</v>
      </c>
      <c r="CB8" s="36">
        <f t="shared" si="1"/>
        <v>3.00783553795602E-2</v>
      </c>
      <c r="CC8" s="36">
        <f t="shared" ref="CC8:CC71" si="24">INDEX($BF:$BF,(ROW()+($BY8)*4))</f>
        <v>0.11449579831932773</v>
      </c>
      <c r="CD8" s="36">
        <f t="shared" si="2"/>
        <v>0.10969753138427837</v>
      </c>
      <c r="CE8" s="36">
        <f t="shared" ref="CE8:CE71" si="25">INDEX($BH:$BH,(ROW()+($BY8)*4))</f>
        <v>7.9508726567550092E-2</v>
      </c>
      <c r="CF8" s="36">
        <f t="shared" si="3"/>
        <v>8.2652287471564584E-2</v>
      </c>
      <c r="CG8" s="36">
        <f>INDEX($BW:$BW,(ROW()+($BY8)*4))</f>
        <v>0.77076599870717522</v>
      </c>
      <c r="CH8" s="36">
        <f t="shared" ref="CH8:CH71" si="26">INDEX($BX:$BX,(ROW()+($BY8)*4))</f>
        <v>0.77757182576459682</v>
      </c>
      <c r="CI8" s="36">
        <f t="shared" ref="CI8:CI71" si="27">INDEX($BD:$BD,(ROW()+($BY8*4)-4))</f>
        <v>3.3100852429978969E-2</v>
      </c>
      <c r="CJ8" s="36">
        <f t="shared" ref="CJ8:CJ71" si="28">INDEX($BF:$BF,(ROW()+($BY8*4)-4))</f>
        <v>0.11391564264363999</v>
      </c>
      <c r="CK8" s="36">
        <f t="shared" ref="CK8:CK71" si="29">INDEX($BH:$BH,(ROW()+($BY8*4)-4))</f>
        <v>8.1368316174028565E-2</v>
      </c>
      <c r="CL8" s="36">
        <f t="shared" ref="CL8:CL71" si="30">INDEX($BW:$BW,(ROW()+($BY8*4)-4))</f>
        <v>0.77161518875235247</v>
      </c>
      <c r="CM8" s="36">
        <f t="shared" ref="CM8:CM71" si="31">INDEX($BD:$BD,(ROW()+($BY8*4)-3))</f>
        <v>4.954740352548833E-2</v>
      </c>
      <c r="CN8" s="36">
        <f t="shared" ref="CN8:CN71" si="32">INDEX($BF:$BF,(ROW()+($BY8*4)-3))</f>
        <v>0.12196283944735588</v>
      </c>
      <c r="CO8" s="36">
        <f t="shared" ref="CO8:CO71" si="33">INDEX($BH:$BH,(ROW()+($BY8*4)-3))</f>
        <v>8.1467365412101006E-2</v>
      </c>
      <c r="CP8" s="36">
        <f t="shared" ref="CP8:CP71" si="34">INDEX($BW:$BW,(ROW()+($BY8*4)-3))</f>
        <v>0.74702239161505479</v>
      </c>
      <c r="CQ8" s="36">
        <f t="shared" ref="CQ8:CQ71" si="35">INDEX($BD:$BD,(ROW()+($BY8*4)-2))</f>
        <v>3.2955715756951595E-2</v>
      </c>
      <c r="CR8" s="36">
        <f t="shared" ref="CR8:CR71" si="36">INDEX($BF:$BF,(ROW()+($BY8*4)-2))</f>
        <v>0.12873326467559218</v>
      </c>
      <c r="CS8" s="36">
        <f t="shared" ref="CS8:CS71" si="37">INDEX($BH:$BH,(ROW()+($BY8*4)-2))</f>
        <v>7.6210092687950565E-2</v>
      </c>
      <c r="CT8" s="36">
        <f t="shared" ref="CT8:CT71" si="38">INDEX($BW:$BW,(ROW()+($BY8*4)-2))</f>
        <v>0.7621009268795057</v>
      </c>
      <c r="CV8" s="142" t="s">
        <v>30</v>
      </c>
      <c r="CW8" s="36">
        <f t="shared" si="4"/>
        <v>3.310138049351441E-2</v>
      </c>
      <c r="CX8" s="36">
        <f t="shared" si="5"/>
        <v>2.6043411268171768E-2</v>
      </c>
      <c r="CY8" s="197">
        <f>(ROUND(CW8,3)-ROUND(CX8,3))*100</f>
        <v>0.70000000000000029</v>
      </c>
      <c r="CZ8" s="36">
        <f t="shared" si="6"/>
        <v>0.17034103480895957</v>
      </c>
      <c r="DA8" s="36">
        <f t="shared" si="7"/>
        <v>0.15217391304347827</v>
      </c>
      <c r="DB8" s="197">
        <f t="shared" ref="DB8:DB50" si="39">(ROUND(CZ8,3)-ROUND(DA8,3))*100</f>
        <v>1.8000000000000016</v>
      </c>
      <c r="DC8" s="36">
        <f t="shared" si="8"/>
        <v>5.0970834869887287E-2</v>
      </c>
      <c r="DD8" s="36">
        <f t="shared" si="9"/>
        <v>4.8167749715281032E-2</v>
      </c>
      <c r="DE8" s="197">
        <f t="shared" ref="DE8:DE50" si="40">(ROUND(DC8,3)-ROUND(DD8,3))*100</f>
        <v>0.2999999999999996</v>
      </c>
      <c r="DF8" s="36">
        <f t="shared" si="10"/>
        <v>0.74558674982763873</v>
      </c>
      <c r="DG8" s="36">
        <f t="shared" si="11"/>
        <v>0.77361492597306891</v>
      </c>
      <c r="DH8" s="197">
        <f t="shared" ref="DH8:DH50" si="41">(ROUND(DF8,3)-ROUND(DG8,3))*100</f>
        <v>-2.8000000000000025</v>
      </c>
      <c r="DI8" s="36">
        <f t="shared" ref="DI8:DI50" si="42">VLOOKUP(CV8,$BZ$7:$CT$81,10,0)</f>
        <v>3.0642007040286082E-2</v>
      </c>
      <c r="DJ8" s="36">
        <f t="shared" ref="DJ8:DJ50" si="43">VLOOKUP(CV8,$BZ$7:$CT$81,11,0)</f>
        <v>0.16558082360172097</v>
      </c>
      <c r="DK8" s="36">
        <f t="shared" ref="DK8:DK50" si="44">VLOOKUP(CV8,$BZ$7:$CT$81,12,0)</f>
        <v>4.9349052913896185E-2</v>
      </c>
      <c r="DL8" s="36">
        <f t="shared" ref="DL8:DL50" si="45">VLOOKUP(CV8,$BZ$7:$CT$81,13,0)</f>
        <v>0.7544281164440968</v>
      </c>
      <c r="DM8" s="36">
        <f t="shared" ref="DM8:DM50" si="46">VLOOKUP(CV8,$BZ$7:$CT$81,14,0)</f>
        <v>4.3762219726278133E-2</v>
      </c>
      <c r="DN8" s="36">
        <f t="shared" ref="DN8:DN50" si="47">VLOOKUP(CV8,$BZ$7:$CT$81,15,0)</f>
        <v>0.20050750863180664</v>
      </c>
      <c r="DO8" s="36">
        <f t="shared" ref="DO8:DO50" si="48">VLOOKUP(CV8,$BZ$7:$CT$81,16,0)</f>
        <v>5.7781105703232249E-2</v>
      </c>
      <c r="DP8" s="36">
        <f t="shared" ref="DP8:DP50" si="49">VLOOKUP(CV8,$BZ$7:$CT$81,17,0)</f>
        <v>0.69794916593868295</v>
      </c>
      <c r="DQ8" s="36">
        <f t="shared" ref="DQ8:DQ50" si="50">VLOOKUP(CV8,$BZ$7:$CT$81,18,0)</f>
        <v>3.7621497998856487E-2</v>
      </c>
      <c r="DR8" s="36">
        <f t="shared" ref="DR8:DR50" si="51">VLOOKUP(CV8,$BZ$7:$CT$81,19,0)</f>
        <v>0.17918810748999428</v>
      </c>
      <c r="DS8" s="36">
        <f t="shared" ref="DS8:DS50" si="52">VLOOKUP(CV8,$BZ$7:$CT$81,20,0)</f>
        <v>5.9576901086335052E-2</v>
      </c>
      <c r="DT8" s="36">
        <f t="shared" ref="DT8:DT50" si="53">VLOOKUP(CV8,$BZ$7:$CT$81,21,0)</f>
        <v>0.72361349342481418</v>
      </c>
      <c r="DV8" s="36">
        <f t="shared" si="12"/>
        <v>4.8041085134680403E-2</v>
      </c>
      <c r="DW8" s="36">
        <f t="shared" si="13"/>
        <v>4.088478876192473E-2</v>
      </c>
      <c r="DX8" s="197">
        <f t="shared" ref="DX8:DX49" si="54">(ROUND(DV8,3)-ROUND(DW8,3))*100</f>
        <v>0.7</v>
      </c>
      <c r="DY8" s="36">
        <f t="shared" si="14"/>
        <v>0.16533561940166969</v>
      </c>
      <c r="DZ8" s="36">
        <f t="shared" si="15"/>
        <v>0.15268812910075097</v>
      </c>
      <c r="EA8" s="197">
        <f t="shared" ref="EA8:EA49" si="55">(ROUND(DY8,3)-ROUND(DZ8,3))*100</f>
        <v>1.2000000000000011</v>
      </c>
      <c r="EB8" s="36">
        <f t="shared" si="16"/>
        <v>7.246863332638967E-2</v>
      </c>
      <c r="EC8" s="36">
        <f t="shared" si="17"/>
        <v>6.9813647232663895E-2</v>
      </c>
      <c r="ED8" s="197">
        <f t="shared" ref="ED8:ED49" si="56">(ROUND(EB8,3)-ROUND(EC8,3))*100</f>
        <v>0.19999999999999879</v>
      </c>
      <c r="EE8" s="36">
        <f t="shared" si="18"/>
        <v>0.7141546621372602</v>
      </c>
      <c r="EF8" s="36">
        <f t="shared" si="19"/>
        <v>0.73661343490466036</v>
      </c>
      <c r="EG8" s="197">
        <f t="shared" ref="EG8:EG49" si="57">(ROUND(EE8,3)-ROUND(EF8,3))*100</f>
        <v>-2.300000000000002</v>
      </c>
      <c r="EH8" s="141">
        <v>0</v>
      </c>
    </row>
    <row r="9" spans="2:190" s="12" customFormat="1" ht="14.25" customHeight="1">
      <c r="B9" s="260"/>
      <c r="C9" s="271"/>
      <c r="D9" s="169" t="s">
        <v>160</v>
      </c>
      <c r="E9" s="164">
        <v>16</v>
      </c>
      <c r="F9" s="165">
        <v>0</v>
      </c>
      <c r="G9" s="62">
        <f t="shared" ref="G9:G114" si="58">IFERROR(F9/E9,"-")</f>
        <v>0</v>
      </c>
      <c r="H9" s="63">
        <v>1</v>
      </c>
      <c r="I9" s="62">
        <f t="shared" ref="I9:I114" si="59">IFERROR(H9/E9,"-")</f>
        <v>6.25E-2</v>
      </c>
      <c r="J9" s="63">
        <v>1</v>
      </c>
      <c r="K9" s="62">
        <f t="shared" ref="K9:K114" si="60">IFERROR(J9/E9,"-")</f>
        <v>6.25E-2</v>
      </c>
      <c r="L9" s="164">
        <v>43</v>
      </c>
      <c r="M9" s="165">
        <v>0</v>
      </c>
      <c r="N9" s="62">
        <f t="shared" ref="N9:N114" si="61">IFERROR(M9/L9,"-")</f>
        <v>0</v>
      </c>
      <c r="O9" s="63">
        <v>5</v>
      </c>
      <c r="P9" s="62">
        <f t="shared" ref="P9:P114" si="62">IFERROR(O9/L9,"-")</f>
        <v>0.11627906976744186</v>
      </c>
      <c r="Q9" s="63">
        <v>3</v>
      </c>
      <c r="R9" s="62">
        <f t="shared" ref="R9:R114" si="63">IFERROR(Q9/L9,"-")</f>
        <v>6.9767441860465115E-2</v>
      </c>
      <c r="S9" s="164">
        <v>11900</v>
      </c>
      <c r="T9" s="165">
        <v>424</v>
      </c>
      <c r="U9" s="62">
        <f t="shared" ref="U9:U114" si="64">IFERROR(T9/S9,"-")</f>
        <v>3.5630252100840337E-2</v>
      </c>
      <c r="V9" s="63">
        <v>1511</v>
      </c>
      <c r="W9" s="62">
        <f t="shared" ref="W9:W114" si="65">IFERROR(V9/S9,"-")</f>
        <v>0.12697478991596639</v>
      </c>
      <c r="X9" s="63">
        <v>959</v>
      </c>
      <c r="Y9" s="62">
        <f t="shared" ref="Y9:Y114" si="66">IFERROR(X9/S9,"-")</f>
        <v>8.0588235294117641E-2</v>
      </c>
      <c r="Z9" s="164">
        <v>6707</v>
      </c>
      <c r="AA9" s="165">
        <v>194</v>
      </c>
      <c r="AB9" s="62">
        <f t="shared" ref="AB9:AB114" si="67">IFERROR(AA9/Z9,"-")</f>
        <v>2.8925003727448936E-2</v>
      </c>
      <c r="AC9" s="63">
        <v>795</v>
      </c>
      <c r="AD9" s="62">
        <f t="shared" ref="AD9:AD114" si="68">IFERROR(AC9/Z9,"-")</f>
        <v>0.11853287609959744</v>
      </c>
      <c r="AE9" s="63">
        <v>633</v>
      </c>
      <c r="AF9" s="62">
        <f t="shared" ref="AF9:AF114" si="69">IFERROR(AE9/Z9,"-")</f>
        <v>9.4379007007604002E-2</v>
      </c>
      <c r="AG9" s="164">
        <v>3523</v>
      </c>
      <c r="AH9" s="165">
        <v>79</v>
      </c>
      <c r="AI9" s="62">
        <f t="shared" ref="AI9:AI114" si="70">IFERROR(AH9/AG9,"-")</f>
        <v>2.2424070394550098E-2</v>
      </c>
      <c r="AJ9" s="63">
        <v>357</v>
      </c>
      <c r="AK9" s="62">
        <f t="shared" ref="AK9:AK114" si="71">IFERROR(AJ9/AG9,"-")</f>
        <v>0.10133409026397956</v>
      </c>
      <c r="AL9" s="63">
        <v>323</v>
      </c>
      <c r="AM9" s="62">
        <f t="shared" ref="AM9:AM114" si="72">IFERROR(AL9/AG9,"-")</f>
        <v>9.1683224524552936E-2</v>
      </c>
      <c r="AN9" s="164">
        <v>1465</v>
      </c>
      <c r="AO9" s="165">
        <v>25</v>
      </c>
      <c r="AP9" s="62">
        <f t="shared" ref="AP9:AP114" si="73">IFERROR(AO9/AN9,"-")</f>
        <v>1.7064846416382253E-2</v>
      </c>
      <c r="AQ9" s="63">
        <v>88</v>
      </c>
      <c r="AR9" s="62">
        <f t="shared" ref="AR9:AR114" si="74">IFERROR(AQ9/AN9,"-")</f>
        <v>6.0068259385665526E-2</v>
      </c>
      <c r="AS9" s="63">
        <v>89</v>
      </c>
      <c r="AT9" s="62">
        <f t="shared" ref="AT9:AT114" si="75">IFERROR(AS9/AN9,"-")</f>
        <v>6.0750853242320817E-2</v>
      </c>
      <c r="AU9" s="164">
        <v>418</v>
      </c>
      <c r="AV9" s="165">
        <v>2</v>
      </c>
      <c r="AW9" s="62">
        <f t="shared" ref="AW9:AW114" si="76">IFERROR(AV9/AU9,"-")</f>
        <v>4.7846889952153108E-3</v>
      </c>
      <c r="AX9" s="63">
        <v>23</v>
      </c>
      <c r="AY9" s="62">
        <f t="shared" ref="AY9:AY114" si="77">IFERROR(AX9/AU9,"-")</f>
        <v>5.5023923444976079E-2</v>
      </c>
      <c r="AZ9" s="63">
        <v>15</v>
      </c>
      <c r="BA9" s="62">
        <f t="shared" ref="BA9:BA114" si="78">IFERROR(AZ9/AU9,"-")</f>
        <v>3.5885167464114832E-2</v>
      </c>
      <c r="BB9" s="164">
        <f t="shared" si="20"/>
        <v>24072</v>
      </c>
      <c r="BC9" s="64">
        <f t="shared" si="21"/>
        <v>724</v>
      </c>
      <c r="BD9" s="62">
        <f t="shared" ref="BD9:BD114" si="79">IFERROR(BC9/BB9,"-")</f>
        <v>3.0076437354602858E-2</v>
      </c>
      <c r="BE9" s="64">
        <f t="shared" si="22"/>
        <v>2780</v>
      </c>
      <c r="BF9" s="62">
        <f t="shared" ref="BF9:BF114" si="80">IFERROR(BE9/BB9,"-")</f>
        <v>0.11548687271518777</v>
      </c>
      <c r="BG9" s="64">
        <f t="shared" si="23"/>
        <v>2023</v>
      </c>
      <c r="BH9" s="62">
        <f t="shared" ref="BH9:BH114" si="81">IFERROR(BG9/BB9,"-")</f>
        <v>8.4039548022598873E-2</v>
      </c>
      <c r="BJ9" s="260"/>
      <c r="BK9" s="271"/>
      <c r="BL9" s="209" t="s">
        <v>209</v>
      </c>
      <c r="BM9" s="38">
        <v>10821</v>
      </c>
      <c r="BN9" s="38">
        <v>26</v>
      </c>
      <c r="BO9" s="85">
        <v>2.4027354218648924E-3</v>
      </c>
      <c r="BP9" s="38">
        <v>166</v>
      </c>
      <c r="BQ9" s="85">
        <v>1.5340541539598927E-2</v>
      </c>
      <c r="BR9" s="38">
        <v>174</v>
      </c>
      <c r="BS9" s="85">
        <v>1.6079844746326587E-2</v>
      </c>
      <c r="BU9" s="189"/>
      <c r="BV9" s="5" t="s">
        <v>141</v>
      </c>
      <c r="BW9" s="36">
        <f t="shared" si="0"/>
        <v>0.77039714190761055</v>
      </c>
      <c r="BX9" s="36">
        <f>(BM8-SUM(BN8,BP8,BR8))/BM8</f>
        <v>0.77895341600038304</v>
      </c>
      <c r="BY9" s="138">
        <v>3</v>
      </c>
      <c r="BZ9" s="142" t="s">
        <v>99</v>
      </c>
      <c r="CA9" s="36">
        <f t="shared" ref="CA9:CA71" si="82">INDEX($BD:$BD,(ROW()+($BY9)*4))</f>
        <v>1.9908698960182603E-2</v>
      </c>
      <c r="CB9" s="36">
        <f t="shared" si="1"/>
        <v>1.7412935323383085E-2</v>
      </c>
      <c r="CC9" s="36">
        <f t="shared" si="24"/>
        <v>0.13149885873700229</v>
      </c>
      <c r="CD9" s="36">
        <f t="shared" si="2"/>
        <v>0.12228332024090076</v>
      </c>
      <c r="CE9" s="36">
        <f t="shared" si="25"/>
        <v>5.046918589906163E-2</v>
      </c>
      <c r="CF9" s="36">
        <f t="shared" si="3"/>
        <v>5.5119141136423147E-2</v>
      </c>
      <c r="CG9" s="36">
        <f t="shared" ref="CG9:CG71" si="83">INDEX($BW:$BW,(ROW()+($BY9)*4))</f>
        <v>0.79812325640375348</v>
      </c>
      <c r="CH9" s="36">
        <f t="shared" si="26"/>
        <v>0.80518460329929298</v>
      </c>
      <c r="CI9" s="36">
        <f t="shared" si="27"/>
        <v>1.890793426400424E-2</v>
      </c>
      <c r="CJ9" s="36">
        <f t="shared" si="28"/>
        <v>0.1346527655062732</v>
      </c>
      <c r="CK9" s="36">
        <f t="shared" si="29"/>
        <v>4.8241738823113625E-2</v>
      </c>
      <c r="CL9" s="36">
        <f t="shared" si="30"/>
        <v>0.79819756140660891</v>
      </c>
      <c r="CM9" s="36">
        <f t="shared" si="31"/>
        <v>2.3564064801178203E-2</v>
      </c>
      <c r="CN9" s="36">
        <f t="shared" si="32"/>
        <v>0.13991163475699558</v>
      </c>
      <c r="CO9" s="36">
        <f t="shared" si="33"/>
        <v>6.1119293078055963E-2</v>
      </c>
      <c r="CP9" s="36">
        <f t="shared" si="34"/>
        <v>0.77540500736377027</v>
      </c>
      <c r="CQ9" s="36">
        <f t="shared" si="35"/>
        <v>2.6315789473684209E-2</v>
      </c>
      <c r="CR9" s="36">
        <f t="shared" si="36"/>
        <v>0.11842105263157894</v>
      </c>
      <c r="CS9" s="36">
        <f t="shared" si="37"/>
        <v>5.9941520467836254E-2</v>
      </c>
      <c r="CT9" s="36">
        <f t="shared" si="38"/>
        <v>0.79532163742690054</v>
      </c>
      <c r="CV9" s="142" t="s">
        <v>38</v>
      </c>
      <c r="CW9" s="36">
        <f t="shared" si="4"/>
        <v>3.3590508770652887E-2</v>
      </c>
      <c r="CX9" s="36">
        <f t="shared" si="5"/>
        <v>2.5586836742395654E-2</v>
      </c>
      <c r="CY9" s="197">
        <f t="shared" ref="CY9:CY50" si="84">(ROUND(CW9,3)-ROUND(CX9,3))*100</f>
        <v>0.80000000000000038</v>
      </c>
      <c r="CZ9" s="36">
        <f t="shared" si="6"/>
        <v>0.16023728073367785</v>
      </c>
      <c r="DA9" s="36">
        <f t="shared" si="7"/>
        <v>0.13480262661332931</v>
      </c>
      <c r="DB9" s="197">
        <f t="shared" si="39"/>
        <v>2.4999999999999996</v>
      </c>
      <c r="DC9" s="36">
        <f t="shared" si="8"/>
        <v>5.7318582138438025E-2</v>
      </c>
      <c r="DD9" s="36">
        <f t="shared" si="9"/>
        <v>5.1626537851913352E-2</v>
      </c>
      <c r="DE9" s="197">
        <f t="shared" si="40"/>
        <v>0.50000000000000044</v>
      </c>
      <c r="DF9" s="36">
        <f t="shared" si="10"/>
        <v>0.74885362835723124</v>
      </c>
      <c r="DG9" s="36">
        <f t="shared" si="11"/>
        <v>0.7879839987923617</v>
      </c>
      <c r="DH9" s="197">
        <f t="shared" si="41"/>
        <v>-3.9000000000000035</v>
      </c>
      <c r="DI9" s="36">
        <f t="shared" si="42"/>
        <v>2.9831071184454643E-2</v>
      </c>
      <c r="DJ9" s="36">
        <f t="shared" si="43"/>
        <v>0.15140123034859876</v>
      </c>
      <c r="DK9" s="36">
        <f t="shared" si="44"/>
        <v>5.4389219802753637E-2</v>
      </c>
      <c r="DL9" s="36">
        <f t="shared" si="45"/>
        <v>0.76437847866419295</v>
      </c>
      <c r="DM9" s="36">
        <f t="shared" si="46"/>
        <v>5.1546391752577317E-2</v>
      </c>
      <c r="DN9" s="36">
        <f t="shared" si="47"/>
        <v>0.20477056802102284</v>
      </c>
      <c r="DO9" s="36">
        <f t="shared" si="48"/>
        <v>6.9739235900545787E-2</v>
      </c>
      <c r="DP9" s="36">
        <f t="shared" si="49"/>
        <v>0.6739438043258541</v>
      </c>
      <c r="DQ9" s="36">
        <f t="shared" si="50"/>
        <v>3.3373063170441003E-2</v>
      </c>
      <c r="DR9" s="36">
        <f t="shared" si="51"/>
        <v>0.16865315852205007</v>
      </c>
      <c r="DS9" s="36">
        <f t="shared" si="52"/>
        <v>6.8533969010727058E-2</v>
      </c>
      <c r="DT9" s="36">
        <f t="shared" si="53"/>
        <v>0.72943980929678187</v>
      </c>
      <c r="DV9" s="36">
        <f t="shared" si="12"/>
        <v>4.8041085134680403E-2</v>
      </c>
      <c r="DW9" s="36">
        <f t="shared" si="13"/>
        <v>4.088478876192473E-2</v>
      </c>
      <c r="DX9" s="197">
        <f t="shared" si="54"/>
        <v>0.7</v>
      </c>
      <c r="DY9" s="36">
        <f t="shared" si="14"/>
        <v>0.16533561940166969</v>
      </c>
      <c r="DZ9" s="36">
        <f t="shared" si="15"/>
        <v>0.15268812910075097</v>
      </c>
      <c r="EA9" s="197">
        <f t="shared" si="55"/>
        <v>1.2000000000000011</v>
      </c>
      <c r="EB9" s="36">
        <f t="shared" si="16"/>
        <v>7.246863332638967E-2</v>
      </c>
      <c r="EC9" s="36">
        <f t="shared" si="17"/>
        <v>6.9813647232663895E-2</v>
      </c>
      <c r="ED9" s="197">
        <f t="shared" si="56"/>
        <v>0.19999999999999879</v>
      </c>
      <c r="EE9" s="36">
        <f t="shared" si="18"/>
        <v>0.7141546621372602</v>
      </c>
      <c r="EF9" s="36">
        <f t="shared" si="19"/>
        <v>0.73661343490466036</v>
      </c>
      <c r="EG9" s="197">
        <f t="shared" si="57"/>
        <v>-2.300000000000002</v>
      </c>
      <c r="EH9" s="141">
        <v>0</v>
      </c>
    </row>
    <row r="10" spans="2:190" s="12" customFormat="1" ht="14.25" customHeight="1">
      <c r="B10" s="260"/>
      <c r="C10" s="271"/>
      <c r="D10" s="136" t="s">
        <v>210</v>
      </c>
      <c r="E10" s="156">
        <v>15</v>
      </c>
      <c r="F10" s="232">
        <v>0</v>
      </c>
      <c r="G10" s="158">
        <f t="shared" ref="G10" si="85">IFERROR(F10/E10,"-")</f>
        <v>0</v>
      </c>
      <c r="H10" s="233">
        <v>0</v>
      </c>
      <c r="I10" s="158">
        <f t="shared" ref="I10" si="86">IFERROR(H10/E10,"-")</f>
        <v>0</v>
      </c>
      <c r="J10" s="233">
        <v>0</v>
      </c>
      <c r="K10" s="158">
        <f t="shared" ref="K10" si="87">IFERROR(J10/E10,"-")</f>
        <v>0</v>
      </c>
      <c r="L10" s="156">
        <v>62</v>
      </c>
      <c r="M10" s="232">
        <v>0</v>
      </c>
      <c r="N10" s="158">
        <f t="shared" ref="N10" si="88">IFERROR(M10/L10,"-")</f>
        <v>0</v>
      </c>
      <c r="O10" s="233">
        <v>0</v>
      </c>
      <c r="P10" s="158">
        <f t="shared" ref="P10" si="89">IFERROR(O10/L10,"-")</f>
        <v>0</v>
      </c>
      <c r="Q10" s="233">
        <v>1</v>
      </c>
      <c r="R10" s="158">
        <f t="shared" ref="R10" si="90">IFERROR(Q10/L10,"-")</f>
        <v>1.6129032258064516E-2</v>
      </c>
      <c r="S10" s="156">
        <v>930</v>
      </c>
      <c r="T10" s="232">
        <v>8</v>
      </c>
      <c r="U10" s="158">
        <f t="shared" ref="U10" si="91">IFERROR(T10/S10,"-")</f>
        <v>8.6021505376344086E-3</v>
      </c>
      <c r="V10" s="233">
        <v>30</v>
      </c>
      <c r="W10" s="158">
        <f t="shared" ref="W10" si="92">IFERROR(V10/S10,"-")</f>
        <v>3.2258064516129031E-2</v>
      </c>
      <c r="X10" s="233">
        <v>18</v>
      </c>
      <c r="Y10" s="158">
        <f t="shared" ref="Y10" si="93">IFERROR(X10/S10,"-")</f>
        <v>1.935483870967742E-2</v>
      </c>
      <c r="Z10" s="156">
        <v>1753</v>
      </c>
      <c r="AA10" s="232">
        <v>9</v>
      </c>
      <c r="AB10" s="158">
        <f t="shared" ref="AB10" si="94">IFERROR(AA10/Z10,"-")</f>
        <v>5.1340559041642897E-3</v>
      </c>
      <c r="AC10" s="233">
        <v>39</v>
      </c>
      <c r="AD10" s="158">
        <f t="shared" ref="AD10" si="95">IFERROR(AC10/Z10,"-")</f>
        <v>2.2247575584711923E-2</v>
      </c>
      <c r="AE10" s="233">
        <v>35</v>
      </c>
      <c r="AF10" s="158">
        <f t="shared" ref="AF10" si="96">IFERROR(AE10/Z10,"-")</f>
        <v>1.9965772960638905E-2</v>
      </c>
      <c r="AG10" s="156">
        <v>2166</v>
      </c>
      <c r="AH10" s="232">
        <v>3</v>
      </c>
      <c r="AI10" s="158">
        <f t="shared" ref="AI10" si="97">IFERROR(AH10/AG10,"-")</f>
        <v>1.3850415512465374E-3</v>
      </c>
      <c r="AJ10" s="233">
        <v>29</v>
      </c>
      <c r="AK10" s="158">
        <f t="shared" ref="AK10" si="98">IFERROR(AJ10/AG10,"-")</f>
        <v>1.3388734995383195E-2</v>
      </c>
      <c r="AL10" s="233">
        <v>34</v>
      </c>
      <c r="AM10" s="158">
        <f t="shared" ref="AM10" si="99">IFERROR(AL10/AG10,"-")</f>
        <v>1.569713758079409E-2</v>
      </c>
      <c r="AN10" s="156">
        <v>1952</v>
      </c>
      <c r="AO10" s="232">
        <v>2</v>
      </c>
      <c r="AP10" s="158">
        <f t="shared" ref="AP10" si="100">IFERROR(AO10/AN10,"-")</f>
        <v>1.0245901639344263E-3</v>
      </c>
      <c r="AQ10" s="233">
        <v>21</v>
      </c>
      <c r="AR10" s="158">
        <f t="shared" ref="AR10" si="101">IFERROR(AQ10/AN10,"-")</f>
        <v>1.0758196721311475E-2</v>
      </c>
      <c r="AS10" s="233">
        <v>12</v>
      </c>
      <c r="AT10" s="158">
        <f t="shared" ref="AT10" si="102">IFERROR(AS10/AN10,"-")</f>
        <v>6.1475409836065573E-3</v>
      </c>
      <c r="AU10" s="156">
        <v>1318</v>
      </c>
      <c r="AV10" s="232">
        <v>0</v>
      </c>
      <c r="AW10" s="158">
        <f t="shared" ref="AW10" si="103">IFERROR(AV10/AU10,"-")</f>
        <v>0</v>
      </c>
      <c r="AX10" s="233">
        <v>12</v>
      </c>
      <c r="AY10" s="158">
        <f t="shared" ref="AY10" si="104">IFERROR(AX10/AU10,"-")</f>
        <v>9.104704097116844E-3</v>
      </c>
      <c r="AZ10" s="233">
        <v>5</v>
      </c>
      <c r="BA10" s="158">
        <f t="shared" ref="BA10" si="105">IFERROR(AZ10/AU10,"-")</f>
        <v>3.7936267071320183E-3</v>
      </c>
      <c r="BB10" s="156">
        <f t="shared" si="20"/>
        <v>8196</v>
      </c>
      <c r="BC10" s="157">
        <f t="shared" si="21"/>
        <v>22</v>
      </c>
      <c r="BD10" s="158">
        <f t="shared" ref="BD10" si="106">IFERROR(BC10/BB10,"-")</f>
        <v>2.6842362127867253E-3</v>
      </c>
      <c r="BE10" s="157">
        <f t="shared" si="22"/>
        <v>131</v>
      </c>
      <c r="BF10" s="158">
        <f t="shared" ref="BF10" si="107">IFERROR(BE10/BB10,"-")</f>
        <v>1.5983406539775501E-2</v>
      </c>
      <c r="BG10" s="157">
        <f t="shared" si="23"/>
        <v>105</v>
      </c>
      <c r="BH10" s="158">
        <f t="shared" ref="BH10" si="108">IFERROR(BG10/BB10,"-")</f>
        <v>1.2811127379209371E-2</v>
      </c>
      <c r="BJ10" s="261"/>
      <c r="BK10" s="272"/>
      <c r="BL10" s="208" t="s">
        <v>67</v>
      </c>
      <c r="BM10" s="38">
        <v>326294</v>
      </c>
      <c r="BN10" s="38">
        <v>8090</v>
      </c>
      <c r="BO10" s="85">
        <v>2.4793591055918895E-2</v>
      </c>
      <c r="BP10" s="38">
        <v>33218</v>
      </c>
      <c r="BQ10" s="85">
        <v>0.10180389464715869</v>
      </c>
      <c r="BR10" s="38">
        <v>24663</v>
      </c>
      <c r="BS10" s="85">
        <v>7.5585208431659792E-2</v>
      </c>
      <c r="BU10" s="189"/>
      <c r="BV10" s="193" t="s">
        <v>209</v>
      </c>
      <c r="BW10" s="36">
        <f t="shared" si="0"/>
        <v>0.96852122986822842</v>
      </c>
      <c r="BX10" s="36">
        <f>(BM9-SUM(BN9,BP9,BR9))/BM9</f>
        <v>0.96617687829220955</v>
      </c>
      <c r="BY10" s="138">
        <v>4</v>
      </c>
      <c r="BZ10" s="142" t="s">
        <v>100</v>
      </c>
      <c r="CA10" s="36">
        <f t="shared" si="82"/>
        <v>1.8614039022202288E-2</v>
      </c>
      <c r="CB10" s="36">
        <f t="shared" si="1"/>
        <v>1.708415098695602E-2</v>
      </c>
      <c r="CC10" s="36">
        <f t="shared" si="24"/>
        <v>0.14880017941242432</v>
      </c>
      <c r="CD10" s="36">
        <f t="shared" si="2"/>
        <v>0.14556158374696987</v>
      </c>
      <c r="CE10" s="36">
        <f t="shared" si="25"/>
        <v>4.1376990356582197E-2</v>
      </c>
      <c r="CF10" s="36">
        <f t="shared" si="3"/>
        <v>4.3402978183077458E-2</v>
      </c>
      <c r="CG10" s="36">
        <f t="shared" si="83"/>
        <v>0.79120879120879117</v>
      </c>
      <c r="CH10" s="36">
        <f t="shared" si="26"/>
        <v>0.79395128708299667</v>
      </c>
      <c r="CI10" s="36">
        <f t="shared" si="27"/>
        <v>1.8758815232722145E-2</v>
      </c>
      <c r="CJ10" s="36">
        <f t="shared" si="28"/>
        <v>0.15021156558533144</v>
      </c>
      <c r="CK10" s="36">
        <f t="shared" si="29"/>
        <v>4.2595204513399154E-2</v>
      </c>
      <c r="CL10" s="36">
        <f t="shared" si="30"/>
        <v>0.78843441466854725</v>
      </c>
      <c r="CM10" s="36">
        <f t="shared" si="31"/>
        <v>2.1558872305140961E-2</v>
      </c>
      <c r="CN10" s="36">
        <f t="shared" si="32"/>
        <v>0.15091210613598674</v>
      </c>
      <c r="CO10" s="36">
        <f t="shared" si="33"/>
        <v>4.39469320066335E-2</v>
      </c>
      <c r="CP10" s="36">
        <f t="shared" si="34"/>
        <v>0.78358208955223885</v>
      </c>
      <c r="CQ10" s="36">
        <f t="shared" si="35"/>
        <v>1.7543859649122806E-2</v>
      </c>
      <c r="CR10" s="36">
        <f t="shared" si="36"/>
        <v>0.17543859649122806</v>
      </c>
      <c r="CS10" s="36">
        <f t="shared" si="37"/>
        <v>3.2581453634085211E-2</v>
      </c>
      <c r="CT10" s="36">
        <f t="shared" si="38"/>
        <v>0.77443609022556392</v>
      </c>
      <c r="CV10" s="142" t="s">
        <v>1</v>
      </c>
      <c r="CW10" s="36">
        <f t="shared" si="4"/>
        <v>3.8666902404526166E-2</v>
      </c>
      <c r="CX10" s="36">
        <f t="shared" si="5"/>
        <v>3.0384107902067147E-2</v>
      </c>
      <c r="CY10" s="197">
        <f t="shared" si="84"/>
        <v>0.90000000000000013</v>
      </c>
      <c r="CZ10" s="36">
        <f t="shared" si="6"/>
        <v>0.15777934936350779</v>
      </c>
      <c r="DA10" s="36">
        <f t="shared" si="7"/>
        <v>0.14552484972877877</v>
      </c>
      <c r="DB10" s="197">
        <f t="shared" si="39"/>
        <v>1.2000000000000011</v>
      </c>
      <c r="DC10" s="36">
        <f t="shared" si="8"/>
        <v>7.0438472418670434E-2</v>
      </c>
      <c r="DD10" s="36">
        <f t="shared" si="9"/>
        <v>6.4653276645653124E-2</v>
      </c>
      <c r="DE10" s="197">
        <f t="shared" si="40"/>
        <v>0.50000000000000044</v>
      </c>
      <c r="DF10" s="36">
        <f t="shared" si="10"/>
        <v>0.73311527581329561</v>
      </c>
      <c r="DG10" s="36">
        <f t="shared" si="11"/>
        <v>0.75943776572350097</v>
      </c>
      <c r="DH10" s="197">
        <f t="shared" si="41"/>
        <v>-2.6000000000000023</v>
      </c>
      <c r="DI10" s="36">
        <f t="shared" si="42"/>
        <v>3.6906059719747933E-2</v>
      </c>
      <c r="DJ10" s="36">
        <f t="shared" si="43"/>
        <v>0.15222420165385944</v>
      </c>
      <c r="DK10" s="36">
        <f t="shared" si="44"/>
        <v>6.6207556701853285E-2</v>
      </c>
      <c r="DL10" s="36">
        <f t="shared" si="45"/>
        <v>0.74466218192453937</v>
      </c>
      <c r="DM10" s="36">
        <f t="shared" si="46"/>
        <v>4.6039922730199613E-2</v>
      </c>
      <c r="DN10" s="36">
        <f t="shared" si="47"/>
        <v>0.18359626529298131</v>
      </c>
      <c r="DO10" s="36">
        <f t="shared" si="48"/>
        <v>8.1535737282678683E-2</v>
      </c>
      <c r="DP10" s="36">
        <f t="shared" si="49"/>
        <v>0.68882807469414042</v>
      </c>
      <c r="DQ10" s="36">
        <f t="shared" si="50"/>
        <v>3.8829879853734983E-2</v>
      </c>
      <c r="DR10" s="36">
        <f t="shared" si="51"/>
        <v>0.15653839456729932</v>
      </c>
      <c r="DS10" s="36">
        <f t="shared" si="52"/>
        <v>8.0794010099251259E-2</v>
      </c>
      <c r="DT10" s="36">
        <f t="shared" si="53"/>
        <v>0.72383771547971443</v>
      </c>
      <c r="DV10" s="36">
        <f t="shared" si="12"/>
        <v>4.8041085134680403E-2</v>
      </c>
      <c r="DW10" s="36">
        <f t="shared" si="13"/>
        <v>4.088478876192473E-2</v>
      </c>
      <c r="DX10" s="197">
        <f t="shared" si="54"/>
        <v>0.7</v>
      </c>
      <c r="DY10" s="36">
        <f t="shared" si="14"/>
        <v>0.16533561940166969</v>
      </c>
      <c r="DZ10" s="36">
        <f t="shared" si="15"/>
        <v>0.15268812910075097</v>
      </c>
      <c r="EA10" s="197">
        <f t="shared" si="55"/>
        <v>1.2000000000000011</v>
      </c>
      <c r="EB10" s="36">
        <f t="shared" si="16"/>
        <v>7.246863332638967E-2</v>
      </c>
      <c r="EC10" s="36">
        <f t="shared" si="17"/>
        <v>6.9813647232663895E-2</v>
      </c>
      <c r="ED10" s="197">
        <f t="shared" si="56"/>
        <v>0.19999999999999879</v>
      </c>
      <c r="EE10" s="36">
        <f t="shared" si="18"/>
        <v>0.7141546621372602</v>
      </c>
      <c r="EF10" s="36">
        <f t="shared" si="19"/>
        <v>0.73661343490466036</v>
      </c>
      <c r="EG10" s="197">
        <f t="shared" si="57"/>
        <v>-2.300000000000002</v>
      </c>
      <c r="EH10" s="141">
        <v>0</v>
      </c>
    </row>
    <row r="11" spans="2:190" s="12" customFormat="1" ht="14.25" customHeight="1">
      <c r="B11" s="261"/>
      <c r="C11" s="272"/>
      <c r="D11" s="137" t="s">
        <v>67</v>
      </c>
      <c r="E11" s="37">
        <v>569</v>
      </c>
      <c r="F11" s="234">
        <v>8</v>
      </c>
      <c r="G11" s="13">
        <f t="shared" si="58"/>
        <v>1.4059753954305799E-2</v>
      </c>
      <c r="H11" s="33">
        <v>72</v>
      </c>
      <c r="I11" s="13">
        <f t="shared" si="59"/>
        <v>0.1265377855887522</v>
      </c>
      <c r="J11" s="33">
        <v>23</v>
      </c>
      <c r="K11" s="13">
        <f t="shared" si="60"/>
        <v>4.0421792618629174E-2</v>
      </c>
      <c r="L11" s="37">
        <v>2268</v>
      </c>
      <c r="M11" s="234">
        <v>45</v>
      </c>
      <c r="N11" s="13">
        <f t="shared" si="61"/>
        <v>1.984126984126984E-2</v>
      </c>
      <c r="O11" s="33">
        <v>189</v>
      </c>
      <c r="P11" s="13">
        <f t="shared" si="62"/>
        <v>8.3333333333333329E-2</v>
      </c>
      <c r="Q11" s="33">
        <v>123</v>
      </c>
      <c r="R11" s="13">
        <f t="shared" si="63"/>
        <v>5.423280423280423E-2</v>
      </c>
      <c r="S11" s="37">
        <v>121579</v>
      </c>
      <c r="T11" s="234">
        <v>4569</v>
      </c>
      <c r="U11" s="13">
        <f t="shared" si="64"/>
        <v>3.7580503211903371E-2</v>
      </c>
      <c r="V11" s="33">
        <v>16394</v>
      </c>
      <c r="W11" s="13">
        <f t="shared" si="65"/>
        <v>0.1348423658691057</v>
      </c>
      <c r="X11" s="33">
        <v>9792</v>
      </c>
      <c r="Y11" s="13">
        <f t="shared" si="66"/>
        <v>8.0540224874361521E-2</v>
      </c>
      <c r="Z11" s="37">
        <v>100466</v>
      </c>
      <c r="AA11" s="234">
        <v>3196</v>
      </c>
      <c r="AB11" s="13">
        <f t="shared" si="67"/>
        <v>3.1811757211394898E-2</v>
      </c>
      <c r="AC11" s="33">
        <v>11904</v>
      </c>
      <c r="AD11" s="13">
        <f t="shared" si="68"/>
        <v>0.11848784663468238</v>
      </c>
      <c r="AE11" s="33">
        <v>9003</v>
      </c>
      <c r="AF11" s="13">
        <f t="shared" si="69"/>
        <v>8.9612406187167801E-2</v>
      </c>
      <c r="AG11" s="37">
        <v>68767</v>
      </c>
      <c r="AH11" s="234">
        <v>1415</v>
      </c>
      <c r="AI11" s="13">
        <f t="shared" si="70"/>
        <v>2.0576730117643636E-2</v>
      </c>
      <c r="AJ11" s="33">
        <v>6060</v>
      </c>
      <c r="AK11" s="13">
        <f t="shared" si="71"/>
        <v>8.812366396672823E-2</v>
      </c>
      <c r="AL11" s="33">
        <v>5247</v>
      </c>
      <c r="AM11" s="13">
        <f t="shared" si="72"/>
        <v>7.6301132810795882E-2</v>
      </c>
      <c r="AN11" s="37">
        <v>31640</v>
      </c>
      <c r="AO11" s="234">
        <v>399</v>
      </c>
      <c r="AP11" s="13">
        <f t="shared" si="73"/>
        <v>1.2610619469026548E-2</v>
      </c>
      <c r="AQ11" s="33">
        <v>2025</v>
      </c>
      <c r="AR11" s="13">
        <f t="shared" si="74"/>
        <v>6.4001264222503157E-2</v>
      </c>
      <c r="AS11" s="33">
        <v>1594</v>
      </c>
      <c r="AT11" s="13">
        <f t="shared" si="75"/>
        <v>5.0379266750948164E-2</v>
      </c>
      <c r="AU11" s="37">
        <v>9982</v>
      </c>
      <c r="AV11" s="234">
        <v>57</v>
      </c>
      <c r="AW11" s="13">
        <f t="shared" si="76"/>
        <v>5.7102785013023443E-3</v>
      </c>
      <c r="AX11" s="33">
        <v>430</v>
      </c>
      <c r="AY11" s="13">
        <f t="shared" si="77"/>
        <v>4.3077539571228209E-2</v>
      </c>
      <c r="AZ11" s="33">
        <v>214</v>
      </c>
      <c r="BA11" s="13">
        <f t="shared" si="78"/>
        <v>2.1438589461029854E-2</v>
      </c>
      <c r="BB11" s="37">
        <f t="shared" si="20"/>
        <v>335271</v>
      </c>
      <c r="BC11" s="70">
        <f t="shared" si="21"/>
        <v>9689</v>
      </c>
      <c r="BD11" s="13">
        <f t="shared" si="79"/>
        <v>2.8899010054552886E-2</v>
      </c>
      <c r="BE11" s="70">
        <f t="shared" si="22"/>
        <v>37074</v>
      </c>
      <c r="BF11" s="13">
        <f t="shared" si="80"/>
        <v>0.11057920309242374</v>
      </c>
      <c r="BG11" s="70">
        <f t="shared" si="23"/>
        <v>25996</v>
      </c>
      <c r="BH11" s="13">
        <f t="shared" si="81"/>
        <v>7.7537275815683426E-2</v>
      </c>
      <c r="BJ11" s="259">
        <v>2</v>
      </c>
      <c r="BK11" s="270" t="s">
        <v>98</v>
      </c>
      <c r="BL11" s="209" t="s">
        <v>140</v>
      </c>
      <c r="BM11" s="38">
        <v>10722</v>
      </c>
      <c r="BN11" s="38">
        <v>330</v>
      </c>
      <c r="BO11" s="85">
        <v>3.0777839955232231E-2</v>
      </c>
      <c r="BP11" s="38">
        <v>1208</v>
      </c>
      <c r="BQ11" s="85">
        <v>0.11266554747248647</v>
      </c>
      <c r="BR11" s="38">
        <v>910</v>
      </c>
      <c r="BS11" s="85">
        <v>8.4872225331094939E-2</v>
      </c>
      <c r="BU11" s="190"/>
      <c r="BV11" s="117" t="s">
        <v>67</v>
      </c>
      <c r="BW11" s="36">
        <f t="shared" si="0"/>
        <v>0.7829845110373399</v>
      </c>
      <c r="BX11" s="36">
        <f>(BM10-SUM(BN10,BP10,BR10))/BM10</f>
        <v>0.79781730586526267</v>
      </c>
      <c r="BY11" s="138">
        <v>5</v>
      </c>
      <c r="BZ11" s="142" t="s">
        <v>101</v>
      </c>
      <c r="CA11" s="36">
        <f t="shared" si="82"/>
        <v>3.177257525083612E-2</v>
      </c>
      <c r="CB11" s="36">
        <f t="shared" si="1"/>
        <v>2.4485402932866943E-2</v>
      </c>
      <c r="CC11" s="36">
        <f t="shared" si="24"/>
        <v>8.3097504502186781E-2</v>
      </c>
      <c r="CD11" s="36">
        <f t="shared" si="2"/>
        <v>6.5787703484461182E-2</v>
      </c>
      <c r="CE11" s="36">
        <f t="shared" si="25"/>
        <v>0.10689477746333934</v>
      </c>
      <c r="CF11" s="36">
        <f t="shared" si="3"/>
        <v>9.8076146912417603E-2</v>
      </c>
      <c r="CG11" s="36">
        <f t="shared" si="83"/>
        <v>0.77823514278363781</v>
      </c>
      <c r="CH11" s="36">
        <f t="shared" si="26"/>
        <v>0.81165074667025428</v>
      </c>
      <c r="CI11" s="36">
        <f t="shared" si="27"/>
        <v>3.1004784688995216E-2</v>
      </c>
      <c r="CJ11" s="36">
        <f t="shared" si="28"/>
        <v>8.1722488038277516E-2</v>
      </c>
      <c r="CK11" s="36">
        <f t="shared" si="29"/>
        <v>0.10507177033492823</v>
      </c>
      <c r="CL11" s="36">
        <f t="shared" si="30"/>
        <v>0.78220095693779901</v>
      </c>
      <c r="CM11" s="36">
        <f t="shared" si="31"/>
        <v>3.9611360239162931E-2</v>
      </c>
      <c r="CN11" s="36">
        <f t="shared" si="32"/>
        <v>9.641255605381166E-2</v>
      </c>
      <c r="CO11" s="36">
        <f t="shared" si="33"/>
        <v>0.12182361733931241</v>
      </c>
      <c r="CP11" s="36">
        <f t="shared" si="34"/>
        <v>0.74215246636771304</v>
      </c>
      <c r="CQ11" s="36">
        <f t="shared" si="35"/>
        <v>2.9922779922779922E-2</v>
      </c>
      <c r="CR11" s="36">
        <f t="shared" si="36"/>
        <v>8.4942084942084939E-2</v>
      </c>
      <c r="CS11" s="36">
        <f t="shared" si="37"/>
        <v>0.11003861003861004</v>
      </c>
      <c r="CT11" s="36">
        <f t="shared" si="38"/>
        <v>0.77509652509652505</v>
      </c>
      <c r="CV11" s="142" t="s">
        <v>2</v>
      </c>
      <c r="CW11" s="36">
        <f t="shared" si="4"/>
        <v>6.6522375708192749E-2</v>
      </c>
      <c r="CX11" s="36">
        <f t="shared" si="5"/>
        <v>5.5248981736959663E-2</v>
      </c>
      <c r="CY11" s="197">
        <f t="shared" si="84"/>
        <v>1.2000000000000004</v>
      </c>
      <c r="CZ11" s="36">
        <f t="shared" si="6"/>
        <v>0.34451588261506144</v>
      </c>
      <c r="DA11" s="36">
        <f t="shared" si="7"/>
        <v>0.33543555380370516</v>
      </c>
      <c r="DB11" s="197">
        <f t="shared" si="39"/>
        <v>0.99999999999999534</v>
      </c>
      <c r="DC11" s="36">
        <f t="shared" si="8"/>
        <v>3.723979884142848E-2</v>
      </c>
      <c r="DD11" s="36">
        <f t="shared" si="9"/>
        <v>3.2584417290763369E-2</v>
      </c>
      <c r="DE11" s="197">
        <f t="shared" si="40"/>
        <v>0.39999999999999969</v>
      </c>
      <c r="DF11" s="36">
        <f t="shared" si="10"/>
        <v>0.55172194283531728</v>
      </c>
      <c r="DG11" s="36">
        <f t="shared" si="11"/>
        <v>0.57673104716857182</v>
      </c>
      <c r="DH11" s="197">
        <f t="shared" si="41"/>
        <v>-2.4999999999999911</v>
      </c>
      <c r="DI11" s="36">
        <f t="shared" si="42"/>
        <v>6.1714633157681394E-2</v>
      </c>
      <c r="DJ11" s="36">
        <f t="shared" si="43"/>
        <v>0.33036076205918119</v>
      </c>
      <c r="DK11" s="36">
        <f t="shared" si="44"/>
        <v>3.8305634373733279E-2</v>
      </c>
      <c r="DL11" s="36">
        <f t="shared" si="45"/>
        <v>0.56961897040940412</v>
      </c>
      <c r="DM11" s="36">
        <f t="shared" si="46"/>
        <v>8.0363549390098057E-2</v>
      </c>
      <c r="DN11" s="36">
        <f t="shared" si="47"/>
        <v>0.39990432910786894</v>
      </c>
      <c r="DO11" s="36">
        <f t="shared" si="48"/>
        <v>3.3723989476201865E-2</v>
      </c>
      <c r="DP11" s="36">
        <f t="shared" si="49"/>
        <v>0.48600813202583115</v>
      </c>
      <c r="DQ11" s="36">
        <f t="shared" si="50"/>
        <v>6.8292682926829273E-2</v>
      </c>
      <c r="DR11" s="36">
        <f t="shared" si="51"/>
        <v>0.32752613240418116</v>
      </c>
      <c r="DS11" s="36">
        <f t="shared" si="52"/>
        <v>4.3902439024390241E-2</v>
      </c>
      <c r="DT11" s="36">
        <f t="shared" si="53"/>
        <v>0.56027874564459934</v>
      </c>
      <c r="DV11" s="36">
        <f t="shared" si="12"/>
        <v>4.8041085134680403E-2</v>
      </c>
      <c r="DW11" s="36">
        <f t="shared" si="13"/>
        <v>4.088478876192473E-2</v>
      </c>
      <c r="DX11" s="197">
        <f t="shared" si="54"/>
        <v>0.7</v>
      </c>
      <c r="DY11" s="36">
        <f t="shared" si="14"/>
        <v>0.16533561940166969</v>
      </c>
      <c r="DZ11" s="36">
        <f t="shared" si="15"/>
        <v>0.15268812910075097</v>
      </c>
      <c r="EA11" s="197">
        <f t="shared" si="55"/>
        <v>1.2000000000000011</v>
      </c>
      <c r="EB11" s="36">
        <f t="shared" si="16"/>
        <v>7.246863332638967E-2</v>
      </c>
      <c r="EC11" s="36">
        <f t="shared" si="17"/>
        <v>6.9813647232663895E-2</v>
      </c>
      <c r="ED11" s="197">
        <f t="shared" si="56"/>
        <v>0.19999999999999879</v>
      </c>
      <c r="EE11" s="36">
        <f t="shared" si="18"/>
        <v>0.7141546621372602</v>
      </c>
      <c r="EF11" s="36">
        <f t="shared" si="19"/>
        <v>0.73661343490466036</v>
      </c>
      <c r="EG11" s="197">
        <f t="shared" si="57"/>
        <v>-2.300000000000002</v>
      </c>
      <c r="EH11" s="141">
        <v>0</v>
      </c>
    </row>
    <row r="12" spans="2:190" s="12" customFormat="1" ht="14.25" customHeight="1">
      <c r="B12" s="259">
        <v>2</v>
      </c>
      <c r="C12" s="270" t="s">
        <v>98</v>
      </c>
      <c r="D12" s="135" t="s">
        <v>140</v>
      </c>
      <c r="E12" s="120">
        <v>13</v>
      </c>
      <c r="F12" s="83">
        <v>0</v>
      </c>
      <c r="G12" s="72">
        <f t="shared" si="58"/>
        <v>0</v>
      </c>
      <c r="H12" s="73">
        <v>1</v>
      </c>
      <c r="I12" s="72">
        <f t="shared" si="59"/>
        <v>7.6923076923076927E-2</v>
      </c>
      <c r="J12" s="73">
        <v>1</v>
      </c>
      <c r="K12" s="72">
        <f t="shared" si="60"/>
        <v>7.6923076923076927E-2</v>
      </c>
      <c r="L12" s="120">
        <v>69</v>
      </c>
      <c r="M12" s="83">
        <v>1</v>
      </c>
      <c r="N12" s="72">
        <f t="shared" si="61"/>
        <v>1.4492753623188406E-2</v>
      </c>
      <c r="O12" s="73">
        <v>5</v>
      </c>
      <c r="P12" s="72">
        <f t="shared" si="62"/>
        <v>7.2463768115942032E-2</v>
      </c>
      <c r="Q12" s="73">
        <v>4</v>
      </c>
      <c r="R12" s="72">
        <f t="shared" si="63"/>
        <v>5.7971014492753624E-2</v>
      </c>
      <c r="S12" s="120">
        <v>3238</v>
      </c>
      <c r="T12" s="83">
        <v>146</v>
      </c>
      <c r="U12" s="72">
        <f t="shared" si="64"/>
        <v>4.5089561457689935E-2</v>
      </c>
      <c r="V12" s="73">
        <v>454</v>
      </c>
      <c r="W12" s="72">
        <f t="shared" si="65"/>
        <v>0.14021000617665225</v>
      </c>
      <c r="X12" s="73">
        <v>281</v>
      </c>
      <c r="Y12" s="72">
        <f t="shared" si="66"/>
        <v>8.678196417541692E-2</v>
      </c>
      <c r="Z12" s="120">
        <v>2614</v>
      </c>
      <c r="AA12" s="83">
        <v>97</v>
      </c>
      <c r="AB12" s="72">
        <f t="shared" si="67"/>
        <v>3.7107880642693193E-2</v>
      </c>
      <c r="AC12" s="73">
        <v>313</v>
      </c>
      <c r="AD12" s="72">
        <f t="shared" si="68"/>
        <v>0.1197398622800306</v>
      </c>
      <c r="AE12" s="73">
        <v>252</v>
      </c>
      <c r="AF12" s="72">
        <f t="shared" si="69"/>
        <v>9.6403978576893645E-2</v>
      </c>
      <c r="AG12" s="120">
        <v>1876</v>
      </c>
      <c r="AH12" s="83">
        <v>41</v>
      </c>
      <c r="AI12" s="72">
        <f t="shared" si="70"/>
        <v>2.1855010660980809E-2</v>
      </c>
      <c r="AJ12" s="73">
        <v>174</v>
      </c>
      <c r="AK12" s="72">
        <f t="shared" si="71"/>
        <v>9.2750533049040518E-2</v>
      </c>
      <c r="AL12" s="73">
        <v>145</v>
      </c>
      <c r="AM12" s="72">
        <f t="shared" si="72"/>
        <v>7.7292110874200431E-2</v>
      </c>
      <c r="AN12" s="120">
        <v>937</v>
      </c>
      <c r="AO12" s="83">
        <v>13</v>
      </c>
      <c r="AP12" s="72">
        <f t="shared" si="73"/>
        <v>1.3874066168623266E-2</v>
      </c>
      <c r="AQ12" s="73">
        <v>72</v>
      </c>
      <c r="AR12" s="72">
        <f t="shared" si="74"/>
        <v>7.6840981856990398E-2</v>
      </c>
      <c r="AS12" s="73">
        <v>46</v>
      </c>
      <c r="AT12" s="72">
        <f t="shared" si="75"/>
        <v>4.909284951974386E-2</v>
      </c>
      <c r="AU12" s="120">
        <v>286</v>
      </c>
      <c r="AV12" s="83">
        <v>1</v>
      </c>
      <c r="AW12" s="72">
        <f t="shared" si="76"/>
        <v>3.4965034965034965E-3</v>
      </c>
      <c r="AX12" s="73">
        <v>10</v>
      </c>
      <c r="AY12" s="72">
        <f t="shared" si="77"/>
        <v>3.4965034965034968E-2</v>
      </c>
      <c r="AZ12" s="73">
        <v>6</v>
      </c>
      <c r="BA12" s="72">
        <f t="shared" si="78"/>
        <v>2.097902097902098E-2</v>
      </c>
      <c r="BB12" s="120">
        <f t="shared" si="20"/>
        <v>9033</v>
      </c>
      <c r="BC12" s="74">
        <f t="shared" si="21"/>
        <v>299</v>
      </c>
      <c r="BD12" s="72">
        <f t="shared" si="79"/>
        <v>3.3100852429978969E-2</v>
      </c>
      <c r="BE12" s="74">
        <f t="shared" si="22"/>
        <v>1029</v>
      </c>
      <c r="BF12" s="72">
        <f t="shared" si="80"/>
        <v>0.11391564264363999</v>
      </c>
      <c r="BG12" s="74">
        <f t="shared" si="23"/>
        <v>735</v>
      </c>
      <c r="BH12" s="72">
        <f t="shared" si="81"/>
        <v>8.1368316174028565E-2</v>
      </c>
      <c r="BJ12" s="260"/>
      <c r="BK12" s="271"/>
      <c r="BL12" s="209" t="s">
        <v>160</v>
      </c>
      <c r="BM12" s="38">
        <v>820</v>
      </c>
      <c r="BN12" s="38">
        <v>27</v>
      </c>
      <c r="BO12" s="85">
        <v>3.2926829268292684E-2</v>
      </c>
      <c r="BP12" s="38">
        <v>89</v>
      </c>
      <c r="BQ12" s="85">
        <v>0.10853658536585366</v>
      </c>
      <c r="BR12" s="38">
        <v>62</v>
      </c>
      <c r="BS12" s="85">
        <v>7.5609756097560973E-2</v>
      </c>
      <c r="BU12" s="188" t="s">
        <v>98</v>
      </c>
      <c r="BV12" s="5" t="s">
        <v>140</v>
      </c>
      <c r="BW12" s="36">
        <f t="shared" si="0"/>
        <v>0.77161518875235247</v>
      </c>
      <c r="BX12" s="36">
        <f>(BM11-SUM(BN11,BP11,BR11))/BM11</f>
        <v>0.77168438724118638</v>
      </c>
      <c r="BY12" s="138">
        <v>6</v>
      </c>
      <c r="BZ12" s="142" t="s">
        <v>102</v>
      </c>
      <c r="CA12" s="36">
        <f t="shared" si="82"/>
        <v>3.6186309361042751E-2</v>
      </c>
      <c r="CB12" s="36">
        <f t="shared" si="1"/>
        <v>3.0183727034120734E-2</v>
      </c>
      <c r="CC12" s="36">
        <f t="shared" si="24"/>
        <v>8.1487558107738584E-2</v>
      </c>
      <c r="CD12" s="36">
        <f t="shared" si="2"/>
        <v>7.4709411323584551E-2</v>
      </c>
      <c r="CE12" s="36">
        <f t="shared" si="25"/>
        <v>0.14210190502233161</v>
      </c>
      <c r="CF12" s="36">
        <f t="shared" si="3"/>
        <v>0.13395200599925008</v>
      </c>
      <c r="CG12" s="36">
        <f t="shared" si="83"/>
        <v>0.74022422750888706</v>
      </c>
      <c r="CH12" s="36">
        <f t="shared" si="26"/>
        <v>0.76115485564304464</v>
      </c>
      <c r="CI12" s="36">
        <f t="shared" si="27"/>
        <v>3.2205176250146385E-2</v>
      </c>
      <c r="CJ12" s="36">
        <f t="shared" si="28"/>
        <v>8.0103056564000463E-2</v>
      </c>
      <c r="CK12" s="36">
        <f t="shared" si="29"/>
        <v>0.13936058086426983</v>
      </c>
      <c r="CL12" s="36">
        <f t="shared" si="30"/>
        <v>0.74833118632158335</v>
      </c>
      <c r="CM12" s="36">
        <f t="shared" si="31"/>
        <v>5.8403634003893576E-2</v>
      </c>
      <c r="CN12" s="36">
        <f t="shared" si="32"/>
        <v>9.604153147306943E-2</v>
      </c>
      <c r="CO12" s="36">
        <f t="shared" si="33"/>
        <v>0.17391304347826086</v>
      </c>
      <c r="CP12" s="36">
        <f t="shared" si="34"/>
        <v>0.67164179104477617</v>
      </c>
      <c r="CQ12" s="36">
        <f t="shared" si="35"/>
        <v>4.8632218844984802E-2</v>
      </c>
      <c r="CR12" s="36">
        <f t="shared" si="36"/>
        <v>8.8145896656534953E-2</v>
      </c>
      <c r="CS12" s="36">
        <f t="shared" si="37"/>
        <v>0.14741641337386019</v>
      </c>
      <c r="CT12" s="36">
        <f t="shared" si="38"/>
        <v>0.71580547112462001</v>
      </c>
      <c r="CV12" s="142" t="s">
        <v>3</v>
      </c>
      <c r="CW12" s="36">
        <f t="shared" si="4"/>
        <v>9.6420940170940175E-2</v>
      </c>
      <c r="CX12" s="36">
        <f t="shared" si="5"/>
        <v>8.4587318379066911E-2</v>
      </c>
      <c r="CY12" s="197">
        <f t="shared" si="84"/>
        <v>1.0999999999999996</v>
      </c>
      <c r="CZ12" s="36">
        <f t="shared" si="6"/>
        <v>0.24178172255095332</v>
      </c>
      <c r="DA12" s="36">
        <f t="shared" si="7"/>
        <v>0.23297135084954337</v>
      </c>
      <c r="DB12" s="197">
        <f t="shared" si="39"/>
        <v>0.89999999999999802</v>
      </c>
      <c r="DC12" s="36">
        <f t="shared" si="8"/>
        <v>7.1252465483234717E-2</v>
      </c>
      <c r="DD12" s="36">
        <f t="shared" si="9"/>
        <v>6.7121483624430572E-2</v>
      </c>
      <c r="DE12" s="197">
        <f t="shared" si="40"/>
        <v>0.39999999999999897</v>
      </c>
      <c r="DF12" s="36">
        <f t="shared" si="10"/>
        <v>0.59054487179487181</v>
      </c>
      <c r="DG12" s="36">
        <f t="shared" si="11"/>
        <v>0.61531984714695909</v>
      </c>
      <c r="DH12" s="197">
        <f t="shared" si="41"/>
        <v>-2.4000000000000021</v>
      </c>
      <c r="DI12" s="36">
        <f t="shared" si="42"/>
        <v>9.0462855165035716E-2</v>
      </c>
      <c r="DJ12" s="36">
        <f t="shared" si="43"/>
        <v>0.23834995752178975</v>
      </c>
      <c r="DK12" s="36">
        <f t="shared" si="44"/>
        <v>6.7870740379472008E-2</v>
      </c>
      <c r="DL12" s="36">
        <f t="shared" si="45"/>
        <v>0.60331644693370257</v>
      </c>
      <c r="DM12" s="36">
        <f t="shared" si="46"/>
        <v>0.11887931034482759</v>
      </c>
      <c r="DN12" s="36">
        <f t="shared" si="47"/>
        <v>0.26793103448275862</v>
      </c>
      <c r="DO12" s="36">
        <f t="shared" si="48"/>
        <v>7.956896551724138E-2</v>
      </c>
      <c r="DP12" s="36">
        <f t="shared" si="49"/>
        <v>0.5336206896551724</v>
      </c>
      <c r="DQ12" s="36">
        <f t="shared" si="50"/>
        <v>9.4508860205644279E-2</v>
      </c>
      <c r="DR12" s="36">
        <f t="shared" si="51"/>
        <v>0.23102165828046378</v>
      </c>
      <c r="DS12" s="36">
        <f t="shared" si="52"/>
        <v>8.2257711660468164E-2</v>
      </c>
      <c r="DT12" s="36">
        <f t="shared" si="53"/>
        <v>0.59221176985342372</v>
      </c>
      <c r="DV12" s="36">
        <f t="shared" si="12"/>
        <v>4.8041085134680403E-2</v>
      </c>
      <c r="DW12" s="36">
        <f t="shared" si="13"/>
        <v>4.088478876192473E-2</v>
      </c>
      <c r="DX12" s="197">
        <f t="shared" si="54"/>
        <v>0.7</v>
      </c>
      <c r="DY12" s="36">
        <f t="shared" si="14"/>
        <v>0.16533561940166969</v>
      </c>
      <c r="DZ12" s="36">
        <f t="shared" si="15"/>
        <v>0.15268812910075097</v>
      </c>
      <c r="EA12" s="197">
        <f t="shared" si="55"/>
        <v>1.2000000000000011</v>
      </c>
      <c r="EB12" s="36">
        <f t="shared" si="16"/>
        <v>7.246863332638967E-2</v>
      </c>
      <c r="EC12" s="36">
        <f t="shared" si="17"/>
        <v>6.9813647232663895E-2</v>
      </c>
      <c r="ED12" s="197">
        <f t="shared" si="56"/>
        <v>0.19999999999999879</v>
      </c>
      <c r="EE12" s="36">
        <f t="shared" si="18"/>
        <v>0.7141546621372602</v>
      </c>
      <c r="EF12" s="36">
        <f t="shared" si="19"/>
        <v>0.73661343490466036</v>
      </c>
      <c r="EG12" s="197">
        <f t="shared" si="57"/>
        <v>-2.300000000000002</v>
      </c>
      <c r="EH12" s="141">
        <v>0</v>
      </c>
    </row>
    <row r="13" spans="2:190" s="12" customFormat="1" ht="14.25" customHeight="1">
      <c r="B13" s="260"/>
      <c r="C13" s="271"/>
      <c r="D13" s="213" t="s">
        <v>303</v>
      </c>
      <c r="E13" s="170">
        <v>2</v>
      </c>
      <c r="F13" s="220">
        <v>0</v>
      </c>
      <c r="G13" s="84">
        <f t="shared" si="58"/>
        <v>0</v>
      </c>
      <c r="H13" s="231">
        <v>0</v>
      </c>
      <c r="I13" s="84">
        <f>IFERROR(H13/E13,"-")</f>
        <v>0</v>
      </c>
      <c r="J13" s="231">
        <v>0</v>
      </c>
      <c r="K13" s="84">
        <f>IFERROR(J13/E13,"-")</f>
        <v>0</v>
      </c>
      <c r="L13" s="170">
        <v>7</v>
      </c>
      <c r="M13" s="220">
        <v>1</v>
      </c>
      <c r="N13" s="84">
        <f>IFERROR(M13/L13,"-")</f>
        <v>0.14285714285714285</v>
      </c>
      <c r="O13" s="231">
        <v>1</v>
      </c>
      <c r="P13" s="84">
        <f>IFERROR(O13/L13,"-")</f>
        <v>0.14285714285714285</v>
      </c>
      <c r="Q13" s="231">
        <v>2</v>
      </c>
      <c r="R13" s="84">
        <f>IFERROR(Q13/L13,"-")</f>
        <v>0.2857142857142857</v>
      </c>
      <c r="S13" s="170">
        <v>868</v>
      </c>
      <c r="T13" s="220">
        <v>48</v>
      </c>
      <c r="U13" s="84">
        <f>IFERROR(T13/S13,"-")</f>
        <v>5.5299539170506916E-2</v>
      </c>
      <c r="V13" s="231">
        <v>123</v>
      </c>
      <c r="W13" s="84">
        <f>IFERROR(V13/S13,"-")</f>
        <v>0.14170506912442396</v>
      </c>
      <c r="X13" s="231">
        <v>70</v>
      </c>
      <c r="Y13" s="84">
        <f>IFERROR(X13/S13,"-")</f>
        <v>8.0645161290322578E-2</v>
      </c>
      <c r="Z13" s="170">
        <v>655</v>
      </c>
      <c r="AA13" s="220">
        <v>41</v>
      </c>
      <c r="AB13" s="84">
        <f>IFERROR(AA13/Z13,"-")</f>
        <v>6.2595419847328249E-2</v>
      </c>
      <c r="AC13" s="231">
        <v>83</v>
      </c>
      <c r="AD13" s="84">
        <f>IFERROR(AC13/Z13,"-")</f>
        <v>0.12671755725190839</v>
      </c>
      <c r="AE13" s="231">
        <v>56</v>
      </c>
      <c r="AF13" s="84">
        <f>IFERROR(AE13/Z13,"-")</f>
        <v>8.5496183206106871E-2</v>
      </c>
      <c r="AG13" s="170">
        <v>354</v>
      </c>
      <c r="AH13" s="220">
        <v>11</v>
      </c>
      <c r="AI13" s="84">
        <f>IFERROR(AH13/AG13,"-")</f>
        <v>3.1073446327683617E-2</v>
      </c>
      <c r="AJ13" s="231">
        <v>31</v>
      </c>
      <c r="AK13" s="84">
        <f>IFERROR(AJ13/AG13,"-")</f>
        <v>8.7570621468926552E-2</v>
      </c>
      <c r="AL13" s="231">
        <v>36</v>
      </c>
      <c r="AM13" s="84">
        <f>IFERROR(AL13/AG13,"-")</f>
        <v>0.10169491525423729</v>
      </c>
      <c r="AN13" s="170">
        <v>169</v>
      </c>
      <c r="AO13" s="220">
        <v>2</v>
      </c>
      <c r="AP13" s="84">
        <f>IFERROR(AO13/AN13,"-")</f>
        <v>1.1834319526627219E-2</v>
      </c>
      <c r="AQ13" s="231">
        <v>15</v>
      </c>
      <c r="AR13" s="84">
        <f>IFERROR(AQ13/AN13,"-")</f>
        <v>8.8757396449704137E-2</v>
      </c>
      <c r="AS13" s="231">
        <v>4</v>
      </c>
      <c r="AT13" s="84">
        <f>IFERROR(AS13/AN13,"-")</f>
        <v>2.3668639053254437E-2</v>
      </c>
      <c r="AU13" s="170">
        <v>44</v>
      </c>
      <c r="AV13" s="220">
        <v>1</v>
      </c>
      <c r="AW13" s="84">
        <f>IFERROR(AV13/AU13,"-")</f>
        <v>2.2727272727272728E-2</v>
      </c>
      <c r="AX13" s="231">
        <v>3</v>
      </c>
      <c r="AY13" s="84">
        <f>IFERROR(AX13/AU13,"-")</f>
        <v>6.8181818181818177E-2</v>
      </c>
      <c r="AZ13" s="231">
        <v>3</v>
      </c>
      <c r="BA13" s="84">
        <f>IFERROR(AZ13/AU13,"-")</f>
        <v>6.8181818181818177E-2</v>
      </c>
      <c r="BB13" s="170">
        <f t="shared" si="20"/>
        <v>2099</v>
      </c>
      <c r="BC13" s="171">
        <f t="shared" si="21"/>
        <v>104</v>
      </c>
      <c r="BD13" s="84">
        <f>IFERROR(BC13/BB13,"-")</f>
        <v>4.954740352548833E-2</v>
      </c>
      <c r="BE13" s="171">
        <f t="shared" si="22"/>
        <v>256</v>
      </c>
      <c r="BF13" s="84">
        <f>IFERROR(BE13/BB13,"-")</f>
        <v>0.12196283944735588</v>
      </c>
      <c r="BG13" s="171">
        <f t="shared" si="23"/>
        <v>171</v>
      </c>
      <c r="BH13" s="84">
        <f>IFERROR(BG13/BB13,"-")</f>
        <v>8.1467365412101006E-2</v>
      </c>
      <c r="BJ13" s="260"/>
      <c r="BK13" s="271"/>
      <c r="BL13" s="209" t="s">
        <v>209</v>
      </c>
      <c r="BM13" s="38">
        <v>327</v>
      </c>
      <c r="BN13" s="38">
        <v>0</v>
      </c>
      <c r="BO13" s="85">
        <v>0</v>
      </c>
      <c r="BP13" s="38">
        <v>5</v>
      </c>
      <c r="BQ13" s="85">
        <v>1.5290519877675841E-2</v>
      </c>
      <c r="BR13" s="38">
        <v>9</v>
      </c>
      <c r="BS13" s="85">
        <v>2.7522935779816515E-2</v>
      </c>
      <c r="BU13" s="225"/>
      <c r="BV13" s="214" t="s">
        <v>299</v>
      </c>
      <c r="BW13" s="36">
        <f t="shared" si="0"/>
        <v>0.74702239161505479</v>
      </c>
      <c r="BX13" s="226"/>
      <c r="BY13" s="138">
        <v>7</v>
      </c>
      <c r="BZ13" s="142" t="s">
        <v>103</v>
      </c>
      <c r="CA13" s="36">
        <f t="shared" si="82"/>
        <v>3.7145452710204904E-2</v>
      </c>
      <c r="CB13" s="36">
        <f t="shared" si="1"/>
        <v>3.5863219349457881E-2</v>
      </c>
      <c r="CC13" s="36">
        <f t="shared" si="24"/>
        <v>0.11244574543252246</v>
      </c>
      <c r="CD13" s="36">
        <f t="shared" si="2"/>
        <v>0.11092577147623019</v>
      </c>
      <c r="CE13" s="36">
        <f t="shared" si="25"/>
        <v>0.10103966892096497</v>
      </c>
      <c r="CF13" s="36">
        <f t="shared" si="3"/>
        <v>8.5592160133444534E-2</v>
      </c>
      <c r="CG13" s="36">
        <f t="shared" si="83"/>
        <v>0.74936913293630769</v>
      </c>
      <c r="CH13" s="36">
        <f t="shared" si="26"/>
        <v>0.76761884904086741</v>
      </c>
      <c r="CI13" s="36">
        <f t="shared" si="27"/>
        <v>3.5791618902050695E-2</v>
      </c>
      <c r="CJ13" s="36">
        <f t="shared" si="28"/>
        <v>0.11272449369507069</v>
      </c>
      <c r="CK13" s="36">
        <f t="shared" si="29"/>
        <v>9.9859890459814041E-2</v>
      </c>
      <c r="CL13" s="36">
        <f t="shared" si="30"/>
        <v>0.75162399694306459</v>
      </c>
      <c r="CM13" s="36">
        <f t="shared" si="31"/>
        <v>4.75095785440613E-2</v>
      </c>
      <c r="CN13" s="36">
        <f t="shared" si="32"/>
        <v>0.11494252873563218</v>
      </c>
      <c r="CO13" s="36">
        <f t="shared" si="33"/>
        <v>0.11417624521072797</v>
      </c>
      <c r="CP13" s="36">
        <f t="shared" si="34"/>
        <v>0.7233716475095785</v>
      </c>
      <c r="CQ13" s="36">
        <f t="shared" si="35"/>
        <v>4.725897920604915E-2</v>
      </c>
      <c r="CR13" s="36">
        <f t="shared" si="36"/>
        <v>0.14177693761814744</v>
      </c>
      <c r="CS13" s="36">
        <f t="shared" si="37"/>
        <v>0.12854442344045369</v>
      </c>
      <c r="CT13" s="36">
        <f t="shared" si="38"/>
        <v>0.68241965973534968</v>
      </c>
      <c r="CV13" s="142" t="s">
        <v>39</v>
      </c>
      <c r="CW13" s="36">
        <f t="shared" si="4"/>
        <v>5.3364036844213057E-2</v>
      </c>
      <c r="CX13" s="36">
        <f t="shared" si="5"/>
        <v>4.6262605260422078E-2</v>
      </c>
      <c r="CY13" s="197">
        <f t="shared" si="84"/>
        <v>0.7</v>
      </c>
      <c r="CZ13" s="36">
        <f t="shared" si="6"/>
        <v>0.1945334401281538</v>
      </c>
      <c r="DA13" s="36">
        <f t="shared" si="7"/>
        <v>0.1795404927747167</v>
      </c>
      <c r="DB13" s="197">
        <f t="shared" si="39"/>
        <v>1.5000000000000013</v>
      </c>
      <c r="DC13" s="36">
        <f t="shared" si="8"/>
        <v>7.8394072887464958E-2</v>
      </c>
      <c r="DD13" s="36">
        <f t="shared" si="9"/>
        <v>7.516373843434869E-2</v>
      </c>
      <c r="DE13" s="197">
        <f t="shared" si="40"/>
        <v>0.30000000000000027</v>
      </c>
      <c r="DF13" s="36">
        <f t="shared" si="10"/>
        <v>0.67370845014016822</v>
      </c>
      <c r="DG13" s="36">
        <f t="shared" si="11"/>
        <v>0.69903316353051248</v>
      </c>
      <c r="DH13" s="197">
        <f t="shared" si="41"/>
        <v>-2.4999999999999911</v>
      </c>
      <c r="DI13" s="36">
        <f t="shared" si="42"/>
        <v>5.349359397701757E-2</v>
      </c>
      <c r="DJ13" s="36">
        <f t="shared" si="43"/>
        <v>0.19614317791573108</v>
      </c>
      <c r="DK13" s="36">
        <f t="shared" si="44"/>
        <v>7.7268524633469823E-2</v>
      </c>
      <c r="DL13" s="36">
        <f t="shared" si="45"/>
        <v>0.67309470347378153</v>
      </c>
      <c r="DM13" s="36">
        <f t="shared" si="46"/>
        <v>6.1012812690665039E-2</v>
      </c>
      <c r="DN13" s="36">
        <f t="shared" si="47"/>
        <v>0.2141549725442343</v>
      </c>
      <c r="DO13" s="36">
        <f t="shared" si="48"/>
        <v>8.2367297132397807E-2</v>
      </c>
      <c r="DP13" s="36">
        <f t="shared" si="49"/>
        <v>0.64246491763270286</v>
      </c>
      <c r="DQ13" s="36">
        <f t="shared" si="50"/>
        <v>4.9733570159857902E-2</v>
      </c>
      <c r="DR13" s="36">
        <f t="shared" si="51"/>
        <v>0.1847246891651865</v>
      </c>
      <c r="DS13" s="36">
        <f t="shared" si="52"/>
        <v>0.10301953818827708</v>
      </c>
      <c r="DT13" s="36">
        <f t="shared" si="53"/>
        <v>0.66252220248667848</v>
      </c>
      <c r="DV13" s="36">
        <f t="shared" si="12"/>
        <v>4.8041085134680403E-2</v>
      </c>
      <c r="DW13" s="36">
        <f t="shared" si="13"/>
        <v>4.088478876192473E-2</v>
      </c>
      <c r="DX13" s="197">
        <f t="shared" si="54"/>
        <v>0.7</v>
      </c>
      <c r="DY13" s="36">
        <f t="shared" si="14"/>
        <v>0.16533561940166969</v>
      </c>
      <c r="DZ13" s="36">
        <f t="shared" si="15"/>
        <v>0.15268812910075097</v>
      </c>
      <c r="EA13" s="197">
        <f t="shared" si="55"/>
        <v>1.2000000000000011</v>
      </c>
      <c r="EB13" s="36">
        <f t="shared" si="16"/>
        <v>7.246863332638967E-2</v>
      </c>
      <c r="EC13" s="36">
        <f t="shared" si="17"/>
        <v>6.9813647232663895E-2</v>
      </c>
      <c r="ED13" s="197">
        <f t="shared" si="56"/>
        <v>0.19999999999999879</v>
      </c>
      <c r="EE13" s="36">
        <f t="shared" si="18"/>
        <v>0.7141546621372602</v>
      </c>
      <c r="EF13" s="36">
        <f t="shared" si="19"/>
        <v>0.73661343490466036</v>
      </c>
      <c r="EG13" s="197">
        <f t="shared" si="57"/>
        <v>-2.300000000000002</v>
      </c>
      <c r="EH13" s="141">
        <v>0</v>
      </c>
    </row>
    <row r="14" spans="2:190" s="12" customFormat="1" ht="14.25" customHeight="1">
      <c r="B14" s="260"/>
      <c r="C14" s="271"/>
      <c r="D14" s="169" t="s">
        <v>160</v>
      </c>
      <c r="E14" s="164">
        <v>0</v>
      </c>
      <c r="F14" s="165">
        <v>0</v>
      </c>
      <c r="G14" s="62" t="str">
        <f t="shared" si="58"/>
        <v>-</v>
      </c>
      <c r="H14" s="63">
        <v>0</v>
      </c>
      <c r="I14" s="62" t="str">
        <f t="shared" si="59"/>
        <v>-</v>
      </c>
      <c r="J14" s="63">
        <v>0</v>
      </c>
      <c r="K14" s="62" t="str">
        <f t="shared" si="60"/>
        <v>-</v>
      </c>
      <c r="L14" s="164">
        <v>1</v>
      </c>
      <c r="M14" s="165">
        <v>0</v>
      </c>
      <c r="N14" s="62">
        <f t="shared" si="61"/>
        <v>0</v>
      </c>
      <c r="O14" s="63">
        <v>0</v>
      </c>
      <c r="P14" s="62">
        <f t="shared" si="62"/>
        <v>0</v>
      </c>
      <c r="Q14" s="63">
        <v>0</v>
      </c>
      <c r="R14" s="62">
        <f t="shared" si="63"/>
        <v>0</v>
      </c>
      <c r="S14" s="164">
        <v>459</v>
      </c>
      <c r="T14" s="165">
        <v>13</v>
      </c>
      <c r="U14" s="62">
        <f t="shared" si="64"/>
        <v>2.8322440087145968E-2</v>
      </c>
      <c r="V14" s="63">
        <v>63</v>
      </c>
      <c r="W14" s="62">
        <f t="shared" si="65"/>
        <v>0.13725490196078433</v>
      </c>
      <c r="X14" s="63">
        <v>35</v>
      </c>
      <c r="Y14" s="62">
        <f t="shared" si="66"/>
        <v>7.6252723311546838E-2</v>
      </c>
      <c r="Z14" s="164">
        <v>282</v>
      </c>
      <c r="AA14" s="165">
        <v>13</v>
      </c>
      <c r="AB14" s="62">
        <f t="shared" si="67"/>
        <v>4.6099290780141841E-2</v>
      </c>
      <c r="AC14" s="63">
        <v>32</v>
      </c>
      <c r="AD14" s="62">
        <f t="shared" si="68"/>
        <v>0.11347517730496454</v>
      </c>
      <c r="AE14" s="63">
        <v>27</v>
      </c>
      <c r="AF14" s="62">
        <f t="shared" si="69"/>
        <v>9.5744680851063829E-2</v>
      </c>
      <c r="AG14" s="164">
        <v>154</v>
      </c>
      <c r="AH14" s="165">
        <v>6</v>
      </c>
      <c r="AI14" s="62">
        <f t="shared" si="70"/>
        <v>3.896103896103896E-2</v>
      </c>
      <c r="AJ14" s="63">
        <v>21</v>
      </c>
      <c r="AK14" s="62">
        <f t="shared" si="71"/>
        <v>0.13636363636363635</v>
      </c>
      <c r="AL14" s="63">
        <v>7</v>
      </c>
      <c r="AM14" s="62">
        <f t="shared" si="72"/>
        <v>4.5454545454545456E-2</v>
      </c>
      <c r="AN14" s="164">
        <v>56</v>
      </c>
      <c r="AO14" s="165">
        <v>0</v>
      </c>
      <c r="AP14" s="62">
        <f t="shared" si="73"/>
        <v>0</v>
      </c>
      <c r="AQ14" s="63">
        <v>6</v>
      </c>
      <c r="AR14" s="62">
        <f t="shared" si="74"/>
        <v>0.10714285714285714</v>
      </c>
      <c r="AS14" s="63">
        <v>4</v>
      </c>
      <c r="AT14" s="62">
        <f t="shared" si="75"/>
        <v>7.1428571428571425E-2</v>
      </c>
      <c r="AU14" s="164">
        <v>19</v>
      </c>
      <c r="AV14" s="165">
        <v>0</v>
      </c>
      <c r="AW14" s="62">
        <f t="shared" si="76"/>
        <v>0</v>
      </c>
      <c r="AX14" s="63">
        <v>3</v>
      </c>
      <c r="AY14" s="62">
        <f t="shared" si="77"/>
        <v>0.15789473684210525</v>
      </c>
      <c r="AZ14" s="63">
        <v>1</v>
      </c>
      <c r="BA14" s="62">
        <f t="shared" si="78"/>
        <v>5.2631578947368418E-2</v>
      </c>
      <c r="BB14" s="164">
        <f t="shared" si="20"/>
        <v>971</v>
      </c>
      <c r="BC14" s="64">
        <f t="shared" si="21"/>
        <v>32</v>
      </c>
      <c r="BD14" s="62">
        <f t="shared" si="79"/>
        <v>3.2955715756951595E-2</v>
      </c>
      <c r="BE14" s="64">
        <f t="shared" si="22"/>
        <v>125</v>
      </c>
      <c r="BF14" s="62">
        <f t="shared" si="80"/>
        <v>0.12873326467559218</v>
      </c>
      <c r="BG14" s="64">
        <f t="shared" si="23"/>
        <v>74</v>
      </c>
      <c r="BH14" s="62">
        <f t="shared" si="81"/>
        <v>7.6210092687950565E-2</v>
      </c>
      <c r="BJ14" s="261"/>
      <c r="BK14" s="272"/>
      <c r="BL14" s="208" t="s">
        <v>67</v>
      </c>
      <c r="BM14" s="38">
        <v>11869</v>
      </c>
      <c r="BN14" s="38">
        <v>357</v>
      </c>
      <c r="BO14" s="85">
        <v>3.00783553795602E-2</v>
      </c>
      <c r="BP14" s="38">
        <v>1302</v>
      </c>
      <c r="BQ14" s="85">
        <v>0.10969753138427837</v>
      </c>
      <c r="BR14" s="38">
        <v>981</v>
      </c>
      <c r="BS14" s="85">
        <v>8.2652287471564584E-2</v>
      </c>
      <c r="BU14" s="189"/>
      <c r="BV14" s="5" t="s">
        <v>160</v>
      </c>
      <c r="BW14" s="36">
        <f t="shared" si="0"/>
        <v>0.7621009268795057</v>
      </c>
      <c r="BX14" s="36">
        <f>(BM12-SUM(BN12,BP12,BR12))/BM12</f>
        <v>0.78292682926829271</v>
      </c>
      <c r="BY14" s="138">
        <v>8</v>
      </c>
      <c r="BZ14" s="142" t="s">
        <v>51</v>
      </c>
      <c r="CA14" s="36">
        <f t="shared" si="82"/>
        <v>2.3781676413255362E-2</v>
      </c>
      <c r="CB14" s="36">
        <f t="shared" si="1"/>
        <v>1.8558364712210867E-2</v>
      </c>
      <c r="CC14" s="36">
        <f t="shared" si="24"/>
        <v>0.12176738141650423</v>
      </c>
      <c r="CD14" s="36">
        <f t="shared" si="2"/>
        <v>0.10233996772458311</v>
      </c>
      <c r="CE14" s="36">
        <f t="shared" si="25"/>
        <v>3.7037037037037035E-2</v>
      </c>
      <c r="CF14" s="36">
        <f t="shared" si="3"/>
        <v>3.5771920387304999E-2</v>
      </c>
      <c r="CG14" s="36">
        <f t="shared" si="83"/>
        <v>0.81741390513320333</v>
      </c>
      <c r="CH14" s="36">
        <f t="shared" si="26"/>
        <v>0.84332974717590103</v>
      </c>
      <c r="CI14" s="36">
        <f t="shared" si="27"/>
        <v>2.3947470065662418E-2</v>
      </c>
      <c r="CJ14" s="36">
        <f t="shared" si="28"/>
        <v>0.12070297412128235</v>
      </c>
      <c r="CK14" s="36">
        <f t="shared" si="29"/>
        <v>3.495558130552337E-2</v>
      </c>
      <c r="CL14" s="36">
        <f t="shared" si="30"/>
        <v>0.82039397450753182</v>
      </c>
      <c r="CM14" s="36">
        <f t="shared" si="31"/>
        <v>2.413515687851971E-2</v>
      </c>
      <c r="CN14" s="36">
        <f t="shared" si="32"/>
        <v>0.12228479485116653</v>
      </c>
      <c r="CO14" s="36">
        <f t="shared" si="33"/>
        <v>4.6661303298471443E-2</v>
      </c>
      <c r="CP14" s="36">
        <f t="shared" si="34"/>
        <v>0.80691874497184235</v>
      </c>
      <c r="CQ14" s="36">
        <f t="shared" si="35"/>
        <v>2.5423728813559324E-2</v>
      </c>
      <c r="CR14" s="36">
        <f t="shared" si="36"/>
        <v>0.14971751412429379</v>
      </c>
      <c r="CS14" s="36">
        <f t="shared" si="37"/>
        <v>4.2372881355932202E-2</v>
      </c>
      <c r="CT14" s="36">
        <f t="shared" si="38"/>
        <v>0.78248587570621464</v>
      </c>
      <c r="CV14" s="142" t="s">
        <v>7</v>
      </c>
      <c r="CW14" s="36">
        <f t="shared" si="4"/>
        <v>5.9148319414728416E-2</v>
      </c>
      <c r="CX14" s="36">
        <f t="shared" si="5"/>
        <v>5.2503689837647145E-2</v>
      </c>
      <c r="CY14" s="197">
        <f t="shared" si="84"/>
        <v>0.59999999999999987</v>
      </c>
      <c r="CZ14" s="36">
        <f t="shared" si="6"/>
        <v>0.24553109255297123</v>
      </c>
      <c r="DA14" s="36">
        <f t="shared" si="7"/>
        <v>0.22824795708988804</v>
      </c>
      <c r="DB14" s="197">
        <f t="shared" si="39"/>
        <v>1.7999999999999989</v>
      </c>
      <c r="DC14" s="36">
        <f t="shared" si="8"/>
        <v>5.4989992408033678E-2</v>
      </c>
      <c r="DD14" s="36">
        <f t="shared" si="9"/>
        <v>5.5689549659814971E-2</v>
      </c>
      <c r="DE14" s="197">
        <f t="shared" si="40"/>
        <v>-0.10000000000000009</v>
      </c>
      <c r="DF14" s="36">
        <f t="shared" si="10"/>
        <v>0.64033059562426664</v>
      </c>
      <c r="DG14" s="36">
        <f t="shared" si="11"/>
        <v>0.66355880341264983</v>
      </c>
      <c r="DH14" s="197">
        <f t="shared" si="41"/>
        <v>-2.4000000000000021</v>
      </c>
      <c r="DI14" s="36">
        <f t="shared" si="42"/>
        <v>5.4188767758616092E-2</v>
      </c>
      <c r="DJ14" s="36">
        <f t="shared" si="43"/>
        <v>0.23258789348828532</v>
      </c>
      <c r="DK14" s="36">
        <f t="shared" si="44"/>
        <v>5.4002185675826958E-2</v>
      </c>
      <c r="DL14" s="36">
        <f t="shared" si="45"/>
        <v>0.65922115307727158</v>
      </c>
      <c r="DM14" s="36">
        <f t="shared" si="46"/>
        <v>7.1291960693794107E-2</v>
      </c>
      <c r="DN14" s="36">
        <f t="shared" si="47"/>
        <v>0.28483809272571392</v>
      </c>
      <c r="DO14" s="36">
        <f t="shared" si="48"/>
        <v>5.8431708764756313E-2</v>
      </c>
      <c r="DP14" s="36">
        <f t="shared" si="49"/>
        <v>0.58543823781573567</v>
      </c>
      <c r="DQ14" s="36">
        <f t="shared" si="50"/>
        <v>6.7100977198697065E-2</v>
      </c>
      <c r="DR14" s="36">
        <f t="shared" si="51"/>
        <v>0.25038002171552659</v>
      </c>
      <c r="DS14" s="36">
        <f t="shared" si="52"/>
        <v>5.6243213897937024E-2</v>
      </c>
      <c r="DT14" s="36">
        <f t="shared" si="53"/>
        <v>0.62627578718783927</v>
      </c>
      <c r="DV14" s="36">
        <f t="shared" si="12"/>
        <v>4.8041085134680403E-2</v>
      </c>
      <c r="DW14" s="36">
        <f t="shared" si="13"/>
        <v>4.088478876192473E-2</v>
      </c>
      <c r="DX14" s="197">
        <f t="shared" si="54"/>
        <v>0.7</v>
      </c>
      <c r="DY14" s="36">
        <f t="shared" si="14"/>
        <v>0.16533561940166969</v>
      </c>
      <c r="DZ14" s="36">
        <f t="shared" si="15"/>
        <v>0.15268812910075097</v>
      </c>
      <c r="EA14" s="197">
        <f t="shared" si="55"/>
        <v>1.2000000000000011</v>
      </c>
      <c r="EB14" s="36">
        <f t="shared" si="16"/>
        <v>7.246863332638967E-2</v>
      </c>
      <c r="EC14" s="36">
        <f t="shared" si="17"/>
        <v>6.9813647232663895E-2</v>
      </c>
      <c r="ED14" s="197">
        <f t="shared" si="56"/>
        <v>0.19999999999999879</v>
      </c>
      <c r="EE14" s="36">
        <f t="shared" si="18"/>
        <v>0.7141546621372602</v>
      </c>
      <c r="EF14" s="36">
        <f t="shared" si="19"/>
        <v>0.73661343490466036</v>
      </c>
      <c r="EG14" s="197">
        <f t="shared" si="57"/>
        <v>-2.300000000000002</v>
      </c>
      <c r="EH14" s="141">
        <v>0</v>
      </c>
    </row>
    <row r="15" spans="2:190" s="12" customFormat="1" ht="14.25" customHeight="1">
      <c r="B15" s="260"/>
      <c r="C15" s="271"/>
      <c r="D15" s="136" t="s">
        <v>210</v>
      </c>
      <c r="E15" s="164">
        <v>1</v>
      </c>
      <c r="F15" s="165">
        <v>0</v>
      </c>
      <c r="G15" s="62">
        <f t="shared" ref="G15" si="109">IFERROR(F15/E15,"-")</f>
        <v>0</v>
      </c>
      <c r="H15" s="63">
        <v>0</v>
      </c>
      <c r="I15" s="62">
        <f t="shared" ref="I15" si="110">IFERROR(H15/E15,"-")</f>
        <v>0</v>
      </c>
      <c r="J15" s="63">
        <v>0</v>
      </c>
      <c r="K15" s="62">
        <f t="shared" ref="K15" si="111">IFERROR(J15/E15,"-")</f>
        <v>0</v>
      </c>
      <c r="L15" s="164">
        <v>1</v>
      </c>
      <c r="M15" s="165">
        <v>0</v>
      </c>
      <c r="N15" s="62">
        <f t="shared" ref="N15" si="112">IFERROR(M15/L15,"-")</f>
        <v>0</v>
      </c>
      <c r="O15" s="63">
        <v>0</v>
      </c>
      <c r="P15" s="62">
        <f t="shared" ref="P15" si="113">IFERROR(O15/L15,"-")</f>
        <v>0</v>
      </c>
      <c r="Q15" s="63">
        <v>0</v>
      </c>
      <c r="R15" s="62">
        <f t="shared" ref="R15" si="114">IFERROR(Q15/L15,"-")</f>
        <v>0</v>
      </c>
      <c r="S15" s="164">
        <v>29</v>
      </c>
      <c r="T15" s="165">
        <v>0</v>
      </c>
      <c r="U15" s="62">
        <f t="shared" ref="U15" si="115">IFERROR(T15/S15,"-")</f>
        <v>0</v>
      </c>
      <c r="V15" s="63">
        <v>0</v>
      </c>
      <c r="W15" s="62">
        <f t="shared" ref="W15" si="116">IFERROR(V15/S15,"-")</f>
        <v>0</v>
      </c>
      <c r="X15" s="63">
        <v>0</v>
      </c>
      <c r="Y15" s="62">
        <f t="shared" ref="Y15" si="117">IFERROR(X15/S15,"-")</f>
        <v>0</v>
      </c>
      <c r="Z15" s="164">
        <v>46</v>
      </c>
      <c r="AA15" s="165">
        <v>1</v>
      </c>
      <c r="AB15" s="62">
        <f t="shared" ref="AB15" si="118">IFERROR(AA15/Z15,"-")</f>
        <v>2.1739130434782608E-2</v>
      </c>
      <c r="AC15" s="63">
        <v>2</v>
      </c>
      <c r="AD15" s="62">
        <f t="shared" ref="AD15" si="119">IFERROR(AC15/Z15,"-")</f>
        <v>4.3478260869565216E-2</v>
      </c>
      <c r="AE15" s="63">
        <v>2</v>
      </c>
      <c r="AF15" s="62">
        <f t="shared" ref="AF15" si="120">IFERROR(AE15/Z15,"-")</f>
        <v>4.3478260869565216E-2</v>
      </c>
      <c r="AG15" s="164">
        <v>74</v>
      </c>
      <c r="AH15" s="165">
        <v>0</v>
      </c>
      <c r="AI15" s="62">
        <f t="shared" ref="AI15" si="121">IFERROR(AH15/AG15,"-")</f>
        <v>0</v>
      </c>
      <c r="AJ15" s="63">
        <v>3</v>
      </c>
      <c r="AK15" s="62">
        <f t="shared" ref="AK15" si="122">IFERROR(AJ15/AG15,"-")</f>
        <v>4.0540540540540543E-2</v>
      </c>
      <c r="AL15" s="63">
        <v>2</v>
      </c>
      <c r="AM15" s="62">
        <f t="shared" ref="AM15" si="123">IFERROR(AL15/AG15,"-")</f>
        <v>2.7027027027027029E-2</v>
      </c>
      <c r="AN15" s="164">
        <v>69</v>
      </c>
      <c r="AO15" s="165">
        <v>0</v>
      </c>
      <c r="AP15" s="62">
        <f t="shared" ref="AP15" si="124">IFERROR(AO15/AN15,"-")</f>
        <v>0</v>
      </c>
      <c r="AQ15" s="63">
        <v>2</v>
      </c>
      <c r="AR15" s="62">
        <f t="shared" ref="AR15" si="125">IFERROR(AQ15/AN15,"-")</f>
        <v>2.8985507246376812E-2</v>
      </c>
      <c r="AS15" s="63">
        <v>0</v>
      </c>
      <c r="AT15" s="62">
        <f t="shared" ref="AT15" si="126">IFERROR(AS15/AN15,"-")</f>
        <v>0</v>
      </c>
      <c r="AU15" s="164">
        <v>53</v>
      </c>
      <c r="AV15" s="165">
        <v>0</v>
      </c>
      <c r="AW15" s="62">
        <f t="shared" ref="AW15" si="127">IFERROR(AV15/AU15,"-")</f>
        <v>0</v>
      </c>
      <c r="AX15" s="63">
        <v>0</v>
      </c>
      <c r="AY15" s="62">
        <f t="shared" ref="AY15" si="128">IFERROR(AX15/AU15,"-")</f>
        <v>0</v>
      </c>
      <c r="AZ15" s="63">
        <v>0</v>
      </c>
      <c r="BA15" s="62">
        <f t="shared" ref="BA15" si="129">IFERROR(AZ15/AU15,"-")</f>
        <v>0</v>
      </c>
      <c r="BB15" s="164">
        <f t="shared" si="20"/>
        <v>273</v>
      </c>
      <c r="BC15" s="64">
        <f t="shared" si="21"/>
        <v>1</v>
      </c>
      <c r="BD15" s="62">
        <f t="shared" ref="BD15" si="130">IFERROR(BC15/BB15,"-")</f>
        <v>3.663003663003663E-3</v>
      </c>
      <c r="BE15" s="64">
        <f t="shared" si="22"/>
        <v>7</v>
      </c>
      <c r="BF15" s="62">
        <f t="shared" ref="BF15" si="131">IFERROR(BE15/BB15,"-")</f>
        <v>2.564102564102564E-2</v>
      </c>
      <c r="BG15" s="64">
        <f t="shared" si="23"/>
        <v>4</v>
      </c>
      <c r="BH15" s="62">
        <f t="shared" ref="BH15" si="132">IFERROR(BG15/BB15,"-")</f>
        <v>1.4652014652014652E-2</v>
      </c>
      <c r="BJ15" s="259">
        <v>3</v>
      </c>
      <c r="BK15" s="270" t="s">
        <v>99</v>
      </c>
      <c r="BL15" s="209" t="s">
        <v>140</v>
      </c>
      <c r="BM15" s="38">
        <v>6793</v>
      </c>
      <c r="BN15" s="38">
        <v>127</v>
      </c>
      <c r="BO15" s="85">
        <v>1.8695716178418961E-2</v>
      </c>
      <c r="BP15" s="38">
        <v>872</v>
      </c>
      <c r="BQ15" s="85">
        <v>0.12836743706756956</v>
      </c>
      <c r="BR15" s="38">
        <v>374</v>
      </c>
      <c r="BS15" s="85">
        <v>5.5056675989989694E-2</v>
      </c>
      <c r="BU15" s="189"/>
      <c r="BV15" s="193" t="s">
        <v>209</v>
      </c>
      <c r="BW15" s="36">
        <f t="shared" si="0"/>
        <v>0.95604395604395609</v>
      </c>
      <c r="BX15" s="36">
        <f>(BM13-SUM(BN13,BP13,BR13))/BM13</f>
        <v>0.95718654434250761</v>
      </c>
      <c r="BY15" s="138">
        <v>9</v>
      </c>
      <c r="BZ15" s="142" t="s">
        <v>104</v>
      </c>
      <c r="CA15" s="36">
        <f t="shared" si="82"/>
        <v>2.2922636103151862E-2</v>
      </c>
      <c r="CB15" s="36">
        <f t="shared" si="1"/>
        <v>2.0029831664180694E-2</v>
      </c>
      <c r="CC15" s="36">
        <f t="shared" si="24"/>
        <v>8.4322554236594349E-2</v>
      </c>
      <c r="CD15" s="36">
        <f t="shared" si="2"/>
        <v>7.2235243980396338E-2</v>
      </c>
      <c r="CE15" s="36">
        <f t="shared" si="25"/>
        <v>8.2071223905034796E-2</v>
      </c>
      <c r="CF15" s="36">
        <f t="shared" si="3"/>
        <v>8.3741743021521417E-2</v>
      </c>
      <c r="CG15" s="36">
        <f t="shared" si="83"/>
        <v>0.81068358575521904</v>
      </c>
      <c r="CH15" s="36">
        <f t="shared" si="26"/>
        <v>0.82399318133390154</v>
      </c>
      <c r="CI15" s="36">
        <f t="shared" si="27"/>
        <v>2.1552915169936446E-2</v>
      </c>
      <c r="CJ15" s="36">
        <f t="shared" si="28"/>
        <v>8.372478585244543E-2</v>
      </c>
      <c r="CK15" s="36">
        <f t="shared" si="29"/>
        <v>7.7093119646311131E-2</v>
      </c>
      <c r="CL15" s="36">
        <f t="shared" si="30"/>
        <v>0.81762917933130697</v>
      </c>
      <c r="CM15" s="36">
        <f t="shared" si="31"/>
        <v>3.1088082901554404E-2</v>
      </c>
      <c r="CN15" s="36">
        <f t="shared" si="32"/>
        <v>0.10189982728842832</v>
      </c>
      <c r="CO15" s="36">
        <f t="shared" si="33"/>
        <v>0.13471502590673576</v>
      </c>
      <c r="CP15" s="36">
        <f t="shared" si="34"/>
        <v>0.73229706390328153</v>
      </c>
      <c r="CQ15" s="36">
        <f t="shared" si="35"/>
        <v>3.1809145129224649E-2</v>
      </c>
      <c r="CR15" s="36">
        <f t="shared" si="36"/>
        <v>9.3439363817097415E-2</v>
      </c>
      <c r="CS15" s="36">
        <f t="shared" si="37"/>
        <v>7.9522862823061632E-2</v>
      </c>
      <c r="CT15" s="36">
        <f t="shared" si="38"/>
        <v>0.79522862823061635</v>
      </c>
      <c r="CV15" s="142" t="s">
        <v>40</v>
      </c>
      <c r="CW15" s="36">
        <f t="shared" si="4"/>
        <v>4.7575782605104484E-2</v>
      </c>
      <c r="CX15" s="36">
        <f t="shared" si="5"/>
        <v>3.5650319829424307E-2</v>
      </c>
      <c r="CY15" s="197">
        <f t="shared" si="84"/>
        <v>1.2000000000000004</v>
      </c>
      <c r="CZ15" s="36">
        <f t="shared" si="6"/>
        <v>0.14735277112414305</v>
      </c>
      <c r="DA15" s="36">
        <f t="shared" si="7"/>
        <v>0.1397867803837953</v>
      </c>
      <c r="DB15" s="197">
        <f t="shared" si="39"/>
        <v>0.69999999999999785</v>
      </c>
      <c r="DC15" s="36">
        <f t="shared" si="8"/>
        <v>9.1930288262988352E-2</v>
      </c>
      <c r="DD15" s="36">
        <f t="shared" si="9"/>
        <v>8.5458422174840079E-2</v>
      </c>
      <c r="DE15" s="197">
        <f t="shared" si="40"/>
        <v>0.69999999999999929</v>
      </c>
      <c r="DF15" s="36">
        <f t="shared" si="10"/>
        <v>0.71314115800776412</v>
      </c>
      <c r="DG15" s="36">
        <f t="shared" si="11"/>
        <v>0.73910447761194031</v>
      </c>
      <c r="DH15" s="197">
        <f t="shared" si="41"/>
        <v>-2.6000000000000023</v>
      </c>
      <c r="DI15" s="36">
        <f t="shared" si="42"/>
        <v>4.5684164287283113E-2</v>
      </c>
      <c r="DJ15" s="36">
        <f t="shared" si="43"/>
        <v>0.14144520096639579</v>
      </c>
      <c r="DK15" s="36">
        <f t="shared" si="44"/>
        <v>8.9062156819679328E-2</v>
      </c>
      <c r="DL15" s="36">
        <f t="shared" si="45"/>
        <v>0.72380847792664182</v>
      </c>
      <c r="DM15" s="36">
        <f t="shared" si="46"/>
        <v>6.258628624022089E-2</v>
      </c>
      <c r="DN15" s="36">
        <f t="shared" si="47"/>
        <v>0.18085595950299124</v>
      </c>
      <c r="DO15" s="36">
        <f t="shared" si="48"/>
        <v>9.9861942015646576E-2</v>
      </c>
      <c r="DP15" s="36">
        <f t="shared" si="49"/>
        <v>0.65669581224114126</v>
      </c>
      <c r="DQ15" s="36">
        <f t="shared" si="50"/>
        <v>3.5825545171339561E-2</v>
      </c>
      <c r="DR15" s="36">
        <f t="shared" si="51"/>
        <v>0.15264797507788161</v>
      </c>
      <c r="DS15" s="36">
        <f t="shared" si="52"/>
        <v>0.12616822429906541</v>
      </c>
      <c r="DT15" s="36">
        <f t="shared" si="53"/>
        <v>0.68535825545171336</v>
      </c>
      <c r="DV15" s="36">
        <f t="shared" si="12"/>
        <v>4.8041085134680403E-2</v>
      </c>
      <c r="DW15" s="36">
        <f t="shared" si="13"/>
        <v>4.088478876192473E-2</v>
      </c>
      <c r="DX15" s="197">
        <f t="shared" si="54"/>
        <v>0.7</v>
      </c>
      <c r="DY15" s="36">
        <f t="shared" si="14"/>
        <v>0.16533561940166969</v>
      </c>
      <c r="DZ15" s="36">
        <f t="shared" si="15"/>
        <v>0.15268812910075097</v>
      </c>
      <c r="EA15" s="197">
        <f t="shared" si="55"/>
        <v>1.2000000000000011</v>
      </c>
      <c r="EB15" s="36">
        <f t="shared" si="16"/>
        <v>7.246863332638967E-2</v>
      </c>
      <c r="EC15" s="36">
        <f t="shared" si="17"/>
        <v>6.9813647232663895E-2</v>
      </c>
      <c r="ED15" s="197">
        <f t="shared" si="56"/>
        <v>0.19999999999999879</v>
      </c>
      <c r="EE15" s="36">
        <f t="shared" si="18"/>
        <v>0.7141546621372602</v>
      </c>
      <c r="EF15" s="36">
        <f t="shared" si="19"/>
        <v>0.73661343490466036</v>
      </c>
      <c r="EG15" s="197">
        <f t="shared" si="57"/>
        <v>-2.300000000000002</v>
      </c>
      <c r="EH15" s="141">
        <v>0</v>
      </c>
    </row>
    <row r="16" spans="2:190" s="12" customFormat="1" ht="14.25" customHeight="1">
      <c r="B16" s="261"/>
      <c r="C16" s="272"/>
      <c r="D16" s="154" t="s">
        <v>67</v>
      </c>
      <c r="E16" s="37">
        <v>16</v>
      </c>
      <c r="F16" s="234">
        <v>0</v>
      </c>
      <c r="G16" s="13">
        <f t="shared" si="58"/>
        <v>0</v>
      </c>
      <c r="H16" s="33">
        <v>1</v>
      </c>
      <c r="I16" s="13">
        <f t="shared" si="59"/>
        <v>6.25E-2</v>
      </c>
      <c r="J16" s="33">
        <v>1</v>
      </c>
      <c r="K16" s="13">
        <f t="shared" si="60"/>
        <v>6.25E-2</v>
      </c>
      <c r="L16" s="37">
        <v>78</v>
      </c>
      <c r="M16" s="234">
        <v>2</v>
      </c>
      <c r="N16" s="13">
        <f t="shared" si="61"/>
        <v>2.564102564102564E-2</v>
      </c>
      <c r="O16" s="33">
        <v>6</v>
      </c>
      <c r="P16" s="13">
        <f t="shared" si="62"/>
        <v>7.6923076923076927E-2</v>
      </c>
      <c r="Q16" s="33">
        <v>6</v>
      </c>
      <c r="R16" s="13">
        <f t="shared" si="63"/>
        <v>7.6923076923076927E-2</v>
      </c>
      <c r="S16" s="37">
        <v>4594</v>
      </c>
      <c r="T16" s="234">
        <v>207</v>
      </c>
      <c r="U16" s="13">
        <f t="shared" si="64"/>
        <v>4.5058772311710925E-2</v>
      </c>
      <c r="V16" s="33">
        <v>640</v>
      </c>
      <c r="W16" s="13">
        <f t="shared" si="65"/>
        <v>0.1393121462777536</v>
      </c>
      <c r="X16" s="33">
        <v>386</v>
      </c>
      <c r="Y16" s="13">
        <f t="shared" si="66"/>
        <v>8.4022638223770138E-2</v>
      </c>
      <c r="Z16" s="37">
        <v>3597</v>
      </c>
      <c r="AA16" s="234">
        <v>152</v>
      </c>
      <c r="AB16" s="13">
        <f t="shared" si="67"/>
        <v>4.2257436752849598E-2</v>
      </c>
      <c r="AC16" s="33">
        <v>430</v>
      </c>
      <c r="AD16" s="13">
        <f t="shared" si="68"/>
        <v>0.11954406449819294</v>
      </c>
      <c r="AE16" s="33">
        <v>337</v>
      </c>
      <c r="AF16" s="13">
        <f t="shared" si="69"/>
        <v>9.36891854323047E-2</v>
      </c>
      <c r="AG16" s="37">
        <v>2458</v>
      </c>
      <c r="AH16" s="234">
        <v>58</v>
      </c>
      <c r="AI16" s="13">
        <f t="shared" si="70"/>
        <v>2.3596419853539462E-2</v>
      </c>
      <c r="AJ16" s="33">
        <v>229</v>
      </c>
      <c r="AK16" s="13">
        <f t="shared" si="71"/>
        <v>9.3165174938974776E-2</v>
      </c>
      <c r="AL16" s="33">
        <v>190</v>
      </c>
      <c r="AM16" s="13">
        <f t="shared" si="72"/>
        <v>7.7298616761594788E-2</v>
      </c>
      <c r="AN16" s="37">
        <v>1231</v>
      </c>
      <c r="AO16" s="234">
        <v>15</v>
      </c>
      <c r="AP16" s="13">
        <f t="shared" si="73"/>
        <v>1.2185215272136474E-2</v>
      </c>
      <c r="AQ16" s="33">
        <v>95</v>
      </c>
      <c r="AR16" s="13">
        <f t="shared" si="74"/>
        <v>7.7173030056864336E-2</v>
      </c>
      <c r="AS16" s="33">
        <v>54</v>
      </c>
      <c r="AT16" s="13">
        <f t="shared" si="75"/>
        <v>4.3866774979691305E-2</v>
      </c>
      <c r="AU16" s="37">
        <v>402</v>
      </c>
      <c r="AV16" s="234">
        <v>2</v>
      </c>
      <c r="AW16" s="13">
        <f t="shared" si="76"/>
        <v>4.9751243781094526E-3</v>
      </c>
      <c r="AX16" s="33">
        <v>16</v>
      </c>
      <c r="AY16" s="13">
        <f t="shared" si="77"/>
        <v>3.9800995024875621E-2</v>
      </c>
      <c r="AZ16" s="33">
        <v>10</v>
      </c>
      <c r="BA16" s="13">
        <f t="shared" si="78"/>
        <v>2.4875621890547265E-2</v>
      </c>
      <c r="BB16" s="37">
        <f t="shared" si="20"/>
        <v>12376</v>
      </c>
      <c r="BC16" s="70">
        <f t="shared" si="21"/>
        <v>436</v>
      </c>
      <c r="BD16" s="13">
        <f t="shared" si="79"/>
        <v>3.5229476405946994E-2</v>
      </c>
      <c r="BE16" s="70">
        <f t="shared" si="22"/>
        <v>1417</v>
      </c>
      <c r="BF16" s="13">
        <f t="shared" si="80"/>
        <v>0.11449579831932773</v>
      </c>
      <c r="BG16" s="70">
        <f t="shared" si="23"/>
        <v>984</v>
      </c>
      <c r="BH16" s="13">
        <f t="shared" si="81"/>
        <v>7.9508726567550092E-2</v>
      </c>
      <c r="BJ16" s="260"/>
      <c r="BK16" s="271"/>
      <c r="BL16" s="209" t="s">
        <v>160</v>
      </c>
      <c r="BM16" s="38">
        <v>598</v>
      </c>
      <c r="BN16" s="38">
        <v>6</v>
      </c>
      <c r="BO16" s="85">
        <v>1.0033444816053512E-2</v>
      </c>
      <c r="BP16" s="38">
        <v>56</v>
      </c>
      <c r="BQ16" s="85">
        <v>9.3645484949832769E-2</v>
      </c>
      <c r="BR16" s="38">
        <v>43</v>
      </c>
      <c r="BS16" s="85">
        <v>7.1906354515050161E-2</v>
      </c>
      <c r="BU16" s="190"/>
      <c r="BV16" s="117" t="s">
        <v>67</v>
      </c>
      <c r="BW16" s="36">
        <f t="shared" si="0"/>
        <v>0.77076599870717522</v>
      </c>
      <c r="BX16" s="36">
        <f>(BM14-SUM(BN14,BP14,BR14))/BM14</f>
        <v>0.77757182576459682</v>
      </c>
      <c r="BY16" s="138">
        <v>10</v>
      </c>
      <c r="BZ16" s="142" t="s">
        <v>52</v>
      </c>
      <c r="CA16" s="36">
        <f t="shared" si="82"/>
        <v>4.3424825891028265E-2</v>
      </c>
      <c r="CB16" s="36">
        <f t="shared" si="1"/>
        <v>3.6889753786276333E-2</v>
      </c>
      <c r="CC16" s="36">
        <f t="shared" si="24"/>
        <v>0.1434657927079066</v>
      </c>
      <c r="CD16" s="36">
        <f t="shared" si="2"/>
        <v>0.14045181487435485</v>
      </c>
      <c r="CE16" s="36">
        <f t="shared" si="25"/>
        <v>8.6276116345759934E-2</v>
      </c>
      <c r="CF16" s="36">
        <f t="shared" si="3"/>
        <v>8.3594212708350962E-2</v>
      </c>
      <c r="CG16" s="36">
        <f t="shared" si="83"/>
        <v>0.72683326505530521</v>
      </c>
      <c r="CH16" s="36">
        <f t="shared" si="26"/>
        <v>0.7390642186310179</v>
      </c>
      <c r="CI16" s="36">
        <f t="shared" si="27"/>
        <v>4.4190196284244775E-2</v>
      </c>
      <c r="CJ16" s="36">
        <f t="shared" si="28"/>
        <v>0.14159756481578673</v>
      </c>
      <c r="CK16" s="36">
        <f t="shared" si="29"/>
        <v>8.7645638711031801E-2</v>
      </c>
      <c r="CL16" s="36">
        <f t="shared" si="30"/>
        <v>0.72656660018893671</v>
      </c>
      <c r="CM16" s="36">
        <f t="shared" si="31"/>
        <v>4.7672462142456531E-2</v>
      </c>
      <c r="CN16" s="36">
        <f t="shared" si="32"/>
        <v>0.16657319125070105</v>
      </c>
      <c r="CO16" s="36">
        <f t="shared" si="33"/>
        <v>7.9641054402692091E-2</v>
      </c>
      <c r="CP16" s="36">
        <f t="shared" si="34"/>
        <v>0.70611329220415031</v>
      </c>
      <c r="CQ16" s="36">
        <f t="shared" si="35"/>
        <v>3.4328358208955224E-2</v>
      </c>
      <c r="CR16" s="36">
        <f t="shared" si="36"/>
        <v>0.14925373134328357</v>
      </c>
      <c r="CS16" s="36">
        <f t="shared" si="37"/>
        <v>0.1</v>
      </c>
      <c r="CT16" s="36">
        <f t="shared" si="38"/>
        <v>0.71641791044776115</v>
      </c>
      <c r="CV16" s="142" t="s">
        <v>11</v>
      </c>
      <c r="CW16" s="36">
        <f t="shared" si="4"/>
        <v>3.8912246175865459E-2</v>
      </c>
      <c r="CX16" s="36">
        <f t="shared" si="5"/>
        <v>3.1679424513511023E-2</v>
      </c>
      <c r="CY16" s="197">
        <f t="shared" si="84"/>
        <v>0.7</v>
      </c>
      <c r="CZ16" s="36">
        <f t="shared" si="6"/>
        <v>0.10676268002504696</v>
      </c>
      <c r="DA16" s="36">
        <f t="shared" si="7"/>
        <v>8.8951397214792949E-2</v>
      </c>
      <c r="DB16" s="197">
        <f t="shared" si="39"/>
        <v>1.8000000000000003</v>
      </c>
      <c r="DC16" s="36">
        <f t="shared" si="8"/>
        <v>9.5804633688165317E-2</v>
      </c>
      <c r="DD16" s="36">
        <f t="shared" si="9"/>
        <v>9.5914414829844141E-2</v>
      </c>
      <c r="DE16" s="197">
        <f t="shared" si="40"/>
        <v>0</v>
      </c>
      <c r="DF16" s="36">
        <f t="shared" si="10"/>
        <v>0.75852044011092223</v>
      </c>
      <c r="DG16" s="36">
        <f t="shared" si="11"/>
        <v>0.78345476344185183</v>
      </c>
      <c r="DH16" s="197">
        <f t="shared" si="41"/>
        <v>-2.4000000000000021</v>
      </c>
      <c r="DI16" s="36">
        <f t="shared" si="42"/>
        <v>3.8217295924258168E-2</v>
      </c>
      <c r="DJ16" s="36">
        <f t="shared" si="43"/>
        <v>0.10472231843897933</v>
      </c>
      <c r="DK16" s="36">
        <f t="shared" si="44"/>
        <v>9.6928761113035444E-2</v>
      </c>
      <c r="DL16" s="36">
        <f t="shared" si="45"/>
        <v>0.76013162452372707</v>
      </c>
      <c r="DM16" s="36">
        <f t="shared" si="46"/>
        <v>4.3174217087260568E-2</v>
      </c>
      <c r="DN16" s="36">
        <f t="shared" si="47"/>
        <v>0.12374581939799331</v>
      </c>
      <c r="DO16" s="36">
        <f t="shared" si="48"/>
        <v>0.10003040437823046</v>
      </c>
      <c r="DP16" s="36">
        <f t="shared" si="49"/>
        <v>0.7330495591365157</v>
      </c>
      <c r="DQ16" s="36">
        <f t="shared" si="50"/>
        <v>4.91307634164777E-2</v>
      </c>
      <c r="DR16" s="36">
        <f t="shared" si="51"/>
        <v>0.12169312169312169</v>
      </c>
      <c r="DS16" s="36">
        <f t="shared" si="52"/>
        <v>9.5993953136810278E-2</v>
      </c>
      <c r="DT16" s="36">
        <f t="shared" si="53"/>
        <v>0.7331821617535903</v>
      </c>
      <c r="DV16" s="36">
        <f t="shared" si="12"/>
        <v>4.8041085134680403E-2</v>
      </c>
      <c r="DW16" s="36">
        <f t="shared" si="13"/>
        <v>4.088478876192473E-2</v>
      </c>
      <c r="DX16" s="197">
        <f t="shared" si="54"/>
        <v>0.7</v>
      </c>
      <c r="DY16" s="36">
        <f t="shared" si="14"/>
        <v>0.16533561940166969</v>
      </c>
      <c r="DZ16" s="36">
        <f t="shared" si="15"/>
        <v>0.15268812910075097</v>
      </c>
      <c r="EA16" s="197">
        <f t="shared" si="55"/>
        <v>1.2000000000000011</v>
      </c>
      <c r="EB16" s="36">
        <f t="shared" si="16"/>
        <v>7.246863332638967E-2</v>
      </c>
      <c r="EC16" s="36">
        <f t="shared" si="17"/>
        <v>6.9813647232663895E-2</v>
      </c>
      <c r="ED16" s="197">
        <f t="shared" si="56"/>
        <v>0.19999999999999879</v>
      </c>
      <c r="EE16" s="36">
        <f t="shared" si="18"/>
        <v>0.7141546621372602</v>
      </c>
      <c r="EF16" s="36">
        <f t="shared" si="19"/>
        <v>0.73661343490466036</v>
      </c>
      <c r="EG16" s="197">
        <f t="shared" si="57"/>
        <v>-2.300000000000002</v>
      </c>
      <c r="EH16" s="141">
        <v>0</v>
      </c>
    </row>
    <row r="17" spans="2:138" s="12" customFormat="1" ht="14.25" customHeight="1">
      <c r="B17" s="259">
        <v>3</v>
      </c>
      <c r="C17" s="270" t="s">
        <v>99</v>
      </c>
      <c r="D17" s="135" t="s">
        <v>140</v>
      </c>
      <c r="E17" s="120">
        <v>7</v>
      </c>
      <c r="F17" s="83">
        <v>0</v>
      </c>
      <c r="G17" s="72">
        <f t="shared" si="58"/>
        <v>0</v>
      </c>
      <c r="H17" s="73">
        <v>0</v>
      </c>
      <c r="I17" s="72">
        <f t="shared" si="59"/>
        <v>0</v>
      </c>
      <c r="J17" s="73">
        <v>1</v>
      </c>
      <c r="K17" s="72">
        <f t="shared" si="60"/>
        <v>0.14285714285714285</v>
      </c>
      <c r="L17" s="120">
        <v>48</v>
      </c>
      <c r="M17" s="83">
        <v>0</v>
      </c>
      <c r="N17" s="72">
        <f t="shared" si="61"/>
        <v>0</v>
      </c>
      <c r="O17" s="73">
        <v>7</v>
      </c>
      <c r="P17" s="72">
        <f t="shared" si="62"/>
        <v>0.14583333333333334</v>
      </c>
      <c r="Q17" s="73">
        <v>0</v>
      </c>
      <c r="R17" s="72">
        <f t="shared" si="63"/>
        <v>0</v>
      </c>
      <c r="S17" s="120">
        <v>2048</v>
      </c>
      <c r="T17" s="83">
        <v>57</v>
      </c>
      <c r="U17" s="72">
        <f t="shared" si="64"/>
        <v>2.783203125E-2</v>
      </c>
      <c r="V17" s="73">
        <v>297</v>
      </c>
      <c r="W17" s="72">
        <f t="shared" si="65"/>
        <v>0.14501953125</v>
      </c>
      <c r="X17" s="73">
        <v>111</v>
      </c>
      <c r="Y17" s="72">
        <f t="shared" si="66"/>
        <v>5.419921875E-2</v>
      </c>
      <c r="Z17" s="120">
        <v>1581</v>
      </c>
      <c r="AA17" s="83">
        <v>25</v>
      </c>
      <c r="AB17" s="72">
        <f t="shared" si="67"/>
        <v>1.5812776723592662E-2</v>
      </c>
      <c r="AC17" s="73">
        <v>226</v>
      </c>
      <c r="AD17" s="72">
        <f t="shared" si="68"/>
        <v>0.14294750158127767</v>
      </c>
      <c r="AE17" s="73">
        <v>75</v>
      </c>
      <c r="AF17" s="72">
        <f t="shared" si="69"/>
        <v>4.743833017077799E-2</v>
      </c>
      <c r="AG17" s="120">
        <v>1237</v>
      </c>
      <c r="AH17" s="83">
        <v>22</v>
      </c>
      <c r="AI17" s="72">
        <f t="shared" si="70"/>
        <v>1.7784963621665321E-2</v>
      </c>
      <c r="AJ17" s="73">
        <v>170</v>
      </c>
      <c r="AK17" s="72">
        <f t="shared" si="71"/>
        <v>0.137429264349232</v>
      </c>
      <c r="AL17" s="73">
        <v>58</v>
      </c>
      <c r="AM17" s="72">
        <f t="shared" si="72"/>
        <v>4.6887631366208569E-2</v>
      </c>
      <c r="AN17" s="120">
        <v>581</v>
      </c>
      <c r="AO17" s="83">
        <v>3</v>
      </c>
      <c r="AP17" s="72">
        <f t="shared" si="73"/>
        <v>5.1635111876075735E-3</v>
      </c>
      <c r="AQ17" s="73">
        <v>53</v>
      </c>
      <c r="AR17" s="72">
        <f t="shared" si="74"/>
        <v>9.1222030981067126E-2</v>
      </c>
      <c r="AS17" s="73">
        <v>23</v>
      </c>
      <c r="AT17" s="72">
        <f t="shared" si="75"/>
        <v>3.9586919104991396E-2</v>
      </c>
      <c r="AU17" s="120">
        <v>157</v>
      </c>
      <c r="AV17" s="83">
        <v>0</v>
      </c>
      <c r="AW17" s="72">
        <f t="shared" si="76"/>
        <v>0</v>
      </c>
      <c r="AX17" s="73">
        <v>9</v>
      </c>
      <c r="AY17" s="72">
        <f t="shared" si="77"/>
        <v>5.7324840764331211E-2</v>
      </c>
      <c r="AZ17" s="73">
        <v>5</v>
      </c>
      <c r="BA17" s="72">
        <f t="shared" si="78"/>
        <v>3.1847133757961783E-2</v>
      </c>
      <c r="BB17" s="120">
        <f t="shared" si="20"/>
        <v>5659</v>
      </c>
      <c r="BC17" s="74">
        <f t="shared" si="21"/>
        <v>107</v>
      </c>
      <c r="BD17" s="72">
        <f t="shared" si="79"/>
        <v>1.890793426400424E-2</v>
      </c>
      <c r="BE17" s="74">
        <f t="shared" si="22"/>
        <v>762</v>
      </c>
      <c r="BF17" s="72">
        <f t="shared" si="80"/>
        <v>0.1346527655062732</v>
      </c>
      <c r="BG17" s="74">
        <f t="shared" si="23"/>
        <v>273</v>
      </c>
      <c r="BH17" s="72">
        <f t="shared" si="81"/>
        <v>4.8241738823113625E-2</v>
      </c>
      <c r="BJ17" s="260"/>
      <c r="BK17" s="271"/>
      <c r="BL17" s="209" t="s">
        <v>209</v>
      </c>
      <c r="BM17" s="38">
        <v>247</v>
      </c>
      <c r="BN17" s="38">
        <v>0</v>
      </c>
      <c r="BO17" s="85">
        <v>0</v>
      </c>
      <c r="BP17" s="38">
        <v>6</v>
      </c>
      <c r="BQ17" s="85">
        <v>2.4291497975708502E-2</v>
      </c>
      <c r="BR17" s="38">
        <v>4</v>
      </c>
      <c r="BS17" s="85">
        <v>1.6194331983805668E-2</v>
      </c>
      <c r="BU17" s="188" t="s">
        <v>99</v>
      </c>
      <c r="BV17" s="5" t="s">
        <v>140</v>
      </c>
      <c r="BW17" s="36">
        <f t="shared" si="0"/>
        <v>0.79819756140660891</v>
      </c>
      <c r="BX17" s="36">
        <f>(BM15-SUM(BN15,BP15,BR15))/BM15</f>
        <v>0.79788017076402173</v>
      </c>
      <c r="BY17" s="138">
        <v>11</v>
      </c>
      <c r="BZ17" s="142" t="s">
        <v>53</v>
      </c>
      <c r="CA17" s="36">
        <f t="shared" si="82"/>
        <v>3.3244358165493815E-2</v>
      </c>
      <c r="CB17" s="36">
        <f t="shared" si="1"/>
        <v>3.1521630532520731E-2</v>
      </c>
      <c r="CC17" s="36">
        <f t="shared" si="24"/>
        <v>0.11385586022809997</v>
      </c>
      <c r="CD17" s="36">
        <f t="shared" si="2"/>
        <v>0.11334798681186932</v>
      </c>
      <c r="CE17" s="36">
        <f t="shared" si="25"/>
        <v>7.2409609318126664E-2</v>
      </c>
      <c r="CF17" s="36">
        <f t="shared" si="3"/>
        <v>7.1385752822459791E-2</v>
      </c>
      <c r="CG17" s="36">
        <f t="shared" si="83"/>
        <v>0.78049017228827955</v>
      </c>
      <c r="CH17" s="36">
        <f t="shared" si="26"/>
        <v>0.78374462983315019</v>
      </c>
      <c r="CI17" s="36">
        <f t="shared" si="27"/>
        <v>3.2553788587464917E-2</v>
      </c>
      <c r="CJ17" s="36">
        <f t="shared" si="28"/>
        <v>0.11269098846273776</v>
      </c>
      <c r="CK17" s="36">
        <f t="shared" si="29"/>
        <v>7.1718116619893982E-2</v>
      </c>
      <c r="CL17" s="36">
        <f t="shared" si="30"/>
        <v>0.78303710632990331</v>
      </c>
      <c r="CM17" s="36">
        <f t="shared" si="31"/>
        <v>4.5331529093369419E-2</v>
      </c>
      <c r="CN17" s="36">
        <f t="shared" si="32"/>
        <v>0.13159675236806495</v>
      </c>
      <c r="CO17" s="36">
        <f t="shared" si="33"/>
        <v>8.5250338294993233E-2</v>
      </c>
      <c r="CP17" s="36">
        <f t="shared" si="34"/>
        <v>0.73782138024357236</v>
      </c>
      <c r="CQ17" s="36">
        <f t="shared" si="35"/>
        <v>2.2518765638031693E-2</v>
      </c>
      <c r="CR17" s="36">
        <f t="shared" si="36"/>
        <v>0.12176814011676397</v>
      </c>
      <c r="CS17" s="36">
        <f t="shared" si="37"/>
        <v>7.0058381984987483E-2</v>
      </c>
      <c r="CT17" s="36">
        <f t="shared" si="38"/>
        <v>0.78565471226021688</v>
      </c>
      <c r="CV17" s="142" t="s">
        <v>12</v>
      </c>
      <c r="CW17" s="36">
        <f t="shared" si="4"/>
        <v>3.3935907970419066E-2</v>
      </c>
      <c r="CX17" s="36">
        <f t="shared" si="5"/>
        <v>2.6106833493743986E-2</v>
      </c>
      <c r="CY17" s="197">
        <f t="shared" si="84"/>
        <v>0.80000000000000038</v>
      </c>
      <c r="CZ17" s="36">
        <f t="shared" si="6"/>
        <v>0.18133114215283483</v>
      </c>
      <c r="DA17" s="36">
        <f t="shared" si="7"/>
        <v>0.16892960263990101</v>
      </c>
      <c r="DB17" s="197">
        <f t="shared" si="39"/>
        <v>1.1999999999999984</v>
      </c>
      <c r="DC17" s="36">
        <f t="shared" si="8"/>
        <v>4.0986031224322102E-2</v>
      </c>
      <c r="DD17" s="36">
        <f t="shared" si="9"/>
        <v>3.4476832118795542E-2</v>
      </c>
      <c r="DE17" s="197">
        <f t="shared" si="40"/>
        <v>0.7</v>
      </c>
      <c r="DF17" s="36">
        <f t="shared" si="10"/>
        <v>0.74374691865242404</v>
      </c>
      <c r="DG17" s="36">
        <f t="shared" si="11"/>
        <v>0.77048673174755944</v>
      </c>
      <c r="DH17" s="197">
        <f t="shared" si="41"/>
        <v>-2.6000000000000023</v>
      </c>
      <c r="DI17" s="36">
        <f t="shared" si="42"/>
        <v>3.0615780615780616E-2</v>
      </c>
      <c r="DJ17" s="36">
        <f t="shared" si="43"/>
        <v>0.16795366795366795</v>
      </c>
      <c r="DK17" s="36">
        <f t="shared" si="44"/>
        <v>3.9847539847539845E-2</v>
      </c>
      <c r="DL17" s="36">
        <f t="shared" si="45"/>
        <v>0.76158301158301156</v>
      </c>
      <c r="DM17" s="36">
        <f t="shared" si="46"/>
        <v>4.1140529531568229E-2</v>
      </c>
      <c r="DN17" s="36">
        <f t="shared" si="47"/>
        <v>0.21751527494908351</v>
      </c>
      <c r="DO17" s="36">
        <f t="shared" si="48"/>
        <v>4.270196877121521E-2</v>
      </c>
      <c r="DP17" s="36">
        <f t="shared" si="49"/>
        <v>0.69864222674813303</v>
      </c>
      <c r="DQ17" s="36">
        <f t="shared" si="50"/>
        <v>4.3988853503184711E-2</v>
      </c>
      <c r="DR17" s="36">
        <f t="shared" si="51"/>
        <v>0.20421974522292993</v>
      </c>
      <c r="DS17" s="36">
        <f t="shared" si="52"/>
        <v>4.9164012738853506E-2</v>
      </c>
      <c r="DT17" s="36">
        <f t="shared" si="53"/>
        <v>0.70262738853503182</v>
      </c>
      <c r="DV17" s="36">
        <f t="shared" si="12"/>
        <v>4.8041085134680403E-2</v>
      </c>
      <c r="DW17" s="36">
        <f t="shared" si="13"/>
        <v>4.088478876192473E-2</v>
      </c>
      <c r="DX17" s="197">
        <f t="shared" si="54"/>
        <v>0.7</v>
      </c>
      <c r="DY17" s="36">
        <f t="shared" si="14"/>
        <v>0.16533561940166969</v>
      </c>
      <c r="DZ17" s="36">
        <f t="shared" si="15"/>
        <v>0.15268812910075097</v>
      </c>
      <c r="EA17" s="197">
        <f t="shared" si="55"/>
        <v>1.2000000000000011</v>
      </c>
      <c r="EB17" s="36">
        <f t="shared" si="16"/>
        <v>7.246863332638967E-2</v>
      </c>
      <c r="EC17" s="36">
        <f t="shared" si="17"/>
        <v>6.9813647232663895E-2</v>
      </c>
      <c r="ED17" s="197">
        <f t="shared" si="56"/>
        <v>0.19999999999999879</v>
      </c>
      <c r="EE17" s="36">
        <f t="shared" si="18"/>
        <v>0.7141546621372602</v>
      </c>
      <c r="EF17" s="36">
        <f t="shared" si="19"/>
        <v>0.73661343490466036</v>
      </c>
      <c r="EG17" s="197">
        <f t="shared" si="57"/>
        <v>-2.300000000000002</v>
      </c>
      <c r="EH17" s="141">
        <v>0</v>
      </c>
    </row>
    <row r="18" spans="2:138" s="12" customFormat="1" ht="14.25" customHeight="1">
      <c r="B18" s="260"/>
      <c r="C18" s="271"/>
      <c r="D18" s="213" t="s">
        <v>303</v>
      </c>
      <c r="E18" s="170">
        <v>2</v>
      </c>
      <c r="F18" s="220">
        <v>0</v>
      </c>
      <c r="G18" s="84">
        <f t="shared" si="58"/>
        <v>0</v>
      </c>
      <c r="H18" s="231">
        <v>0</v>
      </c>
      <c r="I18" s="84">
        <f>IFERROR(H18/E18,"-")</f>
        <v>0</v>
      </c>
      <c r="J18" s="231">
        <v>0</v>
      </c>
      <c r="K18" s="84">
        <f>IFERROR(J18/E18,"-")</f>
        <v>0</v>
      </c>
      <c r="L18" s="170">
        <v>5</v>
      </c>
      <c r="M18" s="220">
        <v>0</v>
      </c>
      <c r="N18" s="84">
        <f>IFERROR(M18/L18,"-")</f>
        <v>0</v>
      </c>
      <c r="O18" s="231">
        <v>1</v>
      </c>
      <c r="P18" s="84">
        <f>IFERROR(O18/L18,"-")</f>
        <v>0.2</v>
      </c>
      <c r="Q18" s="231">
        <v>0</v>
      </c>
      <c r="R18" s="84">
        <f>IFERROR(Q18/L18,"-")</f>
        <v>0</v>
      </c>
      <c r="S18" s="170">
        <v>536</v>
      </c>
      <c r="T18" s="220">
        <v>12</v>
      </c>
      <c r="U18" s="84">
        <f>IFERROR(T18/S18,"-")</f>
        <v>2.2388059701492536E-2</v>
      </c>
      <c r="V18" s="231">
        <v>87</v>
      </c>
      <c r="W18" s="84">
        <f>IFERROR(V18/S18,"-")</f>
        <v>0.16231343283582089</v>
      </c>
      <c r="X18" s="231">
        <v>38</v>
      </c>
      <c r="Y18" s="84">
        <f>IFERROR(X18/S18,"-")</f>
        <v>7.0895522388059698E-2</v>
      </c>
      <c r="Z18" s="170">
        <v>406</v>
      </c>
      <c r="AA18" s="220">
        <v>13</v>
      </c>
      <c r="AB18" s="84">
        <f>IFERROR(AA18/Z18,"-")</f>
        <v>3.2019704433497539E-2</v>
      </c>
      <c r="AC18" s="231">
        <v>58</v>
      </c>
      <c r="AD18" s="84">
        <f>IFERROR(AC18/Z18,"-")</f>
        <v>0.14285714285714285</v>
      </c>
      <c r="AE18" s="231">
        <v>23</v>
      </c>
      <c r="AF18" s="84">
        <f>IFERROR(AE18/Z18,"-")</f>
        <v>5.6650246305418719E-2</v>
      </c>
      <c r="AG18" s="170">
        <v>246</v>
      </c>
      <c r="AH18" s="220">
        <v>7</v>
      </c>
      <c r="AI18" s="84">
        <f>IFERROR(AH18/AG18,"-")</f>
        <v>2.8455284552845527E-2</v>
      </c>
      <c r="AJ18" s="231">
        <v>27</v>
      </c>
      <c r="AK18" s="84">
        <f>IFERROR(AJ18/AG18,"-")</f>
        <v>0.10975609756097561</v>
      </c>
      <c r="AL18" s="231">
        <v>16</v>
      </c>
      <c r="AM18" s="84">
        <f>IFERROR(AL18/AG18,"-")</f>
        <v>6.5040650406504072E-2</v>
      </c>
      <c r="AN18" s="170">
        <v>135</v>
      </c>
      <c r="AO18" s="220">
        <v>0</v>
      </c>
      <c r="AP18" s="84">
        <f>IFERROR(AO18/AN18,"-")</f>
        <v>0</v>
      </c>
      <c r="AQ18" s="231">
        <v>13</v>
      </c>
      <c r="AR18" s="84">
        <f>IFERROR(AQ18/AN18,"-")</f>
        <v>9.6296296296296297E-2</v>
      </c>
      <c r="AS18" s="231">
        <v>5</v>
      </c>
      <c r="AT18" s="84">
        <f>IFERROR(AS18/AN18,"-")</f>
        <v>3.7037037037037035E-2</v>
      </c>
      <c r="AU18" s="170">
        <v>28</v>
      </c>
      <c r="AV18" s="220">
        <v>0</v>
      </c>
      <c r="AW18" s="84">
        <f>IFERROR(AV18/AU18,"-")</f>
        <v>0</v>
      </c>
      <c r="AX18" s="231">
        <v>4</v>
      </c>
      <c r="AY18" s="84">
        <f>IFERROR(AX18/AU18,"-")</f>
        <v>0.14285714285714285</v>
      </c>
      <c r="AZ18" s="231">
        <v>1</v>
      </c>
      <c r="BA18" s="84">
        <f>IFERROR(AZ18/AU18,"-")</f>
        <v>3.5714285714285712E-2</v>
      </c>
      <c r="BB18" s="170">
        <f t="shared" si="20"/>
        <v>1358</v>
      </c>
      <c r="BC18" s="171">
        <f t="shared" si="21"/>
        <v>32</v>
      </c>
      <c r="BD18" s="84">
        <f>IFERROR(BC18/BB18,"-")</f>
        <v>2.3564064801178203E-2</v>
      </c>
      <c r="BE18" s="171">
        <f t="shared" si="22"/>
        <v>190</v>
      </c>
      <c r="BF18" s="84">
        <f>IFERROR(BE18/BB18,"-")</f>
        <v>0.13991163475699558</v>
      </c>
      <c r="BG18" s="171">
        <f t="shared" si="23"/>
        <v>83</v>
      </c>
      <c r="BH18" s="84">
        <f>IFERROR(BG18/BB18,"-")</f>
        <v>6.1119293078055963E-2</v>
      </c>
      <c r="BJ18" s="261"/>
      <c r="BK18" s="272"/>
      <c r="BL18" s="208" t="s">
        <v>67</v>
      </c>
      <c r="BM18" s="38">
        <v>7638</v>
      </c>
      <c r="BN18" s="38">
        <v>133</v>
      </c>
      <c r="BO18" s="85">
        <v>1.7412935323383085E-2</v>
      </c>
      <c r="BP18" s="38">
        <v>934</v>
      </c>
      <c r="BQ18" s="85">
        <v>0.12228332024090076</v>
      </c>
      <c r="BR18" s="38">
        <v>421</v>
      </c>
      <c r="BS18" s="85">
        <v>5.5119141136423147E-2</v>
      </c>
      <c r="BU18" s="225"/>
      <c r="BV18" s="214" t="s">
        <v>299</v>
      </c>
      <c r="BW18" s="36">
        <f t="shared" si="0"/>
        <v>0.77540500736377027</v>
      </c>
      <c r="BX18" s="226"/>
      <c r="BY18" s="138">
        <v>12</v>
      </c>
      <c r="BZ18" s="142" t="s">
        <v>105</v>
      </c>
      <c r="CA18" s="36">
        <f t="shared" si="82"/>
        <v>3.7539402044130289E-2</v>
      </c>
      <c r="CB18" s="36">
        <f t="shared" si="1"/>
        <v>3.1652989449003514E-2</v>
      </c>
      <c r="CC18" s="36">
        <f t="shared" si="24"/>
        <v>0.10545419810870188</v>
      </c>
      <c r="CD18" s="36">
        <f t="shared" si="2"/>
        <v>9.4275107463853064E-2</v>
      </c>
      <c r="CE18" s="36">
        <f t="shared" si="25"/>
        <v>0.11099436431368803</v>
      </c>
      <c r="CF18" s="36">
        <f t="shared" si="3"/>
        <v>0.11019929660023446</v>
      </c>
      <c r="CG18" s="36">
        <f t="shared" si="83"/>
        <v>0.74601203553347983</v>
      </c>
      <c r="CH18" s="36">
        <f t="shared" si="26"/>
        <v>0.76387260648690891</v>
      </c>
      <c r="CI18" s="36">
        <f t="shared" si="27"/>
        <v>3.7359900373599E-2</v>
      </c>
      <c r="CJ18" s="36">
        <f t="shared" si="28"/>
        <v>0.10759651307596513</v>
      </c>
      <c r="CK18" s="36">
        <f t="shared" si="29"/>
        <v>0.11320049813200499</v>
      </c>
      <c r="CL18" s="36">
        <f t="shared" si="30"/>
        <v>0.74184308841843083</v>
      </c>
      <c r="CM18" s="36">
        <f t="shared" si="31"/>
        <v>4.5751633986928102E-2</v>
      </c>
      <c r="CN18" s="36">
        <f t="shared" si="32"/>
        <v>0.11474219317356572</v>
      </c>
      <c r="CO18" s="36">
        <f t="shared" si="33"/>
        <v>0.11546840958605664</v>
      </c>
      <c r="CP18" s="36">
        <f t="shared" si="34"/>
        <v>0.72403776325344948</v>
      </c>
      <c r="CQ18" s="36">
        <f t="shared" si="35"/>
        <v>4.0431266846361183E-2</v>
      </c>
      <c r="CR18" s="36">
        <f t="shared" si="36"/>
        <v>0.10107816711590296</v>
      </c>
      <c r="CS18" s="36">
        <f t="shared" si="37"/>
        <v>0.12129380053908356</v>
      </c>
      <c r="CT18" s="36">
        <f t="shared" si="38"/>
        <v>0.73719676549865232</v>
      </c>
      <c r="CV18" s="142" t="s">
        <v>8</v>
      </c>
      <c r="CW18" s="36">
        <f t="shared" si="4"/>
        <v>8.8718156085725836E-2</v>
      </c>
      <c r="CX18" s="36">
        <f t="shared" si="5"/>
        <v>7.9869485033338058E-2</v>
      </c>
      <c r="CY18" s="197">
        <f t="shared" si="84"/>
        <v>0.89999999999999947</v>
      </c>
      <c r="CZ18" s="36">
        <f t="shared" si="6"/>
        <v>0.15923978972907399</v>
      </c>
      <c r="DA18" s="36">
        <f t="shared" si="7"/>
        <v>0.14915590863952333</v>
      </c>
      <c r="DB18" s="197">
        <f t="shared" si="39"/>
        <v>1.0000000000000009</v>
      </c>
      <c r="DC18" s="36">
        <f t="shared" si="8"/>
        <v>0.13557083164847014</v>
      </c>
      <c r="DD18" s="36">
        <f t="shared" si="9"/>
        <v>0.13301177471981843</v>
      </c>
      <c r="DE18" s="197">
        <f t="shared" si="40"/>
        <v>0.30000000000000027</v>
      </c>
      <c r="DF18" s="36">
        <f t="shared" si="10"/>
        <v>0.61647122253673003</v>
      </c>
      <c r="DG18" s="36">
        <f t="shared" si="11"/>
        <v>0.63796283160732015</v>
      </c>
      <c r="DH18" s="197">
        <f t="shared" si="41"/>
        <v>-2.200000000000002</v>
      </c>
      <c r="DI18" s="36">
        <f t="shared" si="42"/>
        <v>8.0123854767560232E-2</v>
      </c>
      <c r="DJ18" s="36">
        <f t="shared" si="43"/>
        <v>0.14951645741431965</v>
      </c>
      <c r="DK18" s="36">
        <f t="shared" si="44"/>
        <v>0.13488293179504582</v>
      </c>
      <c r="DL18" s="36">
        <f t="shared" si="45"/>
        <v>0.6354767560230743</v>
      </c>
      <c r="DM18" s="36">
        <f t="shared" si="46"/>
        <v>0.11304717382065449</v>
      </c>
      <c r="DN18" s="36">
        <f t="shared" si="47"/>
        <v>0.1873140671483213</v>
      </c>
      <c r="DO18" s="36">
        <f t="shared" si="48"/>
        <v>0.14194645133871653</v>
      </c>
      <c r="DP18" s="36">
        <f t="shared" si="49"/>
        <v>0.55769230769230771</v>
      </c>
      <c r="DQ18" s="36">
        <f t="shared" si="50"/>
        <v>9.2659782305330729E-2</v>
      </c>
      <c r="DR18" s="36">
        <f t="shared" si="51"/>
        <v>0.1691320122802121</v>
      </c>
      <c r="DS18" s="36">
        <f t="shared" si="52"/>
        <v>0.13703600334914876</v>
      </c>
      <c r="DT18" s="36">
        <f t="shared" si="53"/>
        <v>0.60117220206530841</v>
      </c>
      <c r="DV18" s="36">
        <f t="shared" si="12"/>
        <v>4.8041085134680403E-2</v>
      </c>
      <c r="DW18" s="36">
        <f t="shared" si="13"/>
        <v>4.088478876192473E-2</v>
      </c>
      <c r="DX18" s="197">
        <f t="shared" si="54"/>
        <v>0.7</v>
      </c>
      <c r="DY18" s="36">
        <f t="shared" si="14"/>
        <v>0.16533561940166969</v>
      </c>
      <c r="DZ18" s="36">
        <f t="shared" si="15"/>
        <v>0.15268812910075097</v>
      </c>
      <c r="EA18" s="197">
        <f t="shared" si="55"/>
        <v>1.2000000000000011</v>
      </c>
      <c r="EB18" s="36">
        <f t="shared" si="16"/>
        <v>7.246863332638967E-2</v>
      </c>
      <c r="EC18" s="36">
        <f t="shared" si="17"/>
        <v>6.9813647232663895E-2</v>
      </c>
      <c r="ED18" s="197">
        <f t="shared" si="56"/>
        <v>0.19999999999999879</v>
      </c>
      <c r="EE18" s="36">
        <f t="shared" si="18"/>
        <v>0.7141546621372602</v>
      </c>
      <c r="EF18" s="36">
        <f t="shared" si="19"/>
        <v>0.73661343490466036</v>
      </c>
      <c r="EG18" s="197">
        <f t="shared" si="57"/>
        <v>-2.300000000000002</v>
      </c>
      <c r="EH18" s="141">
        <v>0</v>
      </c>
    </row>
    <row r="19" spans="2:138" s="12" customFormat="1" ht="14.25" customHeight="1">
      <c r="B19" s="260"/>
      <c r="C19" s="271"/>
      <c r="D19" s="169" t="s">
        <v>160</v>
      </c>
      <c r="E19" s="164">
        <v>0</v>
      </c>
      <c r="F19" s="165">
        <v>0</v>
      </c>
      <c r="G19" s="62" t="str">
        <f t="shared" si="58"/>
        <v>-</v>
      </c>
      <c r="H19" s="63">
        <v>0</v>
      </c>
      <c r="I19" s="62" t="str">
        <f t="shared" si="59"/>
        <v>-</v>
      </c>
      <c r="J19" s="63">
        <v>0</v>
      </c>
      <c r="K19" s="62" t="str">
        <f t="shared" si="60"/>
        <v>-</v>
      </c>
      <c r="L19" s="164">
        <v>1</v>
      </c>
      <c r="M19" s="165">
        <v>0</v>
      </c>
      <c r="N19" s="62">
        <f t="shared" si="61"/>
        <v>0</v>
      </c>
      <c r="O19" s="63">
        <v>0</v>
      </c>
      <c r="P19" s="62">
        <f t="shared" si="62"/>
        <v>0</v>
      </c>
      <c r="Q19" s="63">
        <v>1</v>
      </c>
      <c r="R19" s="62">
        <f t="shared" si="63"/>
        <v>1</v>
      </c>
      <c r="S19" s="164">
        <v>371</v>
      </c>
      <c r="T19" s="165">
        <v>8</v>
      </c>
      <c r="U19" s="62">
        <f t="shared" si="64"/>
        <v>2.15633423180593E-2</v>
      </c>
      <c r="V19" s="63">
        <v>51</v>
      </c>
      <c r="W19" s="62">
        <f t="shared" si="65"/>
        <v>0.13746630727762804</v>
      </c>
      <c r="X19" s="63">
        <v>26</v>
      </c>
      <c r="Y19" s="62">
        <f>IFERROR(X19/S19,"-")</f>
        <v>7.0080862533692723E-2</v>
      </c>
      <c r="Z19" s="164">
        <v>161</v>
      </c>
      <c r="AA19" s="165">
        <v>7</v>
      </c>
      <c r="AB19" s="62">
        <f t="shared" si="67"/>
        <v>4.3478260869565216E-2</v>
      </c>
      <c r="AC19" s="63">
        <v>13</v>
      </c>
      <c r="AD19" s="62">
        <f t="shared" si="68"/>
        <v>8.0745341614906832E-2</v>
      </c>
      <c r="AE19" s="63">
        <v>9</v>
      </c>
      <c r="AF19" s="62">
        <f t="shared" si="69"/>
        <v>5.5900621118012424E-2</v>
      </c>
      <c r="AG19" s="164">
        <v>98</v>
      </c>
      <c r="AH19" s="165">
        <v>3</v>
      </c>
      <c r="AI19" s="62">
        <f t="shared" si="70"/>
        <v>3.0612244897959183E-2</v>
      </c>
      <c r="AJ19" s="63">
        <v>14</v>
      </c>
      <c r="AK19" s="62">
        <f t="shared" si="71"/>
        <v>0.14285714285714285</v>
      </c>
      <c r="AL19" s="63">
        <v>4</v>
      </c>
      <c r="AM19" s="62">
        <f t="shared" si="72"/>
        <v>4.0816326530612242E-2</v>
      </c>
      <c r="AN19" s="164">
        <v>31</v>
      </c>
      <c r="AO19" s="165">
        <v>0</v>
      </c>
      <c r="AP19" s="62">
        <f t="shared" si="73"/>
        <v>0</v>
      </c>
      <c r="AQ19" s="63">
        <v>1</v>
      </c>
      <c r="AR19" s="62">
        <f t="shared" si="74"/>
        <v>3.2258064516129031E-2</v>
      </c>
      <c r="AS19" s="63">
        <v>0</v>
      </c>
      <c r="AT19" s="62">
        <f t="shared" si="75"/>
        <v>0</v>
      </c>
      <c r="AU19" s="164">
        <v>22</v>
      </c>
      <c r="AV19" s="165">
        <v>0</v>
      </c>
      <c r="AW19" s="62">
        <f t="shared" si="76"/>
        <v>0</v>
      </c>
      <c r="AX19" s="63">
        <v>2</v>
      </c>
      <c r="AY19" s="62">
        <f t="shared" si="77"/>
        <v>9.0909090909090912E-2</v>
      </c>
      <c r="AZ19" s="63">
        <v>1</v>
      </c>
      <c r="BA19" s="62">
        <f t="shared" si="78"/>
        <v>4.5454545454545456E-2</v>
      </c>
      <c r="BB19" s="164">
        <f t="shared" si="20"/>
        <v>684</v>
      </c>
      <c r="BC19" s="64">
        <f t="shared" si="21"/>
        <v>18</v>
      </c>
      <c r="BD19" s="62">
        <f t="shared" si="79"/>
        <v>2.6315789473684209E-2</v>
      </c>
      <c r="BE19" s="64">
        <f t="shared" si="22"/>
        <v>81</v>
      </c>
      <c r="BF19" s="62">
        <f t="shared" si="80"/>
        <v>0.11842105263157894</v>
      </c>
      <c r="BG19" s="64">
        <f t="shared" si="23"/>
        <v>41</v>
      </c>
      <c r="BH19" s="62">
        <f t="shared" si="81"/>
        <v>5.9941520467836254E-2</v>
      </c>
      <c r="BJ19" s="259">
        <v>4</v>
      </c>
      <c r="BK19" s="270" t="s">
        <v>100</v>
      </c>
      <c r="BL19" s="209" t="s">
        <v>140</v>
      </c>
      <c r="BM19" s="38">
        <v>8075</v>
      </c>
      <c r="BN19" s="38">
        <v>142</v>
      </c>
      <c r="BO19" s="85">
        <v>1.7585139318885449E-2</v>
      </c>
      <c r="BP19" s="38">
        <v>1202</v>
      </c>
      <c r="BQ19" s="85">
        <v>0.1488544891640867</v>
      </c>
      <c r="BR19" s="38">
        <v>352</v>
      </c>
      <c r="BS19" s="85">
        <v>4.3591331269349845E-2</v>
      </c>
      <c r="BU19" s="189"/>
      <c r="BV19" s="5" t="s">
        <v>160</v>
      </c>
      <c r="BW19" s="36">
        <f t="shared" si="0"/>
        <v>0.79532163742690054</v>
      </c>
      <c r="BX19" s="36">
        <f>(BM16-SUM(BN16,BP16,BR16))/BM16</f>
        <v>0.82441471571906355</v>
      </c>
      <c r="BY19" s="138">
        <v>13</v>
      </c>
      <c r="BZ19" s="142" t="s">
        <v>106</v>
      </c>
      <c r="CA19" s="36">
        <f t="shared" si="82"/>
        <v>2.1539666554772297E-2</v>
      </c>
      <c r="CB19" s="36">
        <f t="shared" si="1"/>
        <v>1.7635384179189112E-2</v>
      </c>
      <c r="CC19" s="36">
        <f t="shared" si="24"/>
        <v>0.10736264965872216</v>
      </c>
      <c r="CD19" s="36">
        <f t="shared" si="2"/>
        <v>9.3677346186560817E-2</v>
      </c>
      <c r="CE19" s="36">
        <f t="shared" si="25"/>
        <v>7.3514602215508554E-2</v>
      </c>
      <c r="CF19" s="36">
        <f t="shared" si="3"/>
        <v>6.9123901332577259E-2</v>
      </c>
      <c r="CG19" s="36">
        <f t="shared" si="83"/>
        <v>0.797583081570997</v>
      </c>
      <c r="CH19" s="36">
        <f t="shared" si="26"/>
        <v>0.81956336830167276</v>
      </c>
      <c r="CI19" s="36">
        <f t="shared" si="27"/>
        <v>2.1565003080714726E-2</v>
      </c>
      <c r="CJ19" s="36">
        <f t="shared" si="28"/>
        <v>0.10905730129390019</v>
      </c>
      <c r="CK19" s="36">
        <f t="shared" si="29"/>
        <v>7.2636407202026423E-2</v>
      </c>
      <c r="CL19" s="36">
        <f t="shared" si="30"/>
        <v>0.79674128842335867</v>
      </c>
      <c r="CM19" s="36">
        <f t="shared" si="31"/>
        <v>2.8901734104046242E-2</v>
      </c>
      <c r="CN19" s="36">
        <f t="shared" si="32"/>
        <v>0.11271676300578035</v>
      </c>
      <c r="CO19" s="36">
        <f t="shared" si="33"/>
        <v>8.4393063583815028E-2</v>
      </c>
      <c r="CP19" s="36">
        <f t="shared" si="34"/>
        <v>0.77398843930635841</v>
      </c>
      <c r="CQ19" s="36">
        <f t="shared" si="35"/>
        <v>1.7055655296229804E-2</v>
      </c>
      <c r="CR19" s="36">
        <f t="shared" si="36"/>
        <v>0.11310592459605028</v>
      </c>
      <c r="CS19" s="36">
        <f t="shared" si="37"/>
        <v>9.1561938958707359E-2</v>
      </c>
      <c r="CT19" s="36">
        <f t="shared" si="38"/>
        <v>0.7782764811490126</v>
      </c>
      <c r="CV19" s="142" t="s">
        <v>18</v>
      </c>
      <c r="CW19" s="36">
        <f t="shared" si="4"/>
        <v>7.3906785129299643E-2</v>
      </c>
      <c r="CX19" s="36">
        <f t="shared" si="5"/>
        <v>6.7041978355312198E-2</v>
      </c>
      <c r="CY19" s="197">
        <f t="shared" si="84"/>
        <v>0.69999999999999929</v>
      </c>
      <c r="CZ19" s="36">
        <f t="shared" si="6"/>
        <v>0.18087060108204694</v>
      </c>
      <c r="DA19" s="36">
        <f t="shared" si="7"/>
        <v>0.16984139225212719</v>
      </c>
      <c r="DB19" s="197">
        <f t="shared" si="39"/>
        <v>1.0999999999999983</v>
      </c>
      <c r="DC19" s="36">
        <f t="shared" si="8"/>
        <v>0.1028440958951705</v>
      </c>
      <c r="DD19" s="36">
        <f t="shared" si="9"/>
        <v>9.9226240970669136E-2</v>
      </c>
      <c r="DE19" s="197">
        <f t="shared" si="40"/>
        <v>0.39999999999999897</v>
      </c>
      <c r="DF19" s="36">
        <f t="shared" si="10"/>
        <v>0.64237851789348288</v>
      </c>
      <c r="DG19" s="36">
        <f t="shared" si="11"/>
        <v>0.66389038842189152</v>
      </c>
      <c r="DH19" s="197">
        <f t="shared" si="41"/>
        <v>-2.200000000000002</v>
      </c>
      <c r="DI19" s="36">
        <f t="shared" si="42"/>
        <v>7.2427151760148217E-2</v>
      </c>
      <c r="DJ19" s="36">
        <f t="shared" si="43"/>
        <v>0.18046151254842513</v>
      </c>
      <c r="DK19" s="36">
        <f t="shared" si="44"/>
        <v>0.10042108809162877</v>
      </c>
      <c r="DL19" s="36">
        <f t="shared" si="45"/>
        <v>0.64669024759979787</v>
      </c>
      <c r="DM19" s="36">
        <f t="shared" si="46"/>
        <v>8.8312064965197209E-2</v>
      </c>
      <c r="DN19" s="36">
        <f t="shared" si="47"/>
        <v>0.2033062645011601</v>
      </c>
      <c r="DO19" s="36">
        <f t="shared" si="48"/>
        <v>0.11238399071925755</v>
      </c>
      <c r="DP19" s="36">
        <f t="shared" si="49"/>
        <v>0.59599767981438512</v>
      </c>
      <c r="DQ19" s="36">
        <f t="shared" si="50"/>
        <v>7.0759289176090465E-2</v>
      </c>
      <c r="DR19" s="36">
        <f t="shared" si="51"/>
        <v>0.16219709208400646</v>
      </c>
      <c r="DS19" s="36">
        <f t="shared" si="52"/>
        <v>0.12019386106623586</v>
      </c>
      <c r="DT19" s="36">
        <f t="shared" si="53"/>
        <v>0.64684975767366726</v>
      </c>
      <c r="DV19" s="36">
        <f t="shared" si="12"/>
        <v>4.8041085134680403E-2</v>
      </c>
      <c r="DW19" s="36">
        <f t="shared" si="13"/>
        <v>4.088478876192473E-2</v>
      </c>
      <c r="DX19" s="197">
        <f t="shared" si="54"/>
        <v>0.7</v>
      </c>
      <c r="DY19" s="36">
        <f t="shared" si="14"/>
        <v>0.16533561940166969</v>
      </c>
      <c r="DZ19" s="36">
        <f t="shared" si="15"/>
        <v>0.15268812910075097</v>
      </c>
      <c r="EA19" s="197">
        <f t="shared" si="55"/>
        <v>1.2000000000000011</v>
      </c>
      <c r="EB19" s="36">
        <f t="shared" si="16"/>
        <v>7.246863332638967E-2</v>
      </c>
      <c r="EC19" s="36">
        <f t="shared" si="17"/>
        <v>6.9813647232663895E-2</v>
      </c>
      <c r="ED19" s="197">
        <f t="shared" si="56"/>
        <v>0.19999999999999879</v>
      </c>
      <c r="EE19" s="36">
        <f t="shared" si="18"/>
        <v>0.7141546621372602</v>
      </c>
      <c r="EF19" s="36">
        <f t="shared" si="19"/>
        <v>0.73661343490466036</v>
      </c>
      <c r="EG19" s="197">
        <f t="shared" si="57"/>
        <v>-2.300000000000002</v>
      </c>
      <c r="EH19" s="141">
        <v>0</v>
      </c>
    </row>
    <row r="20" spans="2:138" s="12" customFormat="1" ht="14.25" customHeight="1">
      <c r="B20" s="260"/>
      <c r="C20" s="271"/>
      <c r="D20" s="136" t="s">
        <v>210</v>
      </c>
      <c r="E20" s="164">
        <v>0</v>
      </c>
      <c r="F20" s="165">
        <v>0</v>
      </c>
      <c r="G20" s="62" t="str">
        <f t="shared" ref="G20" si="133">IFERROR(F20/E20,"-")</f>
        <v>-</v>
      </c>
      <c r="H20" s="63">
        <v>0</v>
      </c>
      <c r="I20" s="62" t="str">
        <f t="shared" ref="I20" si="134">IFERROR(H20/E20,"-")</f>
        <v>-</v>
      </c>
      <c r="J20" s="63">
        <v>0</v>
      </c>
      <c r="K20" s="62" t="str">
        <f t="shared" ref="K20" si="135">IFERROR(J20/E20,"-")</f>
        <v>-</v>
      </c>
      <c r="L20" s="164">
        <v>1</v>
      </c>
      <c r="M20" s="165">
        <v>0</v>
      </c>
      <c r="N20" s="62">
        <f t="shared" ref="N20" si="136">IFERROR(M20/L20,"-")</f>
        <v>0</v>
      </c>
      <c r="O20" s="63">
        <v>0</v>
      </c>
      <c r="P20" s="62">
        <f t="shared" ref="P20" si="137">IFERROR(O20/L20,"-")</f>
        <v>0</v>
      </c>
      <c r="Q20" s="63">
        <v>0</v>
      </c>
      <c r="R20" s="62">
        <f t="shared" ref="R20" si="138">IFERROR(Q20/L20,"-")</f>
        <v>0</v>
      </c>
      <c r="S20" s="164">
        <v>16</v>
      </c>
      <c r="T20" s="165">
        <v>0</v>
      </c>
      <c r="U20" s="62">
        <f t="shared" ref="U20" si="139">IFERROR(T20/S20,"-")</f>
        <v>0</v>
      </c>
      <c r="V20" s="63">
        <v>1</v>
      </c>
      <c r="W20" s="62">
        <f t="shared" ref="W20" si="140">IFERROR(V20/S20,"-")</f>
        <v>6.25E-2</v>
      </c>
      <c r="X20" s="63">
        <v>1</v>
      </c>
      <c r="Y20" s="62">
        <f t="shared" ref="Y20" si="141">IFERROR(X20/S20,"-")</f>
        <v>6.25E-2</v>
      </c>
      <c r="Z20" s="164">
        <v>41</v>
      </c>
      <c r="AA20" s="165">
        <v>0</v>
      </c>
      <c r="AB20" s="62">
        <f t="shared" ref="AB20" si="142">IFERROR(AA20/Z20,"-")</f>
        <v>0</v>
      </c>
      <c r="AC20" s="63">
        <v>1</v>
      </c>
      <c r="AD20" s="62">
        <f t="shared" ref="AD20" si="143">IFERROR(AC20/Z20,"-")</f>
        <v>2.4390243902439025E-2</v>
      </c>
      <c r="AE20" s="63">
        <v>0</v>
      </c>
      <c r="AF20" s="62">
        <f t="shared" ref="AF20" si="144">IFERROR(AE20/Z20,"-")</f>
        <v>0</v>
      </c>
      <c r="AG20" s="164">
        <v>45</v>
      </c>
      <c r="AH20" s="165">
        <v>0</v>
      </c>
      <c r="AI20" s="62">
        <f t="shared" ref="AI20" si="145">IFERROR(AH20/AG20,"-")</f>
        <v>0</v>
      </c>
      <c r="AJ20" s="63">
        <v>1</v>
      </c>
      <c r="AK20" s="62">
        <f t="shared" ref="AK20" si="146">IFERROR(AJ20/AG20,"-")</f>
        <v>2.2222222222222223E-2</v>
      </c>
      <c r="AL20" s="63">
        <v>0</v>
      </c>
      <c r="AM20" s="62">
        <f t="shared" ref="AM20" si="147">IFERROR(AL20/AG20,"-")</f>
        <v>0</v>
      </c>
      <c r="AN20" s="164">
        <v>57</v>
      </c>
      <c r="AO20" s="165">
        <v>0</v>
      </c>
      <c r="AP20" s="62">
        <f t="shared" ref="AP20" si="148">IFERROR(AO20/AN20,"-")</f>
        <v>0</v>
      </c>
      <c r="AQ20" s="63">
        <v>1</v>
      </c>
      <c r="AR20" s="62">
        <f t="shared" ref="AR20" si="149">IFERROR(AQ20/AN20,"-")</f>
        <v>1.7543859649122806E-2</v>
      </c>
      <c r="AS20" s="63">
        <v>0</v>
      </c>
      <c r="AT20" s="62">
        <f t="shared" ref="AT20" si="150">IFERROR(AS20/AN20,"-")</f>
        <v>0</v>
      </c>
      <c r="AU20" s="164">
        <v>25</v>
      </c>
      <c r="AV20" s="165">
        <v>0</v>
      </c>
      <c r="AW20" s="62">
        <f t="shared" ref="AW20" si="151">IFERROR(AV20/AU20,"-")</f>
        <v>0</v>
      </c>
      <c r="AX20" s="63">
        <v>0</v>
      </c>
      <c r="AY20" s="62">
        <f t="shared" ref="AY20" si="152">IFERROR(AX20/AU20,"-")</f>
        <v>0</v>
      </c>
      <c r="AZ20" s="63">
        <v>0</v>
      </c>
      <c r="BA20" s="62">
        <f t="shared" ref="BA20" si="153">IFERROR(AZ20/AU20,"-")</f>
        <v>0</v>
      </c>
      <c r="BB20" s="164">
        <f t="shared" si="20"/>
        <v>185</v>
      </c>
      <c r="BC20" s="64">
        <f t="shared" si="21"/>
        <v>0</v>
      </c>
      <c r="BD20" s="62">
        <f t="shared" ref="BD20" si="154">IFERROR(BC20/BB20,"-")</f>
        <v>0</v>
      </c>
      <c r="BE20" s="64">
        <f t="shared" si="22"/>
        <v>4</v>
      </c>
      <c r="BF20" s="62">
        <f t="shared" ref="BF20" si="155">IFERROR(BE20/BB20,"-")</f>
        <v>2.1621621621621623E-2</v>
      </c>
      <c r="BG20" s="64">
        <f t="shared" si="23"/>
        <v>1</v>
      </c>
      <c r="BH20" s="62">
        <f t="shared" ref="BH20" si="156">IFERROR(BG20/BB20,"-")</f>
        <v>5.4054054054054057E-3</v>
      </c>
      <c r="BJ20" s="260"/>
      <c r="BK20" s="271"/>
      <c r="BL20" s="209" t="s">
        <v>160</v>
      </c>
      <c r="BM20" s="38">
        <v>331</v>
      </c>
      <c r="BN20" s="38">
        <v>6</v>
      </c>
      <c r="BO20" s="85">
        <v>1.812688821752266E-2</v>
      </c>
      <c r="BP20" s="38">
        <v>50</v>
      </c>
      <c r="BQ20" s="85">
        <v>0.15105740181268881</v>
      </c>
      <c r="BR20" s="38">
        <v>22</v>
      </c>
      <c r="BS20" s="85">
        <v>6.6465256797583083E-2</v>
      </c>
      <c r="BU20" s="189"/>
      <c r="BV20" s="193" t="s">
        <v>209</v>
      </c>
      <c r="BW20" s="36">
        <f t="shared" si="0"/>
        <v>0.97297297297297303</v>
      </c>
      <c r="BX20" s="36">
        <f>(BM17-SUM(BN17,BP17,BR17))/BM17</f>
        <v>0.95951417004048578</v>
      </c>
      <c r="BY20" s="138">
        <v>14</v>
      </c>
      <c r="BZ20" s="142" t="s">
        <v>107</v>
      </c>
      <c r="CA20" s="36">
        <f t="shared" si="82"/>
        <v>3.0992631122670134E-2</v>
      </c>
      <c r="CB20" s="36">
        <f t="shared" si="1"/>
        <v>2.5800251349153546E-2</v>
      </c>
      <c r="CC20" s="36">
        <f t="shared" si="24"/>
        <v>0.10583730674757982</v>
      </c>
      <c r="CD20" s="36">
        <f t="shared" si="2"/>
        <v>9.4921268573963186E-2</v>
      </c>
      <c r="CE20" s="36">
        <f t="shared" si="25"/>
        <v>8.0046236093050144E-2</v>
      </c>
      <c r="CF20" s="36">
        <f t="shared" si="3"/>
        <v>8.4497671324018628E-2</v>
      </c>
      <c r="CG20" s="36">
        <f t="shared" si="83"/>
        <v>0.78312382603669994</v>
      </c>
      <c r="CH20" s="36">
        <f t="shared" si="26"/>
        <v>0.79478080875286461</v>
      </c>
      <c r="CI20" s="36">
        <f t="shared" si="27"/>
        <v>2.8974309445624881E-2</v>
      </c>
      <c r="CJ20" s="36">
        <f t="shared" si="28"/>
        <v>0.10411435194127873</v>
      </c>
      <c r="CK20" s="36">
        <f t="shared" si="29"/>
        <v>7.7651149314274678E-2</v>
      </c>
      <c r="CL20" s="36">
        <f t="shared" si="30"/>
        <v>0.78926018929882169</v>
      </c>
      <c r="CM20" s="36">
        <f t="shared" si="31"/>
        <v>4.8791405550581916E-2</v>
      </c>
      <c r="CN20" s="36">
        <f t="shared" si="32"/>
        <v>0.12220232766338407</v>
      </c>
      <c r="CO20" s="36">
        <f t="shared" si="33"/>
        <v>9.8925693822739483E-2</v>
      </c>
      <c r="CP20" s="36">
        <f t="shared" si="34"/>
        <v>0.73008057296329454</v>
      </c>
      <c r="CQ20" s="36">
        <f t="shared" si="35"/>
        <v>2.1164021164021163E-2</v>
      </c>
      <c r="CR20" s="36">
        <f t="shared" si="36"/>
        <v>0.11534391534391535</v>
      </c>
      <c r="CS20" s="36">
        <f t="shared" si="37"/>
        <v>8.3597883597883602E-2</v>
      </c>
      <c r="CT20" s="36">
        <f t="shared" si="38"/>
        <v>0.77989417989417986</v>
      </c>
      <c r="CV20" s="142" t="s">
        <v>41</v>
      </c>
      <c r="CW20" s="36">
        <f t="shared" si="4"/>
        <v>5.0738274464389117E-2</v>
      </c>
      <c r="CX20" s="36">
        <f t="shared" si="5"/>
        <v>4.7203192049988706E-2</v>
      </c>
      <c r="CY20" s="197">
        <f t="shared" si="84"/>
        <v>0.39999999999999969</v>
      </c>
      <c r="CZ20" s="36">
        <f t="shared" si="6"/>
        <v>0.14193688477127966</v>
      </c>
      <c r="DA20" s="36">
        <f t="shared" si="7"/>
        <v>0.12068056914853573</v>
      </c>
      <c r="DB20" s="197">
        <f t="shared" si="39"/>
        <v>2.0999999999999992</v>
      </c>
      <c r="DC20" s="36">
        <f t="shared" si="8"/>
        <v>8.4033005211349154E-2</v>
      </c>
      <c r="DD20" s="36">
        <f t="shared" si="9"/>
        <v>9.0566890009786946E-2</v>
      </c>
      <c r="DE20" s="197">
        <f t="shared" si="40"/>
        <v>-0.69999999999999929</v>
      </c>
      <c r="DF20" s="36">
        <f t="shared" si="10"/>
        <v>0.72329183555298204</v>
      </c>
      <c r="DG20" s="36">
        <f t="shared" si="11"/>
        <v>0.74154934879168866</v>
      </c>
      <c r="DH20" s="197">
        <f t="shared" si="41"/>
        <v>-1.9000000000000017</v>
      </c>
      <c r="DI20" s="36">
        <f t="shared" si="42"/>
        <v>4.8166650956734849E-2</v>
      </c>
      <c r="DJ20" s="36">
        <f t="shared" si="43"/>
        <v>0.13535677255160714</v>
      </c>
      <c r="DK20" s="36">
        <f t="shared" si="44"/>
        <v>8.1911584503723253E-2</v>
      </c>
      <c r="DL20" s="36">
        <f t="shared" si="45"/>
        <v>0.73456499198793479</v>
      </c>
      <c r="DM20" s="36">
        <f t="shared" si="46"/>
        <v>6.3223508459483532E-2</v>
      </c>
      <c r="DN20" s="36">
        <f t="shared" si="47"/>
        <v>0.1736420302760463</v>
      </c>
      <c r="DO20" s="36">
        <f t="shared" si="48"/>
        <v>0.10017809439002671</v>
      </c>
      <c r="DP20" s="36">
        <f t="shared" si="49"/>
        <v>0.66295636687444348</v>
      </c>
      <c r="DQ20" s="36">
        <f t="shared" si="50"/>
        <v>6.3257065948855995E-2</v>
      </c>
      <c r="DR20" s="36">
        <f t="shared" si="51"/>
        <v>0.17631224764468373</v>
      </c>
      <c r="DS20" s="36">
        <f t="shared" si="52"/>
        <v>8.47913862718708E-2</v>
      </c>
      <c r="DT20" s="36">
        <f t="shared" si="53"/>
        <v>0.6756393001345895</v>
      </c>
      <c r="DV20" s="36">
        <f t="shared" si="12"/>
        <v>4.8041085134680403E-2</v>
      </c>
      <c r="DW20" s="36">
        <f t="shared" si="13"/>
        <v>4.088478876192473E-2</v>
      </c>
      <c r="DX20" s="197">
        <f t="shared" si="54"/>
        <v>0.7</v>
      </c>
      <c r="DY20" s="36">
        <f t="shared" si="14"/>
        <v>0.16533561940166969</v>
      </c>
      <c r="DZ20" s="36">
        <f t="shared" si="15"/>
        <v>0.15268812910075097</v>
      </c>
      <c r="EA20" s="197">
        <f t="shared" si="55"/>
        <v>1.2000000000000011</v>
      </c>
      <c r="EB20" s="36">
        <f t="shared" si="16"/>
        <v>7.246863332638967E-2</v>
      </c>
      <c r="EC20" s="36">
        <f t="shared" si="17"/>
        <v>6.9813647232663895E-2</v>
      </c>
      <c r="ED20" s="197">
        <f t="shared" si="56"/>
        <v>0.19999999999999879</v>
      </c>
      <c r="EE20" s="36">
        <f t="shared" si="18"/>
        <v>0.7141546621372602</v>
      </c>
      <c r="EF20" s="36">
        <f t="shared" si="19"/>
        <v>0.73661343490466036</v>
      </c>
      <c r="EG20" s="197">
        <f t="shared" si="57"/>
        <v>-2.300000000000002</v>
      </c>
      <c r="EH20" s="141">
        <v>0</v>
      </c>
    </row>
    <row r="21" spans="2:138" s="12" customFormat="1" ht="14.25" customHeight="1">
      <c r="B21" s="261"/>
      <c r="C21" s="272"/>
      <c r="D21" s="154" t="s">
        <v>67</v>
      </c>
      <c r="E21" s="37">
        <v>9</v>
      </c>
      <c r="F21" s="234">
        <v>0</v>
      </c>
      <c r="G21" s="13">
        <f t="shared" si="58"/>
        <v>0</v>
      </c>
      <c r="H21" s="33">
        <v>0</v>
      </c>
      <c r="I21" s="13">
        <f t="shared" si="59"/>
        <v>0</v>
      </c>
      <c r="J21" s="33">
        <v>1</v>
      </c>
      <c r="K21" s="13">
        <f t="shared" si="60"/>
        <v>0.1111111111111111</v>
      </c>
      <c r="L21" s="37">
        <v>55</v>
      </c>
      <c r="M21" s="234">
        <v>0</v>
      </c>
      <c r="N21" s="13">
        <f t="shared" si="61"/>
        <v>0</v>
      </c>
      <c r="O21" s="33">
        <v>8</v>
      </c>
      <c r="P21" s="13">
        <f t="shared" si="62"/>
        <v>0.14545454545454545</v>
      </c>
      <c r="Q21" s="33">
        <v>1</v>
      </c>
      <c r="R21" s="13">
        <f t="shared" si="63"/>
        <v>1.8181818181818181E-2</v>
      </c>
      <c r="S21" s="37">
        <v>2971</v>
      </c>
      <c r="T21" s="234">
        <v>77</v>
      </c>
      <c r="U21" s="13">
        <f t="shared" si="64"/>
        <v>2.5917199596095591E-2</v>
      </c>
      <c r="V21" s="33">
        <v>436</v>
      </c>
      <c r="W21" s="13">
        <f t="shared" si="65"/>
        <v>0.14675193537529452</v>
      </c>
      <c r="X21" s="33">
        <v>176</v>
      </c>
      <c r="Y21" s="13">
        <f t="shared" si="66"/>
        <v>5.9239313362504209E-2</v>
      </c>
      <c r="Z21" s="37">
        <v>2189</v>
      </c>
      <c r="AA21" s="234">
        <v>45</v>
      </c>
      <c r="AB21" s="13">
        <f t="shared" si="67"/>
        <v>2.055733211512106E-2</v>
      </c>
      <c r="AC21" s="33">
        <v>298</v>
      </c>
      <c r="AD21" s="13">
        <f t="shared" si="68"/>
        <v>0.13613522156235724</v>
      </c>
      <c r="AE21" s="33">
        <v>107</v>
      </c>
      <c r="AF21" s="13">
        <f t="shared" si="69"/>
        <v>4.8880767473732295E-2</v>
      </c>
      <c r="AG21" s="37">
        <v>1626</v>
      </c>
      <c r="AH21" s="234">
        <v>32</v>
      </c>
      <c r="AI21" s="13">
        <f t="shared" si="70"/>
        <v>1.968019680196802E-2</v>
      </c>
      <c r="AJ21" s="33">
        <v>212</v>
      </c>
      <c r="AK21" s="13">
        <f t="shared" si="71"/>
        <v>0.13038130381303814</v>
      </c>
      <c r="AL21" s="33">
        <v>78</v>
      </c>
      <c r="AM21" s="13">
        <f t="shared" si="72"/>
        <v>4.797047970479705E-2</v>
      </c>
      <c r="AN21" s="37">
        <v>804</v>
      </c>
      <c r="AO21" s="234">
        <v>3</v>
      </c>
      <c r="AP21" s="13">
        <f t="shared" si="73"/>
        <v>3.7313432835820895E-3</v>
      </c>
      <c r="AQ21" s="33">
        <v>68</v>
      </c>
      <c r="AR21" s="13">
        <f t="shared" si="74"/>
        <v>8.45771144278607E-2</v>
      </c>
      <c r="AS21" s="33">
        <v>28</v>
      </c>
      <c r="AT21" s="13">
        <f t="shared" si="75"/>
        <v>3.482587064676617E-2</v>
      </c>
      <c r="AU21" s="37">
        <v>232</v>
      </c>
      <c r="AV21" s="234">
        <v>0</v>
      </c>
      <c r="AW21" s="13">
        <f t="shared" si="76"/>
        <v>0</v>
      </c>
      <c r="AX21" s="33">
        <v>15</v>
      </c>
      <c r="AY21" s="13">
        <f t="shared" si="77"/>
        <v>6.4655172413793108E-2</v>
      </c>
      <c r="AZ21" s="33">
        <v>7</v>
      </c>
      <c r="BA21" s="13">
        <f t="shared" si="78"/>
        <v>3.017241379310345E-2</v>
      </c>
      <c r="BB21" s="37">
        <f t="shared" si="20"/>
        <v>7886</v>
      </c>
      <c r="BC21" s="70">
        <f t="shared" si="21"/>
        <v>157</v>
      </c>
      <c r="BD21" s="13">
        <f t="shared" si="79"/>
        <v>1.9908698960182603E-2</v>
      </c>
      <c r="BE21" s="70">
        <f t="shared" si="22"/>
        <v>1037</v>
      </c>
      <c r="BF21" s="13">
        <f t="shared" si="80"/>
        <v>0.13149885873700229</v>
      </c>
      <c r="BG21" s="70">
        <f t="shared" si="23"/>
        <v>398</v>
      </c>
      <c r="BH21" s="13">
        <f t="shared" si="81"/>
        <v>5.046918589906163E-2</v>
      </c>
      <c r="BJ21" s="260"/>
      <c r="BK21" s="271"/>
      <c r="BL21" s="209" t="s">
        <v>209</v>
      </c>
      <c r="BM21" s="38">
        <v>257</v>
      </c>
      <c r="BN21" s="38">
        <v>0</v>
      </c>
      <c r="BO21" s="85">
        <v>0</v>
      </c>
      <c r="BP21" s="38">
        <v>9</v>
      </c>
      <c r="BQ21" s="85">
        <v>3.5019455252918288E-2</v>
      </c>
      <c r="BR21" s="38">
        <v>2</v>
      </c>
      <c r="BS21" s="85">
        <v>7.7821011673151752E-3</v>
      </c>
      <c r="BU21" s="190"/>
      <c r="BV21" s="117" t="s">
        <v>67</v>
      </c>
      <c r="BW21" s="36">
        <f t="shared" si="0"/>
        <v>0.79812325640375348</v>
      </c>
      <c r="BX21" s="36">
        <f>(BM18-SUM(BN18,BP18,BR18))/BM18</f>
        <v>0.80518460329929298</v>
      </c>
      <c r="BY21" s="138">
        <v>15</v>
      </c>
      <c r="BZ21" s="142" t="s">
        <v>108</v>
      </c>
      <c r="CA21" s="36">
        <f t="shared" si="82"/>
        <v>2.5837742504409171E-2</v>
      </c>
      <c r="CB21" s="36">
        <f t="shared" si="1"/>
        <v>2.3217550274223033E-2</v>
      </c>
      <c r="CC21" s="36">
        <f t="shared" si="24"/>
        <v>0.12204585537918872</v>
      </c>
      <c r="CD21" s="36">
        <f t="shared" si="2"/>
        <v>0.10877513711151737</v>
      </c>
      <c r="CE21" s="36">
        <f t="shared" si="25"/>
        <v>5.9920634920634923E-2</v>
      </c>
      <c r="CF21" s="36">
        <f t="shared" si="3"/>
        <v>5.653564899451554E-2</v>
      </c>
      <c r="CG21" s="36">
        <f t="shared" si="83"/>
        <v>0.79219576719576723</v>
      </c>
      <c r="CH21" s="36">
        <f t="shared" si="26"/>
        <v>0.8114716636197441</v>
      </c>
      <c r="CI21" s="36">
        <f t="shared" si="27"/>
        <v>2.3756111590451538E-2</v>
      </c>
      <c r="CJ21" s="36">
        <f t="shared" si="28"/>
        <v>0.11958584987057809</v>
      </c>
      <c r="CK21" s="36">
        <f t="shared" si="29"/>
        <v>5.9764164509634746E-2</v>
      </c>
      <c r="CL21" s="36">
        <f t="shared" si="30"/>
        <v>0.79689387402933565</v>
      </c>
      <c r="CM21" s="36">
        <f t="shared" si="31"/>
        <v>3.9671294984414851E-2</v>
      </c>
      <c r="CN21" s="36">
        <f t="shared" si="32"/>
        <v>0.14508359308586002</v>
      </c>
      <c r="CO21" s="36">
        <f t="shared" si="33"/>
        <v>6.7157835080759426E-2</v>
      </c>
      <c r="CP21" s="36">
        <f t="shared" si="34"/>
        <v>0.7480872768489657</v>
      </c>
      <c r="CQ21" s="36">
        <f t="shared" si="35"/>
        <v>2.5869037995149554E-2</v>
      </c>
      <c r="CR21" s="36">
        <f t="shared" si="36"/>
        <v>0.137429264349232</v>
      </c>
      <c r="CS21" s="36">
        <f t="shared" si="37"/>
        <v>6.3864187550525461E-2</v>
      </c>
      <c r="CT21" s="36">
        <f t="shared" si="38"/>
        <v>0.77283751010509294</v>
      </c>
      <c r="CV21" s="142" t="s">
        <v>21</v>
      </c>
      <c r="CW21" s="36">
        <f t="shared" si="4"/>
        <v>6.7434025828186417E-2</v>
      </c>
      <c r="CX21" s="36">
        <f t="shared" si="5"/>
        <v>6.0508055980242267E-2</v>
      </c>
      <c r="CY21" s="197">
        <f t="shared" si="84"/>
        <v>0.60000000000000053</v>
      </c>
      <c r="CZ21" s="36">
        <f t="shared" si="6"/>
        <v>0.21965188096574959</v>
      </c>
      <c r="DA21" s="36">
        <f t="shared" si="7"/>
        <v>0.20969069740091734</v>
      </c>
      <c r="DB21" s="197">
        <f t="shared" si="39"/>
        <v>1.0000000000000009</v>
      </c>
      <c r="DC21" s="36">
        <f t="shared" si="8"/>
        <v>6.7770915216170693E-2</v>
      </c>
      <c r="DD21" s="36">
        <f t="shared" si="9"/>
        <v>6.879924732447372E-2</v>
      </c>
      <c r="DE21" s="197">
        <f t="shared" si="40"/>
        <v>-0.10000000000000009</v>
      </c>
      <c r="DF21" s="36">
        <f t="shared" si="10"/>
        <v>0.64514317798989329</v>
      </c>
      <c r="DG21" s="36">
        <f t="shared" si="11"/>
        <v>0.66100199929436665</v>
      </c>
      <c r="DH21" s="197">
        <f t="shared" si="41"/>
        <v>-1.6000000000000014</v>
      </c>
      <c r="DI21" s="36">
        <f t="shared" si="42"/>
        <v>6.1107523409751376E-2</v>
      </c>
      <c r="DJ21" s="36">
        <f t="shared" si="43"/>
        <v>0.21674200839522118</v>
      </c>
      <c r="DK21" s="36">
        <f t="shared" si="44"/>
        <v>6.6273813367775269E-2</v>
      </c>
      <c r="DL21" s="36">
        <f t="shared" si="45"/>
        <v>0.65587665482725221</v>
      </c>
      <c r="DM21" s="36">
        <f t="shared" si="46"/>
        <v>8.9470954356846474E-2</v>
      </c>
      <c r="DN21" s="36">
        <f t="shared" si="47"/>
        <v>0.24948132780082988</v>
      </c>
      <c r="DO21" s="36">
        <f t="shared" si="48"/>
        <v>7.5207468879668046E-2</v>
      </c>
      <c r="DP21" s="36">
        <f t="shared" si="49"/>
        <v>0.58584024896265563</v>
      </c>
      <c r="DQ21" s="36">
        <f t="shared" si="50"/>
        <v>7.567567567567568E-2</v>
      </c>
      <c r="DR21" s="36">
        <f t="shared" si="51"/>
        <v>0.19691119691119691</v>
      </c>
      <c r="DS21" s="36">
        <f t="shared" si="52"/>
        <v>7.0270270270270274E-2</v>
      </c>
      <c r="DT21" s="36">
        <f t="shared" si="53"/>
        <v>0.65714285714285714</v>
      </c>
      <c r="DV21" s="36">
        <f t="shared" si="12"/>
        <v>4.8041085134680403E-2</v>
      </c>
      <c r="DW21" s="36">
        <f t="shared" si="13"/>
        <v>4.088478876192473E-2</v>
      </c>
      <c r="DX21" s="197">
        <f t="shared" si="54"/>
        <v>0.7</v>
      </c>
      <c r="DY21" s="36">
        <f t="shared" si="14"/>
        <v>0.16533561940166969</v>
      </c>
      <c r="DZ21" s="36">
        <f t="shared" si="15"/>
        <v>0.15268812910075097</v>
      </c>
      <c r="EA21" s="197">
        <f t="shared" si="55"/>
        <v>1.2000000000000011</v>
      </c>
      <c r="EB21" s="36">
        <f t="shared" si="16"/>
        <v>7.246863332638967E-2</v>
      </c>
      <c r="EC21" s="36">
        <f t="shared" si="17"/>
        <v>6.9813647232663895E-2</v>
      </c>
      <c r="ED21" s="197">
        <f t="shared" si="56"/>
        <v>0.19999999999999879</v>
      </c>
      <c r="EE21" s="36">
        <f t="shared" si="18"/>
        <v>0.7141546621372602</v>
      </c>
      <c r="EF21" s="36">
        <f t="shared" si="19"/>
        <v>0.73661343490466036</v>
      </c>
      <c r="EG21" s="197">
        <f t="shared" si="57"/>
        <v>-2.300000000000002</v>
      </c>
      <c r="EH21" s="141">
        <v>0</v>
      </c>
    </row>
    <row r="22" spans="2:138" s="12" customFormat="1" ht="14.25" customHeight="1">
      <c r="B22" s="259">
        <v>4</v>
      </c>
      <c r="C22" s="270" t="s">
        <v>100</v>
      </c>
      <c r="D22" s="135" t="s">
        <v>140</v>
      </c>
      <c r="E22" s="120">
        <v>11</v>
      </c>
      <c r="F22" s="83">
        <v>0</v>
      </c>
      <c r="G22" s="72">
        <f t="shared" si="58"/>
        <v>0</v>
      </c>
      <c r="H22" s="73">
        <v>2</v>
      </c>
      <c r="I22" s="72">
        <f t="shared" si="59"/>
        <v>0.18181818181818182</v>
      </c>
      <c r="J22" s="73">
        <v>0</v>
      </c>
      <c r="K22" s="72">
        <f t="shared" si="60"/>
        <v>0</v>
      </c>
      <c r="L22" s="120">
        <v>49</v>
      </c>
      <c r="M22" s="83">
        <v>1</v>
      </c>
      <c r="N22" s="72">
        <f t="shared" si="61"/>
        <v>2.0408163265306121E-2</v>
      </c>
      <c r="O22" s="73">
        <v>6</v>
      </c>
      <c r="P22" s="72">
        <f t="shared" si="62"/>
        <v>0.12244897959183673</v>
      </c>
      <c r="Q22" s="73">
        <v>1</v>
      </c>
      <c r="R22" s="72">
        <f t="shared" si="63"/>
        <v>2.0408163265306121E-2</v>
      </c>
      <c r="S22" s="120">
        <v>2480</v>
      </c>
      <c r="T22" s="83">
        <v>53</v>
      </c>
      <c r="U22" s="72">
        <f t="shared" si="64"/>
        <v>2.1370967741935483E-2</v>
      </c>
      <c r="V22" s="73">
        <v>384</v>
      </c>
      <c r="W22" s="72">
        <f t="shared" si="65"/>
        <v>0.15483870967741936</v>
      </c>
      <c r="X22" s="73">
        <v>106</v>
      </c>
      <c r="Y22" s="72">
        <f t="shared" si="66"/>
        <v>4.2741935483870966E-2</v>
      </c>
      <c r="Z22" s="120">
        <v>2201</v>
      </c>
      <c r="AA22" s="83">
        <v>54</v>
      </c>
      <c r="AB22" s="72">
        <f t="shared" si="67"/>
        <v>2.4534302589731941E-2</v>
      </c>
      <c r="AC22" s="73">
        <v>373</v>
      </c>
      <c r="AD22" s="72">
        <f t="shared" si="68"/>
        <v>0.16946842344388915</v>
      </c>
      <c r="AE22" s="73">
        <v>112</v>
      </c>
      <c r="AF22" s="72">
        <f t="shared" si="69"/>
        <v>5.088596092685143E-2</v>
      </c>
      <c r="AG22" s="120">
        <v>1510</v>
      </c>
      <c r="AH22" s="83">
        <v>21</v>
      </c>
      <c r="AI22" s="72">
        <f t="shared" si="70"/>
        <v>1.390728476821192E-2</v>
      </c>
      <c r="AJ22" s="73">
        <v>202</v>
      </c>
      <c r="AK22" s="72">
        <f t="shared" si="71"/>
        <v>0.1337748344370861</v>
      </c>
      <c r="AL22" s="73">
        <v>58</v>
      </c>
      <c r="AM22" s="72">
        <f t="shared" si="72"/>
        <v>3.8410596026490065E-2</v>
      </c>
      <c r="AN22" s="120">
        <v>641</v>
      </c>
      <c r="AO22" s="83">
        <v>3</v>
      </c>
      <c r="AP22" s="72">
        <f t="shared" si="73"/>
        <v>4.6801872074882997E-3</v>
      </c>
      <c r="AQ22" s="73">
        <v>74</v>
      </c>
      <c r="AR22" s="72">
        <f t="shared" si="74"/>
        <v>0.11544461778471139</v>
      </c>
      <c r="AS22" s="73">
        <v>22</v>
      </c>
      <c r="AT22" s="72">
        <f t="shared" si="75"/>
        <v>3.4321372854914198E-2</v>
      </c>
      <c r="AU22" s="120">
        <v>198</v>
      </c>
      <c r="AV22" s="83">
        <v>1</v>
      </c>
      <c r="AW22" s="72">
        <f t="shared" si="76"/>
        <v>5.0505050505050509E-3</v>
      </c>
      <c r="AX22" s="73">
        <v>24</v>
      </c>
      <c r="AY22" s="72">
        <f t="shared" si="77"/>
        <v>0.12121212121212122</v>
      </c>
      <c r="AZ22" s="73">
        <v>3</v>
      </c>
      <c r="BA22" s="72">
        <f t="shared" si="78"/>
        <v>1.5151515151515152E-2</v>
      </c>
      <c r="BB22" s="120">
        <f t="shared" si="20"/>
        <v>7090</v>
      </c>
      <c r="BC22" s="74">
        <f t="shared" si="21"/>
        <v>133</v>
      </c>
      <c r="BD22" s="72">
        <f t="shared" si="79"/>
        <v>1.8758815232722145E-2</v>
      </c>
      <c r="BE22" s="74">
        <f t="shared" si="22"/>
        <v>1065</v>
      </c>
      <c r="BF22" s="72">
        <f t="shared" si="80"/>
        <v>0.15021156558533144</v>
      </c>
      <c r="BG22" s="74">
        <f t="shared" si="23"/>
        <v>302</v>
      </c>
      <c r="BH22" s="72">
        <f t="shared" si="81"/>
        <v>4.2595204513399154E-2</v>
      </c>
      <c r="BJ22" s="261"/>
      <c r="BK22" s="272"/>
      <c r="BL22" s="208" t="s">
        <v>67</v>
      </c>
      <c r="BM22" s="38">
        <v>8663</v>
      </c>
      <c r="BN22" s="38">
        <v>148</v>
      </c>
      <c r="BO22" s="85">
        <v>1.708415098695602E-2</v>
      </c>
      <c r="BP22" s="38">
        <v>1261</v>
      </c>
      <c r="BQ22" s="85">
        <v>0.14556158374696987</v>
      </c>
      <c r="BR22" s="38">
        <v>376</v>
      </c>
      <c r="BS22" s="85">
        <v>4.3402978183077458E-2</v>
      </c>
      <c r="BU22" s="188" t="s">
        <v>100</v>
      </c>
      <c r="BV22" s="5" t="s">
        <v>140</v>
      </c>
      <c r="BW22" s="36">
        <f t="shared" si="0"/>
        <v>0.78843441466854725</v>
      </c>
      <c r="BX22" s="36">
        <f>(BM19-SUM(BN19,BP19,BR19))/BM19</f>
        <v>0.789969040247678</v>
      </c>
      <c r="BY22" s="138">
        <v>16</v>
      </c>
      <c r="BZ22" s="142" t="s">
        <v>54</v>
      </c>
      <c r="CA22" s="36">
        <f t="shared" si="82"/>
        <v>2.5523470644587383E-2</v>
      </c>
      <c r="CB22" s="36">
        <f t="shared" si="1"/>
        <v>2.2202115812917596E-2</v>
      </c>
      <c r="CC22" s="36">
        <f t="shared" si="24"/>
        <v>0.11673737511974819</v>
      </c>
      <c r="CD22" s="36">
        <f t="shared" si="2"/>
        <v>0.10370267260579065</v>
      </c>
      <c r="CE22" s="36">
        <f t="shared" si="25"/>
        <v>7.3696455453674564E-2</v>
      </c>
      <c r="CF22" s="36">
        <f t="shared" si="3"/>
        <v>6.9042316258351888E-2</v>
      </c>
      <c r="CG22" s="36">
        <f t="shared" si="83"/>
        <v>0.78404269878198984</v>
      </c>
      <c r="CH22" s="36">
        <f t="shared" si="26"/>
        <v>0.80505289532293989</v>
      </c>
      <c r="CI22" s="36">
        <f t="shared" si="27"/>
        <v>2.3634250290585045E-2</v>
      </c>
      <c r="CJ22" s="36">
        <f t="shared" si="28"/>
        <v>0.11565284773343665</v>
      </c>
      <c r="CK22" s="36">
        <f t="shared" si="29"/>
        <v>7.1968229368461839E-2</v>
      </c>
      <c r="CL22" s="36">
        <f t="shared" si="30"/>
        <v>0.78874467260751646</v>
      </c>
      <c r="CM22" s="36">
        <f t="shared" si="31"/>
        <v>3.6915504511894993E-2</v>
      </c>
      <c r="CN22" s="36">
        <f t="shared" si="32"/>
        <v>0.13945857260049221</v>
      </c>
      <c r="CO22" s="36">
        <f t="shared" si="33"/>
        <v>8.3675143560295318E-2</v>
      </c>
      <c r="CP22" s="36">
        <f t="shared" si="34"/>
        <v>0.73995077932731745</v>
      </c>
      <c r="CQ22" s="36">
        <f t="shared" si="35"/>
        <v>2.5452109845947757E-2</v>
      </c>
      <c r="CR22" s="36">
        <f t="shared" si="36"/>
        <v>0.11185532484929672</v>
      </c>
      <c r="CS22" s="36">
        <f t="shared" si="37"/>
        <v>8.4393837910247821E-2</v>
      </c>
      <c r="CT22" s="36">
        <f t="shared" si="38"/>
        <v>0.77829872739450767</v>
      </c>
      <c r="CV22" s="142" t="s">
        <v>13</v>
      </c>
      <c r="CW22" s="36">
        <f t="shared" si="4"/>
        <v>6.9608350821727394E-2</v>
      </c>
      <c r="CX22" s="36">
        <f t="shared" si="5"/>
        <v>6.1179877356347945E-2</v>
      </c>
      <c r="CY22" s="197">
        <f t="shared" si="84"/>
        <v>0.9000000000000008</v>
      </c>
      <c r="CZ22" s="36">
        <f t="shared" si="6"/>
        <v>0.20323785124417432</v>
      </c>
      <c r="DA22" s="36">
        <f t="shared" si="7"/>
        <v>0.19378832614126731</v>
      </c>
      <c r="DB22" s="197">
        <f t="shared" si="39"/>
        <v>0.9000000000000008</v>
      </c>
      <c r="DC22" s="36">
        <f t="shared" si="8"/>
        <v>6.7237197132811857E-2</v>
      </c>
      <c r="DD22" s="36">
        <f t="shared" si="9"/>
        <v>6.7283670224846701E-2</v>
      </c>
      <c r="DE22" s="197">
        <f t="shared" si="40"/>
        <v>0</v>
      </c>
      <c r="DF22" s="36">
        <f t="shared" si="10"/>
        <v>0.65991660080128645</v>
      </c>
      <c r="DG22" s="36">
        <f t="shared" si="11"/>
        <v>0.677748126277538</v>
      </c>
      <c r="DH22" s="197">
        <f t="shared" si="41"/>
        <v>-1.8000000000000016</v>
      </c>
      <c r="DI22" s="36">
        <f t="shared" si="42"/>
        <v>6.545617574534858E-2</v>
      </c>
      <c r="DJ22" s="36">
        <f t="shared" si="43"/>
        <v>0.20286931181349474</v>
      </c>
      <c r="DK22" s="36">
        <f t="shared" si="44"/>
        <v>6.5194649929014414E-2</v>
      </c>
      <c r="DL22" s="36">
        <f t="shared" si="45"/>
        <v>0.66647986251214231</v>
      </c>
      <c r="DM22" s="36">
        <f t="shared" si="46"/>
        <v>9.2774439396160049E-2</v>
      </c>
      <c r="DN22" s="36">
        <f t="shared" si="47"/>
        <v>0.22321559431335189</v>
      </c>
      <c r="DO22" s="36">
        <f t="shared" si="48"/>
        <v>7.6505935805364203E-2</v>
      </c>
      <c r="DP22" s="36">
        <f t="shared" si="49"/>
        <v>0.6075040304851238</v>
      </c>
      <c r="DQ22" s="36">
        <f t="shared" si="50"/>
        <v>6.3461538461538458E-2</v>
      </c>
      <c r="DR22" s="36">
        <f t="shared" si="51"/>
        <v>0.18692307692307691</v>
      </c>
      <c r="DS22" s="36">
        <f t="shared" si="52"/>
        <v>7.2307692307692309E-2</v>
      </c>
      <c r="DT22" s="36">
        <f t="shared" si="53"/>
        <v>0.67730769230769228</v>
      </c>
      <c r="DV22" s="36">
        <f t="shared" si="12"/>
        <v>4.8041085134680403E-2</v>
      </c>
      <c r="DW22" s="36">
        <f t="shared" si="13"/>
        <v>4.088478876192473E-2</v>
      </c>
      <c r="DX22" s="197">
        <f t="shared" si="54"/>
        <v>0.7</v>
      </c>
      <c r="DY22" s="36">
        <f t="shared" si="14"/>
        <v>0.16533561940166969</v>
      </c>
      <c r="DZ22" s="36">
        <f t="shared" si="15"/>
        <v>0.15268812910075097</v>
      </c>
      <c r="EA22" s="197">
        <f t="shared" si="55"/>
        <v>1.2000000000000011</v>
      </c>
      <c r="EB22" s="36">
        <f t="shared" si="16"/>
        <v>7.246863332638967E-2</v>
      </c>
      <c r="EC22" s="36">
        <f t="shared" si="17"/>
        <v>6.9813647232663895E-2</v>
      </c>
      <c r="ED22" s="197">
        <f t="shared" si="56"/>
        <v>0.19999999999999879</v>
      </c>
      <c r="EE22" s="36">
        <f t="shared" si="18"/>
        <v>0.7141546621372602</v>
      </c>
      <c r="EF22" s="36">
        <f t="shared" si="19"/>
        <v>0.73661343490466036</v>
      </c>
      <c r="EG22" s="197">
        <f t="shared" si="57"/>
        <v>-2.300000000000002</v>
      </c>
      <c r="EH22" s="141">
        <v>0</v>
      </c>
    </row>
    <row r="23" spans="2:138" s="12" customFormat="1" ht="14.25" customHeight="1">
      <c r="B23" s="260"/>
      <c r="C23" s="271"/>
      <c r="D23" s="213" t="s">
        <v>303</v>
      </c>
      <c r="E23" s="170">
        <v>2</v>
      </c>
      <c r="F23" s="220">
        <v>0</v>
      </c>
      <c r="G23" s="84">
        <f t="shared" si="58"/>
        <v>0</v>
      </c>
      <c r="H23" s="231">
        <v>0</v>
      </c>
      <c r="I23" s="84">
        <f>IFERROR(H23/E23,"-")</f>
        <v>0</v>
      </c>
      <c r="J23" s="231">
        <v>0</v>
      </c>
      <c r="K23" s="84">
        <f>IFERROR(J23/E23,"-")</f>
        <v>0</v>
      </c>
      <c r="L23" s="170">
        <v>4</v>
      </c>
      <c r="M23" s="220">
        <v>0</v>
      </c>
      <c r="N23" s="84">
        <f>IFERROR(M23/L23,"-")</f>
        <v>0</v>
      </c>
      <c r="O23" s="231">
        <v>0</v>
      </c>
      <c r="P23" s="84">
        <f>IFERROR(O23/L23,"-")</f>
        <v>0</v>
      </c>
      <c r="Q23" s="231">
        <v>1</v>
      </c>
      <c r="R23" s="84">
        <f>IFERROR(Q23/L23,"-")</f>
        <v>0.25</v>
      </c>
      <c r="S23" s="170">
        <v>491</v>
      </c>
      <c r="T23" s="220">
        <v>14</v>
      </c>
      <c r="U23" s="84">
        <f>IFERROR(T23/S23,"-")</f>
        <v>2.8513238289205704E-2</v>
      </c>
      <c r="V23" s="231">
        <v>71</v>
      </c>
      <c r="W23" s="84">
        <f>IFERROR(V23/S23,"-")</f>
        <v>0.14460285132382891</v>
      </c>
      <c r="X23" s="231">
        <v>19</v>
      </c>
      <c r="Y23" s="84">
        <f>IFERROR(X23/S23,"-")</f>
        <v>3.8696537678207736E-2</v>
      </c>
      <c r="Z23" s="170">
        <v>366</v>
      </c>
      <c r="AA23" s="220">
        <v>8</v>
      </c>
      <c r="AB23" s="84">
        <f>IFERROR(AA23/Z23,"-")</f>
        <v>2.185792349726776E-2</v>
      </c>
      <c r="AC23" s="231">
        <v>63</v>
      </c>
      <c r="AD23" s="84">
        <f>IFERROR(AC23/Z23,"-")</f>
        <v>0.1721311475409836</v>
      </c>
      <c r="AE23" s="231">
        <v>15</v>
      </c>
      <c r="AF23" s="84">
        <f>IFERROR(AE23/Z23,"-")</f>
        <v>4.0983606557377046E-2</v>
      </c>
      <c r="AG23" s="170">
        <v>235</v>
      </c>
      <c r="AH23" s="220">
        <v>4</v>
      </c>
      <c r="AI23" s="84">
        <f>IFERROR(AH23/AG23,"-")</f>
        <v>1.7021276595744681E-2</v>
      </c>
      <c r="AJ23" s="231">
        <v>34</v>
      </c>
      <c r="AK23" s="84">
        <f>IFERROR(AJ23/AG23,"-")</f>
        <v>0.14468085106382977</v>
      </c>
      <c r="AL23" s="231">
        <v>15</v>
      </c>
      <c r="AM23" s="84">
        <f>IFERROR(AL23/AG23,"-")</f>
        <v>6.3829787234042548E-2</v>
      </c>
      <c r="AN23" s="170">
        <v>86</v>
      </c>
      <c r="AO23" s="220">
        <v>0</v>
      </c>
      <c r="AP23" s="84">
        <f>IFERROR(AO23/AN23,"-")</f>
        <v>0</v>
      </c>
      <c r="AQ23" s="231">
        <v>11</v>
      </c>
      <c r="AR23" s="84">
        <f>IFERROR(AQ23/AN23,"-")</f>
        <v>0.12790697674418605</v>
      </c>
      <c r="AS23" s="231">
        <v>2</v>
      </c>
      <c r="AT23" s="84">
        <f>IFERROR(AS23/AN23,"-")</f>
        <v>2.3255813953488372E-2</v>
      </c>
      <c r="AU23" s="170">
        <v>22</v>
      </c>
      <c r="AV23" s="220">
        <v>0</v>
      </c>
      <c r="AW23" s="84">
        <f>IFERROR(AV23/AU23,"-")</f>
        <v>0</v>
      </c>
      <c r="AX23" s="231">
        <v>3</v>
      </c>
      <c r="AY23" s="84">
        <f>IFERROR(AX23/AU23,"-")</f>
        <v>0.13636363636363635</v>
      </c>
      <c r="AZ23" s="231">
        <v>1</v>
      </c>
      <c r="BA23" s="84">
        <f>IFERROR(AZ23/AU23,"-")</f>
        <v>4.5454545454545456E-2</v>
      </c>
      <c r="BB23" s="170">
        <f t="shared" si="20"/>
        <v>1206</v>
      </c>
      <c r="BC23" s="171">
        <f t="shared" si="21"/>
        <v>26</v>
      </c>
      <c r="BD23" s="84">
        <f>IFERROR(BC23/BB23,"-")</f>
        <v>2.1558872305140961E-2</v>
      </c>
      <c r="BE23" s="171">
        <f t="shared" si="22"/>
        <v>182</v>
      </c>
      <c r="BF23" s="84">
        <f>IFERROR(BE23/BB23,"-")</f>
        <v>0.15091210613598674</v>
      </c>
      <c r="BG23" s="171">
        <f t="shared" si="23"/>
        <v>53</v>
      </c>
      <c r="BH23" s="84">
        <f>IFERROR(BG23/BB23,"-")</f>
        <v>4.39469320066335E-2</v>
      </c>
      <c r="BJ23" s="259">
        <v>5</v>
      </c>
      <c r="BK23" s="270" t="s">
        <v>101</v>
      </c>
      <c r="BL23" s="209" t="s">
        <v>140</v>
      </c>
      <c r="BM23" s="38">
        <v>6296</v>
      </c>
      <c r="BN23" s="38">
        <v>161</v>
      </c>
      <c r="BO23" s="85">
        <v>2.5571791613722999E-2</v>
      </c>
      <c r="BP23" s="38">
        <v>426</v>
      </c>
      <c r="BQ23" s="85">
        <v>6.7662007623888187E-2</v>
      </c>
      <c r="BR23" s="38">
        <v>647</v>
      </c>
      <c r="BS23" s="85">
        <v>0.10276365946632783</v>
      </c>
      <c r="BU23" s="225"/>
      <c r="BV23" s="214" t="s">
        <v>299</v>
      </c>
      <c r="BW23" s="36">
        <f t="shared" si="0"/>
        <v>0.78358208955223885</v>
      </c>
      <c r="BX23" s="226"/>
      <c r="BY23" s="138">
        <v>17</v>
      </c>
      <c r="BZ23" s="142" t="s">
        <v>109</v>
      </c>
      <c r="CA23" s="36">
        <f t="shared" si="82"/>
        <v>2.9936672423719057E-2</v>
      </c>
      <c r="CB23" s="36">
        <f t="shared" si="1"/>
        <v>2.5598355440262347E-2</v>
      </c>
      <c r="CC23" s="36">
        <f t="shared" si="24"/>
        <v>0.11773172135866436</v>
      </c>
      <c r="CD23" s="36">
        <f t="shared" si="2"/>
        <v>0.10719005432920561</v>
      </c>
      <c r="CE23" s="36">
        <f t="shared" si="25"/>
        <v>7.4122049510650545E-2</v>
      </c>
      <c r="CF23" s="36">
        <f t="shared" si="3"/>
        <v>7.5571435563604322E-2</v>
      </c>
      <c r="CG23" s="36">
        <f t="shared" si="83"/>
        <v>0.77820955670696601</v>
      </c>
      <c r="CH23" s="36">
        <f t="shared" si="26"/>
        <v>0.79164015466692772</v>
      </c>
      <c r="CI23" s="36">
        <f t="shared" si="27"/>
        <v>2.9321854139372387E-2</v>
      </c>
      <c r="CJ23" s="36">
        <f t="shared" si="28"/>
        <v>0.11772412502339509</v>
      </c>
      <c r="CK23" s="36">
        <f t="shared" si="29"/>
        <v>7.5113856135753942E-2</v>
      </c>
      <c r="CL23" s="36">
        <f t="shared" si="30"/>
        <v>0.77784016470147854</v>
      </c>
      <c r="CM23" s="36">
        <f t="shared" si="31"/>
        <v>3.5837353549276363E-2</v>
      </c>
      <c r="CN23" s="36">
        <f t="shared" si="32"/>
        <v>0.13197794624396966</v>
      </c>
      <c r="CO23" s="36">
        <f t="shared" si="33"/>
        <v>8.0289455547898E-2</v>
      </c>
      <c r="CP23" s="36">
        <f t="shared" si="34"/>
        <v>0.75189524465885593</v>
      </c>
      <c r="CQ23" s="36">
        <f t="shared" si="35"/>
        <v>3.5820895522388062E-2</v>
      </c>
      <c r="CR23" s="36">
        <f t="shared" si="36"/>
        <v>0.12985074626865672</v>
      </c>
      <c r="CS23" s="36">
        <f t="shared" si="37"/>
        <v>7.6865671641791047E-2</v>
      </c>
      <c r="CT23" s="36">
        <f t="shared" si="38"/>
        <v>0.7574626865671642</v>
      </c>
      <c r="CV23" s="142" t="s">
        <v>22</v>
      </c>
      <c r="CW23" s="36">
        <f t="shared" si="4"/>
        <v>8.4805653710247356E-2</v>
      </c>
      <c r="CX23" s="36">
        <f t="shared" si="5"/>
        <v>6.7165366862963552E-2</v>
      </c>
      <c r="CY23" s="197">
        <f t="shared" si="84"/>
        <v>1.8000000000000003</v>
      </c>
      <c r="CZ23" s="36">
        <f t="shared" si="6"/>
        <v>0.21221605249873801</v>
      </c>
      <c r="DA23" s="36">
        <f t="shared" si="7"/>
        <v>0.1988964931826622</v>
      </c>
      <c r="DB23" s="197">
        <f t="shared" si="39"/>
        <v>1.2999999999999985</v>
      </c>
      <c r="DC23" s="36">
        <f t="shared" si="8"/>
        <v>8.7077233720343261E-2</v>
      </c>
      <c r="DD23" s="36">
        <f t="shared" si="9"/>
        <v>8.0428669955965829E-2</v>
      </c>
      <c r="DE23" s="197">
        <f t="shared" si="40"/>
        <v>0.69999999999999929</v>
      </c>
      <c r="DF23" s="36">
        <f t="shared" si="10"/>
        <v>0.61590106007067136</v>
      </c>
      <c r="DG23" s="36">
        <f t="shared" si="11"/>
        <v>0.65350946999840842</v>
      </c>
      <c r="DH23" s="197">
        <f t="shared" si="41"/>
        <v>-3.8000000000000034</v>
      </c>
      <c r="DI23" s="36">
        <f t="shared" si="42"/>
        <v>7.4822236586942467E-2</v>
      </c>
      <c r="DJ23" s="36">
        <f t="shared" si="43"/>
        <v>0.19885261797026502</v>
      </c>
      <c r="DK23" s="36">
        <f t="shared" si="44"/>
        <v>7.9427925016160306E-2</v>
      </c>
      <c r="DL23" s="36">
        <f t="shared" si="45"/>
        <v>0.64689722042663222</v>
      </c>
      <c r="DM23" s="36">
        <f t="shared" si="46"/>
        <v>0.10666194188518781</v>
      </c>
      <c r="DN23" s="36">
        <f t="shared" si="47"/>
        <v>0.24946846208362863</v>
      </c>
      <c r="DO23" s="36">
        <f t="shared" si="48"/>
        <v>9.9751948972360033E-2</v>
      </c>
      <c r="DP23" s="36">
        <f t="shared" si="49"/>
        <v>0.54411764705882348</v>
      </c>
      <c r="DQ23" s="36">
        <f t="shared" si="50"/>
        <v>9.7783572359843543E-2</v>
      </c>
      <c r="DR23" s="36">
        <f t="shared" si="51"/>
        <v>0.21447196870925683</v>
      </c>
      <c r="DS23" s="36">
        <f t="shared" si="52"/>
        <v>0.11016949152542373</v>
      </c>
      <c r="DT23" s="36">
        <f t="shared" si="53"/>
        <v>0.57757496740547587</v>
      </c>
      <c r="DV23" s="36">
        <f t="shared" si="12"/>
        <v>4.8041085134680403E-2</v>
      </c>
      <c r="DW23" s="36">
        <f t="shared" si="13"/>
        <v>4.088478876192473E-2</v>
      </c>
      <c r="DX23" s="197">
        <f t="shared" si="54"/>
        <v>0.7</v>
      </c>
      <c r="DY23" s="36">
        <f t="shared" si="14"/>
        <v>0.16533561940166969</v>
      </c>
      <c r="DZ23" s="36">
        <f t="shared" si="15"/>
        <v>0.15268812910075097</v>
      </c>
      <c r="EA23" s="197">
        <f t="shared" si="55"/>
        <v>1.2000000000000011</v>
      </c>
      <c r="EB23" s="36">
        <f t="shared" si="16"/>
        <v>7.246863332638967E-2</v>
      </c>
      <c r="EC23" s="36">
        <f t="shared" si="17"/>
        <v>6.9813647232663895E-2</v>
      </c>
      <c r="ED23" s="197">
        <f t="shared" si="56"/>
        <v>0.19999999999999879</v>
      </c>
      <c r="EE23" s="36">
        <f t="shared" si="18"/>
        <v>0.7141546621372602</v>
      </c>
      <c r="EF23" s="36">
        <f t="shared" si="19"/>
        <v>0.73661343490466036</v>
      </c>
      <c r="EG23" s="197">
        <f t="shared" si="57"/>
        <v>-2.300000000000002</v>
      </c>
      <c r="EH23" s="141">
        <v>0</v>
      </c>
    </row>
    <row r="24" spans="2:138" s="12" customFormat="1" ht="14.25" customHeight="1">
      <c r="B24" s="260"/>
      <c r="C24" s="271"/>
      <c r="D24" s="169" t="s">
        <v>160</v>
      </c>
      <c r="E24" s="164">
        <v>0</v>
      </c>
      <c r="F24" s="165">
        <v>0</v>
      </c>
      <c r="G24" s="62" t="str">
        <f t="shared" si="58"/>
        <v>-</v>
      </c>
      <c r="H24" s="63">
        <v>0</v>
      </c>
      <c r="I24" s="62" t="str">
        <f t="shared" si="59"/>
        <v>-</v>
      </c>
      <c r="J24" s="63">
        <v>0</v>
      </c>
      <c r="K24" s="62" t="str">
        <f t="shared" si="60"/>
        <v>-</v>
      </c>
      <c r="L24" s="164">
        <v>0</v>
      </c>
      <c r="M24" s="165">
        <v>0</v>
      </c>
      <c r="N24" s="62" t="str">
        <f t="shared" si="61"/>
        <v>-</v>
      </c>
      <c r="O24" s="63">
        <v>0</v>
      </c>
      <c r="P24" s="62" t="str">
        <f t="shared" si="62"/>
        <v>-</v>
      </c>
      <c r="Q24" s="63">
        <v>0</v>
      </c>
      <c r="R24" s="62" t="str">
        <f t="shared" si="63"/>
        <v>-</v>
      </c>
      <c r="S24" s="164">
        <v>229</v>
      </c>
      <c r="T24" s="165">
        <v>3</v>
      </c>
      <c r="U24" s="62">
        <f t="shared" si="64"/>
        <v>1.3100436681222707E-2</v>
      </c>
      <c r="V24" s="63">
        <v>40</v>
      </c>
      <c r="W24" s="62">
        <f t="shared" si="65"/>
        <v>0.17467248908296942</v>
      </c>
      <c r="X24" s="63">
        <v>5</v>
      </c>
      <c r="Y24" s="62">
        <f t="shared" si="66"/>
        <v>2.1834061135371178E-2</v>
      </c>
      <c r="Z24" s="164">
        <v>106</v>
      </c>
      <c r="AA24" s="165">
        <v>2</v>
      </c>
      <c r="AB24" s="62">
        <f t="shared" si="67"/>
        <v>1.8867924528301886E-2</v>
      </c>
      <c r="AC24" s="63">
        <v>18</v>
      </c>
      <c r="AD24" s="62">
        <f t="shared" si="68"/>
        <v>0.16981132075471697</v>
      </c>
      <c r="AE24" s="63">
        <v>6</v>
      </c>
      <c r="AF24" s="62">
        <f t="shared" si="69"/>
        <v>5.6603773584905662E-2</v>
      </c>
      <c r="AG24" s="164">
        <v>47</v>
      </c>
      <c r="AH24" s="165">
        <v>2</v>
      </c>
      <c r="AI24" s="62">
        <f t="shared" si="70"/>
        <v>4.2553191489361701E-2</v>
      </c>
      <c r="AJ24" s="63">
        <v>7</v>
      </c>
      <c r="AK24" s="62">
        <f t="shared" si="71"/>
        <v>0.14893617021276595</v>
      </c>
      <c r="AL24" s="63">
        <v>2</v>
      </c>
      <c r="AM24" s="62">
        <f t="shared" si="72"/>
        <v>4.2553191489361701E-2</v>
      </c>
      <c r="AN24" s="164">
        <v>15</v>
      </c>
      <c r="AO24" s="165">
        <v>0</v>
      </c>
      <c r="AP24" s="62">
        <f t="shared" si="73"/>
        <v>0</v>
      </c>
      <c r="AQ24" s="63">
        <v>3</v>
      </c>
      <c r="AR24" s="62">
        <f t="shared" si="74"/>
        <v>0.2</v>
      </c>
      <c r="AS24" s="63">
        <v>0</v>
      </c>
      <c r="AT24" s="62">
        <f t="shared" si="75"/>
        <v>0</v>
      </c>
      <c r="AU24" s="164">
        <v>2</v>
      </c>
      <c r="AV24" s="165">
        <v>0</v>
      </c>
      <c r="AW24" s="62">
        <f t="shared" si="76"/>
        <v>0</v>
      </c>
      <c r="AX24" s="63">
        <v>2</v>
      </c>
      <c r="AY24" s="62">
        <f t="shared" si="77"/>
        <v>1</v>
      </c>
      <c r="AZ24" s="63">
        <v>0</v>
      </c>
      <c r="BA24" s="62">
        <f t="shared" si="78"/>
        <v>0</v>
      </c>
      <c r="BB24" s="164">
        <f t="shared" si="20"/>
        <v>399</v>
      </c>
      <c r="BC24" s="64">
        <f t="shared" si="21"/>
        <v>7</v>
      </c>
      <c r="BD24" s="62">
        <f t="shared" si="79"/>
        <v>1.7543859649122806E-2</v>
      </c>
      <c r="BE24" s="64">
        <f t="shared" si="22"/>
        <v>70</v>
      </c>
      <c r="BF24" s="62">
        <f t="shared" si="80"/>
        <v>0.17543859649122806</v>
      </c>
      <c r="BG24" s="64">
        <f t="shared" si="23"/>
        <v>13</v>
      </c>
      <c r="BH24" s="62">
        <f t="shared" si="81"/>
        <v>3.2581453634085211E-2</v>
      </c>
      <c r="BJ24" s="260"/>
      <c r="BK24" s="271"/>
      <c r="BL24" s="209" t="s">
        <v>160</v>
      </c>
      <c r="BM24" s="38">
        <v>883</v>
      </c>
      <c r="BN24" s="38">
        <v>21</v>
      </c>
      <c r="BO24" s="85">
        <v>2.3782559456398639E-2</v>
      </c>
      <c r="BP24" s="38">
        <v>61</v>
      </c>
      <c r="BQ24" s="85">
        <v>6.9082672706681766E-2</v>
      </c>
      <c r="BR24" s="38">
        <v>73</v>
      </c>
      <c r="BS24" s="85">
        <v>8.2672706681766711E-2</v>
      </c>
      <c r="BU24" s="189"/>
      <c r="BV24" s="5" t="s">
        <v>160</v>
      </c>
      <c r="BW24" s="36">
        <f t="shared" si="0"/>
        <v>0.77443609022556392</v>
      </c>
      <c r="BX24" s="36">
        <f>(BM20-SUM(BN20,BP20,BR20))/BM20</f>
        <v>0.7643504531722054</v>
      </c>
      <c r="BY24" s="138">
        <v>18</v>
      </c>
      <c r="BZ24" s="142" t="s">
        <v>55</v>
      </c>
      <c r="CA24" s="36">
        <f t="shared" si="82"/>
        <v>3.2889170896785107E-2</v>
      </c>
      <c r="CB24" s="36">
        <f t="shared" si="1"/>
        <v>2.8969149736644093E-2</v>
      </c>
      <c r="CC24" s="36">
        <f t="shared" si="24"/>
        <v>0.11135786802030456</v>
      </c>
      <c r="CD24" s="36">
        <f t="shared" si="2"/>
        <v>9.9322799097065456E-2</v>
      </c>
      <c r="CE24" s="36">
        <f t="shared" si="25"/>
        <v>8.8039340101522839E-2</v>
      </c>
      <c r="CF24" s="36">
        <f t="shared" si="3"/>
        <v>8.7982371278082339E-2</v>
      </c>
      <c r="CG24" s="36">
        <f t="shared" si="83"/>
        <v>0.76771362098138751</v>
      </c>
      <c r="CH24" s="36">
        <f t="shared" si="26"/>
        <v>0.78372567988820807</v>
      </c>
      <c r="CI24" s="36">
        <f t="shared" si="27"/>
        <v>3.1501575078753938E-2</v>
      </c>
      <c r="CJ24" s="36">
        <f t="shared" si="28"/>
        <v>0.1096254812740637</v>
      </c>
      <c r="CK24" s="36">
        <f t="shared" si="29"/>
        <v>8.771438571928597E-2</v>
      </c>
      <c r="CL24" s="36">
        <f t="shared" si="30"/>
        <v>0.77115855792789645</v>
      </c>
      <c r="CM24" s="36">
        <f t="shared" si="31"/>
        <v>3.9783001808318265E-2</v>
      </c>
      <c r="CN24" s="36">
        <f t="shared" si="32"/>
        <v>0.13707052441229656</v>
      </c>
      <c r="CO24" s="36">
        <f t="shared" si="33"/>
        <v>0.1023508137432188</v>
      </c>
      <c r="CP24" s="36">
        <f t="shared" si="34"/>
        <v>0.72079566003616635</v>
      </c>
      <c r="CQ24" s="36">
        <f t="shared" si="35"/>
        <v>4.2815674891146592E-2</v>
      </c>
      <c r="CR24" s="36">
        <f t="shared" si="36"/>
        <v>0.11030478955007257</v>
      </c>
      <c r="CS24" s="36">
        <f t="shared" si="37"/>
        <v>9.2162554426705373E-2</v>
      </c>
      <c r="CT24" s="36">
        <f t="shared" si="38"/>
        <v>0.75471698113207553</v>
      </c>
      <c r="CV24" s="142" t="s">
        <v>23</v>
      </c>
      <c r="CW24" s="36">
        <f t="shared" si="4"/>
        <v>3.0846122778675284E-2</v>
      </c>
      <c r="CX24" s="36">
        <f t="shared" si="5"/>
        <v>2.8090770923955767E-2</v>
      </c>
      <c r="CY24" s="197">
        <f t="shared" si="84"/>
        <v>0.29999999999999993</v>
      </c>
      <c r="CZ24" s="36">
        <f t="shared" si="6"/>
        <v>0.14640549273021003</v>
      </c>
      <c r="DA24" s="36">
        <f t="shared" si="7"/>
        <v>0.12577957130129447</v>
      </c>
      <c r="DB24" s="197">
        <f t="shared" si="39"/>
        <v>1.9999999999999991</v>
      </c>
      <c r="DC24" s="36">
        <f t="shared" si="8"/>
        <v>5.3867124394184167E-2</v>
      </c>
      <c r="DD24" s="36">
        <f t="shared" si="9"/>
        <v>5.3037052565379175E-2</v>
      </c>
      <c r="DE24" s="197">
        <f t="shared" si="40"/>
        <v>0.10000000000000009</v>
      </c>
      <c r="DF24" s="36">
        <f t="shared" si="10"/>
        <v>0.76888126009693059</v>
      </c>
      <c r="DG24" s="36">
        <f t="shared" si="11"/>
        <v>0.79309260520937053</v>
      </c>
      <c r="DH24" s="197">
        <f t="shared" si="41"/>
        <v>-2.4000000000000021</v>
      </c>
      <c r="DI24" s="36">
        <f t="shared" si="42"/>
        <v>2.8455284552845527E-2</v>
      </c>
      <c r="DJ24" s="36">
        <f t="shared" si="43"/>
        <v>0.14207650273224043</v>
      </c>
      <c r="DK24" s="36">
        <f t="shared" si="44"/>
        <v>5.237904838064774E-2</v>
      </c>
      <c r="DL24" s="36">
        <f t="shared" si="45"/>
        <v>0.77708916433426634</v>
      </c>
      <c r="DM24" s="36">
        <f t="shared" si="46"/>
        <v>4.3156596794081382E-2</v>
      </c>
      <c r="DN24" s="36">
        <f t="shared" si="47"/>
        <v>0.16646115906288533</v>
      </c>
      <c r="DO24" s="36">
        <f t="shared" si="48"/>
        <v>6.2885326757090007E-2</v>
      </c>
      <c r="DP24" s="36">
        <f t="shared" si="49"/>
        <v>0.72749691738594324</v>
      </c>
      <c r="DQ24" s="36">
        <f t="shared" si="50"/>
        <v>3.4591194968553458E-2</v>
      </c>
      <c r="DR24" s="36">
        <f t="shared" si="51"/>
        <v>0.1761006289308176</v>
      </c>
      <c r="DS24" s="36">
        <f t="shared" si="52"/>
        <v>5.8962264150943397E-2</v>
      </c>
      <c r="DT24" s="36">
        <f t="shared" si="53"/>
        <v>0.73034591194968557</v>
      </c>
      <c r="DV24" s="36">
        <f t="shared" si="12"/>
        <v>4.8041085134680403E-2</v>
      </c>
      <c r="DW24" s="36">
        <f t="shared" si="13"/>
        <v>4.088478876192473E-2</v>
      </c>
      <c r="DX24" s="197">
        <f t="shared" si="54"/>
        <v>0.7</v>
      </c>
      <c r="DY24" s="36">
        <f t="shared" si="14"/>
        <v>0.16533561940166969</v>
      </c>
      <c r="DZ24" s="36">
        <f t="shared" si="15"/>
        <v>0.15268812910075097</v>
      </c>
      <c r="EA24" s="197">
        <f t="shared" si="55"/>
        <v>1.2000000000000011</v>
      </c>
      <c r="EB24" s="36">
        <f t="shared" si="16"/>
        <v>7.246863332638967E-2</v>
      </c>
      <c r="EC24" s="36">
        <f t="shared" si="17"/>
        <v>6.9813647232663895E-2</v>
      </c>
      <c r="ED24" s="197">
        <f t="shared" si="56"/>
        <v>0.19999999999999879</v>
      </c>
      <c r="EE24" s="36">
        <f t="shared" si="18"/>
        <v>0.7141546621372602</v>
      </c>
      <c r="EF24" s="36">
        <f t="shared" si="19"/>
        <v>0.73661343490466036</v>
      </c>
      <c r="EG24" s="197">
        <f t="shared" si="57"/>
        <v>-2.300000000000002</v>
      </c>
      <c r="EH24" s="141">
        <v>0</v>
      </c>
    </row>
    <row r="25" spans="2:138" s="12" customFormat="1" ht="14.25" customHeight="1">
      <c r="B25" s="260"/>
      <c r="C25" s="271"/>
      <c r="D25" s="136" t="s">
        <v>210</v>
      </c>
      <c r="E25" s="164">
        <v>0</v>
      </c>
      <c r="F25" s="165">
        <v>0</v>
      </c>
      <c r="G25" s="62" t="str">
        <f t="shared" ref="G25" si="157">IFERROR(F25/E25,"-")</f>
        <v>-</v>
      </c>
      <c r="H25" s="63">
        <v>0</v>
      </c>
      <c r="I25" s="62" t="str">
        <f t="shared" ref="I25" si="158">IFERROR(H25/E25,"-")</f>
        <v>-</v>
      </c>
      <c r="J25" s="63">
        <v>0</v>
      </c>
      <c r="K25" s="62" t="str">
        <f t="shared" ref="K25" si="159">IFERROR(J25/E25,"-")</f>
        <v>-</v>
      </c>
      <c r="L25" s="164">
        <v>2</v>
      </c>
      <c r="M25" s="165">
        <v>0</v>
      </c>
      <c r="N25" s="62">
        <f t="shared" ref="N25" si="160">IFERROR(M25/L25,"-")</f>
        <v>0</v>
      </c>
      <c r="O25" s="63">
        <v>0</v>
      </c>
      <c r="P25" s="62">
        <f t="shared" ref="P25" si="161">IFERROR(O25/L25,"-")</f>
        <v>0</v>
      </c>
      <c r="Q25" s="63">
        <v>0</v>
      </c>
      <c r="R25" s="62">
        <f t="shared" ref="R25" si="162">IFERROR(Q25/L25,"-")</f>
        <v>0</v>
      </c>
      <c r="S25" s="164">
        <v>24</v>
      </c>
      <c r="T25" s="165">
        <v>0</v>
      </c>
      <c r="U25" s="62">
        <f t="shared" ref="U25" si="163">IFERROR(T25/S25,"-")</f>
        <v>0</v>
      </c>
      <c r="V25" s="63">
        <v>2</v>
      </c>
      <c r="W25" s="62">
        <f t="shared" ref="W25" si="164">IFERROR(V25/S25,"-")</f>
        <v>8.3333333333333329E-2</v>
      </c>
      <c r="X25" s="63">
        <v>1</v>
      </c>
      <c r="Y25" s="62">
        <f t="shared" ref="Y25" si="165">IFERROR(X25/S25,"-")</f>
        <v>4.1666666666666664E-2</v>
      </c>
      <c r="Z25" s="164">
        <v>45</v>
      </c>
      <c r="AA25" s="165">
        <v>0</v>
      </c>
      <c r="AB25" s="62">
        <f t="shared" ref="AB25" si="166">IFERROR(AA25/Z25,"-")</f>
        <v>0</v>
      </c>
      <c r="AC25" s="63">
        <v>2</v>
      </c>
      <c r="AD25" s="62">
        <f t="shared" ref="AD25" si="167">IFERROR(AC25/Z25,"-")</f>
        <v>4.4444444444444446E-2</v>
      </c>
      <c r="AE25" s="63">
        <v>0</v>
      </c>
      <c r="AF25" s="62">
        <f t="shared" ref="AF25" si="168">IFERROR(AE25/Z25,"-")</f>
        <v>0</v>
      </c>
      <c r="AG25" s="164">
        <v>67</v>
      </c>
      <c r="AH25" s="165">
        <v>0</v>
      </c>
      <c r="AI25" s="62">
        <f t="shared" ref="AI25" si="169">IFERROR(AH25/AG25,"-")</f>
        <v>0</v>
      </c>
      <c r="AJ25" s="63">
        <v>4</v>
      </c>
      <c r="AK25" s="62">
        <f t="shared" ref="AK25" si="170">IFERROR(AJ25/AG25,"-")</f>
        <v>5.9701492537313432E-2</v>
      </c>
      <c r="AL25" s="63">
        <v>0</v>
      </c>
      <c r="AM25" s="62">
        <f t="shared" ref="AM25" si="171">IFERROR(AL25/AG25,"-")</f>
        <v>0</v>
      </c>
      <c r="AN25" s="164">
        <v>44</v>
      </c>
      <c r="AO25" s="165">
        <v>0</v>
      </c>
      <c r="AP25" s="62">
        <f t="shared" ref="AP25" si="172">IFERROR(AO25/AN25,"-")</f>
        <v>0</v>
      </c>
      <c r="AQ25" s="63">
        <v>1</v>
      </c>
      <c r="AR25" s="62">
        <f t="shared" ref="AR25" si="173">IFERROR(AQ25/AN25,"-")</f>
        <v>2.2727272727272728E-2</v>
      </c>
      <c r="AS25" s="63">
        <v>0</v>
      </c>
      <c r="AT25" s="62">
        <f t="shared" ref="AT25" si="174">IFERROR(AS25/AN25,"-")</f>
        <v>0</v>
      </c>
      <c r="AU25" s="164">
        <v>41</v>
      </c>
      <c r="AV25" s="165">
        <v>0</v>
      </c>
      <c r="AW25" s="62">
        <f t="shared" ref="AW25" si="175">IFERROR(AV25/AU25,"-")</f>
        <v>0</v>
      </c>
      <c r="AX25" s="63">
        <v>1</v>
      </c>
      <c r="AY25" s="62">
        <f t="shared" ref="AY25" si="176">IFERROR(AX25/AU25,"-")</f>
        <v>2.4390243902439025E-2</v>
      </c>
      <c r="AZ25" s="63">
        <v>0</v>
      </c>
      <c r="BA25" s="62">
        <f t="shared" ref="BA25" si="177">IFERROR(AZ25/AU25,"-")</f>
        <v>0</v>
      </c>
      <c r="BB25" s="164">
        <f t="shared" si="20"/>
        <v>223</v>
      </c>
      <c r="BC25" s="64">
        <f t="shared" si="21"/>
        <v>0</v>
      </c>
      <c r="BD25" s="62">
        <f t="shared" ref="BD25" si="178">IFERROR(BC25/BB25,"-")</f>
        <v>0</v>
      </c>
      <c r="BE25" s="64">
        <f t="shared" si="22"/>
        <v>10</v>
      </c>
      <c r="BF25" s="62">
        <f t="shared" ref="BF25" si="179">IFERROR(BE25/BB25,"-")</f>
        <v>4.4843049327354258E-2</v>
      </c>
      <c r="BG25" s="64">
        <f t="shared" si="23"/>
        <v>1</v>
      </c>
      <c r="BH25" s="62">
        <f t="shared" ref="BH25" si="180">IFERROR(BG25/BB25,"-")</f>
        <v>4.4843049327354259E-3</v>
      </c>
      <c r="BJ25" s="260"/>
      <c r="BK25" s="271"/>
      <c r="BL25" s="209" t="s">
        <v>209</v>
      </c>
      <c r="BM25" s="38">
        <v>254</v>
      </c>
      <c r="BN25" s="38">
        <v>0</v>
      </c>
      <c r="BO25" s="85">
        <v>0</v>
      </c>
      <c r="BP25" s="38">
        <v>2</v>
      </c>
      <c r="BQ25" s="85">
        <v>7.874015748031496E-3</v>
      </c>
      <c r="BR25" s="38">
        <v>9</v>
      </c>
      <c r="BS25" s="85">
        <v>3.5433070866141732E-2</v>
      </c>
      <c r="BU25" s="189"/>
      <c r="BV25" s="193" t="s">
        <v>209</v>
      </c>
      <c r="BW25" s="36">
        <f t="shared" si="0"/>
        <v>0.95067264573991028</v>
      </c>
      <c r="BX25" s="36">
        <f>(BM21-SUM(BN21,BP21,BR21))/BM21</f>
        <v>0.95719844357976658</v>
      </c>
      <c r="BY25" s="138">
        <v>19</v>
      </c>
      <c r="BZ25" s="142" t="s">
        <v>110</v>
      </c>
      <c r="CA25" s="36">
        <f t="shared" si="82"/>
        <v>1.5022493573264781E-2</v>
      </c>
      <c r="CB25" s="36">
        <f t="shared" si="1"/>
        <v>1.4001770338778466E-2</v>
      </c>
      <c r="CC25" s="36">
        <f t="shared" si="24"/>
        <v>0.12965938303341903</v>
      </c>
      <c r="CD25" s="36">
        <f t="shared" si="2"/>
        <v>0.1077492556530136</v>
      </c>
      <c r="CE25" s="36">
        <f t="shared" si="25"/>
        <v>4.1291773778920307E-2</v>
      </c>
      <c r="CF25" s="36">
        <f t="shared" si="3"/>
        <v>4.4821759072986238E-2</v>
      </c>
      <c r="CG25" s="36">
        <f t="shared" si="83"/>
        <v>0.81402634961439591</v>
      </c>
      <c r="CH25" s="36">
        <f t="shared" si="26"/>
        <v>0.83342721493522165</v>
      </c>
      <c r="CI25" s="36">
        <f t="shared" si="27"/>
        <v>1.4428303192015022E-2</v>
      </c>
      <c r="CJ25" s="36">
        <f t="shared" si="28"/>
        <v>0.13025002470599861</v>
      </c>
      <c r="CK25" s="36">
        <f t="shared" si="29"/>
        <v>4.1703725664591365E-2</v>
      </c>
      <c r="CL25" s="36">
        <f t="shared" si="30"/>
        <v>0.81361794643739505</v>
      </c>
      <c r="CM25" s="36">
        <f t="shared" si="31"/>
        <v>1.8867924528301886E-2</v>
      </c>
      <c r="CN25" s="36">
        <f t="shared" si="32"/>
        <v>0.15018867924528301</v>
      </c>
      <c r="CO25" s="36">
        <f t="shared" si="33"/>
        <v>4.5283018867924525E-2</v>
      </c>
      <c r="CP25" s="36">
        <f t="shared" si="34"/>
        <v>0.78566037735849059</v>
      </c>
      <c r="CQ25" s="36">
        <f t="shared" si="35"/>
        <v>2.5337837837837839E-2</v>
      </c>
      <c r="CR25" s="36">
        <f t="shared" si="36"/>
        <v>0.1554054054054054</v>
      </c>
      <c r="CS25" s="36">
        <f t="shared" si="37"/>
        <v>4.5608108108108107E-2</v>
      </c>
      <c r="CT25" s="36">
        <f t="shared" si="38"/>
        <v>0.77364864864864868</v>
      </c>
      <c r="CV25" s="142" t="s">
        <v>14</v>
      </c>
      <c r="CW25" s="36">
        <f t="shared" si="4"/>
        <v>5.3181333183579489E-2</v>
      </c>
      <c r="CX25" s="36">
        <f t="shared" si="5"/>
        <v>4.444574917801785E-2</v>
      </c>
      <c r="CY25" s="197">
        <f t="shared" si="84"/>
        <v>0.90000000000000013</v>
      </c>
      <c r="CZ25" s="36">
        <f t="shared" si="6"/>
        <v>0.17251642612455775</v>
      </c>
      <c r="DA25" s="36">
        <f t="shared" si="7"/>
        <v>0.16416157820573038</v>
      </c>
      <c r="DB25" s="197">
        <f t="shared" si="39"/>
        <v>0.89999999999999802</v>
      </c>
      <c r="DC25" s="36">
        <f t="shared" si="8"/>
        <v>7.40158364688044E-2</v>
      </c>
      <c r="DD25" s="36">
        <f t="shared" si="9"/>
        <v>6.7989666510098634E-2</v>
      </c>
      <c r="DE25" s="197">
        <f t="shared" si="40"/>
        <v>0.5999999999999992</v>
      </c>
      <c r="DF25" s="36">
        <f t="shared" si="10"/>
        <v>0.70028640422305832</v>
      </c>
      <c r="DG25" s="36">
        <f t="shared" si="11"/>
        <v>0.72340300610615316</v>
      </c>
      <c r="DH25" s="197">
        <f t="shared" si="41"/>
        <v>-2.300000000000002</v>
      </c>
      <c r="DI25" s="36">
        <f t="shared" si="42"/>
        <v>5.1401869158878503E-2</v>
      </c>
      <c r="DJ25" s="36">
        <f t="shared" si="43"/>
        <v>0.1694110666073283</v>
      </c>
      <c r="DK25" s="36">
        <f t="shared" si="44"/>
        <v>7.3208722741433016E-2</v>
      </c>
      <c r="DL25" s="36">
        <f t="shared" si="45"/>
        <v>0.70597834149236016</v>
      </c>
      <c r="DM25" s="36">
        <f t="shared" si="46"/>
        <v>6.7980965329707682E-2</v>
      </c>
      <c r="DN25" s="36">
        <f t="shared" si="47"/>
        <v>0.20394289598912305</v>
      </c>
      <c r="DO25" s="36">
        <f t="shared" si="48"/>
        <v>8.1237253569000675E-2</v>
      </c>
      <c r="DP25" s="36">
        <f t="shared" si="49"/>
        <v>0.64683888511216858</v>
      </c>
      <c r="DQ25" s="36">
        <f t="shared" si="50"/>
        <v>5.0047214353163359E-2</v>
      </c>
      <c r="DR25" s="36">
        <f t="shared" si="51"/>
        <v>0.17091595845136923</v>
      </c>
      <c r="DS25" s="36">
        <f t="shared" si="52"/>
        <v>8.2152974504249299E-2</v>
      </c>
      <c r="DT25" s="36">
        <f t="shared" si="53"/>
        <v>0.69688385269121811</v>
      </c>
      <c r="DV25" s="36">
        <f t="shared" si="12"/>
        <v>4.8041085134680403E-2</v>
      </c>
      <c r="DW25" s="36">
        <f t="shared" si="13"/>
        <v>4.088478876192473E-2</v>
      </c>
      <c r="DX25" s="197">
        <f t="shared" si="54"/>
        <v>0.7</v>
      </c>
      <c r="DY25" s="36">
        <f t="shared" si="14"/>
        <v>0.16533561940166969</v>
      </c>
      <c r="DZ25" s="36">
        <f t="shared" si="15"/>
        <v>0.15268812910075097</v>
      </c>
      <c r="EA25" s="197">
        <f t="shared" si="55"/>
        <v>1.2000000000000011</v>
      </c>
      <c r="EB25" s="36">
        <f t="shared" si="16"/>
        <v>7.246863332638967E-2</v>
      </c>
      <c r="EC25" s="36">
        <f t="shared" si="17"/>
        <v>6.9813647232663895E-2</v>
      </c>
      <c r="ED25" s="197">
        <f t="shared" si="56"/>
        <v>0.19999999999999879</v>
      </c>
      <c r="EE25" s="36">
        <f t="shared" si="18"/>
        <v>0.7141546621372602</v>
      </c>
      <c r="EF25" s="36">
        <f t="shared" si="19"/>
        <v>0.73661343490466036</v>
      </c>
      <c r="EG25" s="197">
        <f t="shared" si="57"/>
        <v>-2.300000000000002</v>
      </c>
      <c r="EH25" s="141">
        <v>0</v>
      </c>
    </row>
    <row r="26" spans="2:138" s="12" customFormat="1" ht="14.25" customHeight="1">
      <c r="B26" s="261"/>
      <c r="C26" s="272"/>
      <c r="D26" s="154" t="s">
        <v>67</v>
      </c>
      <c r="E26" s="37">
        <v>13</v>
      </c>
      <c r="F26" s="234">
        <v>0</v>
      </c>
      <c r="G26" s="13">
        <f t="shared" si="58"/>
        <v>0</v>
      </c>
      <c r="H26" s="33">
        <v>2</v>
      </c>
      <c r="I26" s="13">
        <f t="shared" si="59"/>
        <v>0.15384615384615385</v>
      </c>
      <c r="J26" s="33">
        <v>0</v>
      </c>
      <c r="K26" s="13">
        <f t="shared" si="60"/>
        <v>0</v>
      </c>
      <c r="L26" s="37">
        <v>55</v>
      </c>
      <c r="M26" s="234">
        <v>1</v>
      </c>
      <c r="N26" s="13">
        <f t="shared" si="61"/>
        <v>1.8181818181818181E-2</v>
      </c>
      <c r="O26" s="33">
        <v>6</v>
      </c>
      <c r="P26" s="13">
        <f t="shared" si="62"/>
        <v>0.10909090909090909</v>
      </c>
      <c r="Q26" s="33">
        <v>2</v>
      </c>
      <c r="R26" s="13">
        <f t="shared" si="63"/>
        <v>3.6363636363636362E-2</v>
      </c>
      <c r="S26" s="37">
        <v>3224</v>
      </c>
      <c r="T26" s="234">
        <v>70</v>
      </c>
      <c r="U26" s="13">
        <f t="shared" si="64"/>
        <v>2.1712158808933003E-2</v>
      </c>
      <c r="V26" s="33">
        <v>497</v>
      </c>
      <c r="W26" s="13">
        <f t="shared" si="65"/>
        <v>0.15415632754342432</v>
      </c>
      <c r="X26" s="33">
        <v>131</v>
      </c>
      <c r="Y26" s="13">
        <f t="shared" si="66"/>
        <v>4.0632754342431764E-2</v>
      </c>
      <c r="Z26" s="37">
        <v>2718</v>
      </c>
      <c r="AA26" s="234">
        <v>64</v>
      </c>
      <c r="AB26" s="13">
        <f t="shared" si="67"/>
        <v>2.35467255334805E-2</v>
      </c>
      <c r="AC26" s="33">
        <v>456</v>
      </c>
      <c r="AD26" s="13">
        <f t="shared" si="68"/>
        <v>0.16777041942604856</v>
      </c>
      <c r="AE26" s="33">
        <v>133</v>
      </c>
      <c r="AF26" s="13">
        <f t="shared" si="69"/>
        <v>4.8933038999264163E-2</v>
      </c>
      <c r="AG26" s="37">
        <v>1859</v>
      </c>
      <c r="AH26" s="234">
        <v>27</v>
      </c>
      <c r="AI26" s="13">
        <f t="shared" si="70"/>
        <v>1.4523937600860678E-2</v>
      </c>
      <c r="AJ26" s="33">
        <v>247</v>
      </c>
      <c r="AK26" s="13">
        <f t="shared" si="71"/>
        <v>0.13286713286713286</v>
      </c>
      <c r="AL26" s="33">
        <v>75</v>
      </c>
      <c r="AM26" s="13">
        <f t="shared" si="72"/>
        <v>4.0344271113501882E-2</v>
      </c>
      <c r="AN26" s="37">
        <v>786</v>
      </c>
      <c r="AO26" s="234">
        <v>3</v>
      </c>
      <c r="AP26" s="13">
        <f t="shared" si="73"/>
        <v>3.8167938931297708E-3</v>
      </c>
      <c r="AQ26" s="33">
        <v>89</v>
      </c>
      <c r="AR26" s="13">
        <f t="shared" si="74"/>
        <v>0.11323155216284987</v>
      </c>
      <c r="AS26" s="33">
        <v>24</v>
      </c>
      <c r="AT26" s="13">
        <f t="shared" si="75"/>
        <v>3.0534351145038167E-2</v>
      </c>
      <c r="AU26" s="37">
        <v>263</v>
      </c>
      <c r="AV26" s="234">
        <v>1</v>
      </c>
      <c r="AW26" s="13">
        <f t="shared" si="76"/>
        <v>3.8022813688212928E-3</v>
      </c>
      <c r="AX26" s="33">
        <v>30</v>
      </c>
      <c r="AY26" s="13">
        <f t="shared" si="77"/>
        <v>0.11406844106463879</v>
      </c>
      <c r="AZ26" s="33">
        <v>4</v>
      </c>
      <c r="BA26" s="13">
        <f t="shared" si="78"/>
        <v>1.5209125475285171E-2</v>
      </c>
      <c r="BB26" s="37">
        <f t="shared" si="20"/>
        <v>8918</v>
      </c>
      <c r="BC26" s="70">
        <f t="shared" si="21"/>
        <v>166</v>
      </c>
      <c r="BD26" s="13">
        <f t="shared" si="79"/>
        <v>1.8614039022202288E-2</v>
      </c>
      <c r="BE26" s="70">
        <f t="shared" si="22"/>
        <v>1327</v>
      </c>
      <c r="BF26" s="13">
        <f t="shared" si="80"/>
        <v>0.14880017941242432</v>
      </c>
      <c r="BG26" s="70">
        <f t="shared" si="23"/>
        <v>369</v>
      </c>
      <c r="BH26" s="13">
        <f t="shared" si="81"/>
        <v>4.1376990356582197E-2</v>
      </c>
      <c r="BJ26" s="261"/>
      <c r="BK26" s="272"/>
      <c r="BL26" s="208" t="s">
        <v>67</v>
      </c>
      <c r="BM26" s="38">
        <v>7433</v>
      </c>
      <c r="BN26" s="38">
        <v>182</v>
      </c>
      <c r="BO26" s="85">
        <v>2.4485402932866943E-2</v>
      </c>
      <c r="BP26" s="38">
        <v>489</v>
      </c>
      <c r="BQ26" s="85">
        <v>6.5787703484461182E-2</v>
      </c>
      <c r="BR26" s="38">
        <v>729</v>
      </c>
      <c r="BS26" s="85">
        <v>9.8076146912417603E-2</v>
      </c>
      <c r="BU26" s="190"/>
      <c r="BV26" s="117" t="s">
        <v>67</v>
      </c>
      <c r="BW26" s="36">
        <f t="shared" si="0"/>
        <v>0.79120879120879117</v>
      </c>
      <c r="BX26" s="36">
        <f>(BM22-SUM(BN22,BP22,BR22))/BM22</f>
        <v>0.79395128708299667</v>
      </c>
      <c r="BY26" s="138">
        <v>20</v>
      </c>
      <c r="BZ26" s="142" t="s">
        <v>111</v>
      </c>
      <c r="CA26" s="36">
        <f t="shared" si="82"/>
        <v>2.8845218406459771E-2</v>
      </c>
      <c r="CB26" s="36">
        <f t="shared" si="1"/>
        <v>2.3197429202651134E-2</v>
      </c>
      <c r="CC26" s="36">
        <f t="shared" si="24"/>
        <v>9.7285728183675452E-2</v>
      </c>
      <c r="CD26" s="36">
        <f t="shared" si="2"/>
        <v>9.5350471982325768E-2</v>
      </c>
      <c r="CE26" s="36">
        <f t="shared" si="25"/>
        <v>8.0114797159256734E-2</v>
      </c>
      <c r="CF26" s="36">
        <f t="shared" si="3"/>
        <v>7.129945772243422E-2</v>
      </c>
      <c r="CG26" s="36">
        <f t="shared" si="83"/>
        <v>0.79375425625060803</v>
      </c>
      <c r="CH26" s="36">
        <f t="shared" si="26"/>
        <v>0.81015264109258889</v>
      </c>
      <c r="CI26" s="36">
        <f t="shared" si="27"/>
        <v>2.7076163885461982E-2</v>
      </c>
      <c r="CJ26" s="36">
        <f t="shared" si="28"/>
        <v>9.7201480423349126E-2</v>
      </c>
      <c r="CK26" s="36">
        <f t="shared" si="29"/>
        <v>7.8436465164599706E-2</v>
      </c>
      <c r="CL26" s="36">
        <f t="shared" si="30"/>
        <v>0.79728589052658916</v>
      </c>
      <c r="CM26" s="36">
        <f t="shared" si="31"/>
        <v>4.0692377771029457E-2</v>
      </c>
      <c r="CN26" s="36">
        <f t="shared" si="32"/>
        <v>0.11023382933495293</v>
      </c>
      <c r="CO26" s="36">
        <f t="shared" si="33"/>
        <v>9.1406012754327359E-2</v>
      </c>
      <c r="CP26" s="36">
        <f t="shared" si="34"/>
        <v>0.75766778013969027</v>
      </c>
      <c r="CQ26" s="36">
        <f t="shared" si="35"/>
        <v>3.0107526881720432E-2</v>
      </c>
      <c r="CR26" s="36">
        <f t="shared" si="36"/>
        <v>9.6057347670250898E-2</v>
      </c>
      <c r="CS26" s="36">
        <f t="shared" si="37"/>
        <v>9.4623655913978491E-2</v>
      </c>
      <c r="CT26" s="36">
        <f t="shared" si="38"/>
        <v>0.77921146953405018</v>
      </c>
      <c r="CV26" s="142" t="s">
        <v>42</v>
      </c>
      <c r="CW26" s="36">
        <f t="shared" si="4"/>
        <v>9.774842140245929E-2</v>
      </c>
      <c r="CX26" s="36">
        <f t="shared" si="5"/>
        <v>8.5361006844778098E-2</v>
      </c>
      <c r="CY26" s="197">
        <f t="shared" si="84"/>
        <v>1.2999999999999998</v>
      </c>
      <c r="CZ26" s="36">
        <f t="shared" si="6"/>
        <v>0.22274842140245929</v>
      </c>
      <c r="DA26" s="36">
        <f t="shared" si="7"/>
        <v>0.20675645837933318</v>
      </c>
      <c r="DB26" s="197">
        <f t="shared" si="39"/>
        <v>1.6000000000000014</v>
      </c>
      <c r="DC26" s="36">
        <f t="shared" si="8"/>
        <v>9.326188102359588E-2</v>
      </c>
      <c r="DD26" s="36">
        <f t="shared" si="9"/>
        <v>9.9757120777213507E-2</v>
      </c>
      <c r="DE26" s="197">
        <f t="shared" si="40"/>
        <v>-0.70000000000000062</v>
      </c>
      <c r="DF26" s="36">
        <f t="shared" si="10"/>
        <v>0.58624127617148558</v>
      </c>
      <c r="DG26" s="36">
        <f t="shared" si="11"/>
        <v>0.60812541399867526</v>
      </c>
      <c r="DH26" s="197">
        <f t="shared" si="41"/>
        <v>-2.200000000000002</v>
      </c>
      <c r="DI26" s="36">
        <f t="shared" si="42"/>
        <v>9.0094806025708143E-2</v>
      </c>
      <c r="DJ26" s="36">
        <f t="shared" si="43"/>
        <v>0.21549467806665504</v>
      </c>
      <c r="DK26" s="36">
        <f t="shared" si="44"/>
        <v>9.0734601291223169E-2</v>
      </c>
      <c r="DL26" s="36">
        <f t="shared" si="45"/>
        <v>0.60367591461641368</v>
      </c>
      <c r="DM26" s="36">
        <f t="shared" si="46"/>
        <v>0.13196246755839489</v>
      </c>
      <c r="DN26" s="36">
        <f t="shared" si="47"/>
        <v>0.2591335595927331</v>
      </c>
      <c r="DO26" s="36">
        <f t="shared" si="48"/>
        <v>0.10461169894190457</v>
      </c>
      <c r="DP26" s="36">
        <f t="shared" si="49"/>
        <v>0.5042922739069674</v>
      </c>
      <c r="DQ26" s="36">
        <f t="shared" si="50"/>
        <v>9.1856677524429969E-2</v>
      </c>
      <c r="DR26" s="36">
        <f t="shared" si="51"/>
        <v>0.2260586319218241</v>
      </c>
      <c r="DS26" s="36">
        <f t="shared" si="52"/>
        <v>9.4462540716612378E-2</v>
      </c>
      <c r="DT26" s="36">
        <f t="shared" si="53"/>
        <v>0.58762214983713357</v>
      </c>
      <c r="DV26" s="36">
        <f t="shared" si="12"/>
        <v>4.8041085134680403E-2</v>
      </c>
      <c r="DW26" s="36">
        <f t="shared" si="13"/>
        <v>4.088478876192473E-2</v>
      </c>
      <c r="DX26" s="197">
        <f t="shared" si="54"/>
        <v>0.7</v>
      </c>
      <c r="DY26" s="36">
        <f t="shared" si="14"/>
        <v>0.16533561940166969</v>
      </c>
      <c r="DZ26" s="36">
        <f t="shared" si="15"/>
        <v>0.15268812910075097</v>
      </c>
      <c r="EA26" s="197">
        <f t="shared" si="55"/>
        <v>1.2000000000000011</v>
      </c>
      <c r="EB26" s="36">
        <f t="shared" si="16"/>
        <v>7.246863332638967E-2</v>
      </c>
      <c r="EC26" s="36">
        <f t="shared" si="17"/>
        <v>6.9813647232663895E-2</v>
      </c>
      <c r="ED26" s="197">
        <f t="shared" si="56"/>
        <v>0.19999999999999879</v>
      </c>
      <c r="EE26" s="36">
        <f t="shared" si="18"/>
        <v>0.7141546621372602</v>
      </c>
      <c r="EF26" s="36">
        <f t="shared" si="19"/>
        <v>0.73661343490466036</v>
      </c>
      <c r="EG26" s="197">
        <f t="shared" si="57"/>
        <v>-2.300000000000002</v>
      </c>
      <c r="EH26" s="141">
        <v>0</v>
      </c>
    </row>
    <row r="27" spans="2:138" s="12" customFormat="1" ht="14.25" customHeight="1">
      <c r="B27" s="259">
        <v>5</v>
      </c>
      <c r="C27" s="270" t="s">
        <v>101</v>
      </c>
      <c r="D27" s="135" t="s">
        <v>140</v>
      </c>
      <c r="E27" s="120">
        <v>8</v>
      </c>
      <c r="F27" s="83">
        <v>0</v>
      </c>
      <c r="G27" s="72">
        <f t="shared" si="58"/>
        <v>0</v>
      </c>
      <c r="H27" s="73">
        <v>2</v>
      </c>
      <c r="I27" s="72">
        <f t="shared" si="59"/>
        <v>0.25</v>
      </c>
      <c r="J27" s="73">
        <v>1</v>
      </c>
      <c r="K27" s="72">
        <f t="shared" si="60"/>
        <v>0.125</v>
      </c>
      <c r="L27" s="120">
        <v>48</v>
      </c>
      <c r="M27" s="83">
        <v>1</v>
      </c>
      <c r="N27" s="72">
        <f t="shared" si="61"/>
        <v>2.0833333333333332E-2</v>
      </c>
      <c r="O27" s="73">
        <v>8</v>
      </c>
      <c r="P27" s="72">
        <f t="shared" si="62"/>
        <v>0.16666666666666666</v>
      </c>
      <c r="Q27" s="73">
        <v>7</v>
      </c>
      <c r="R27" s="72">
        <f t="shared" si="63"/>
        <v>0.14583333333333334</v>
      </c>
      <c r="S27" s="120">
        <v>1925</v>
      </c>
      <c r="T27" s="83">
        <v>73</v>
      </c>
      <c r="U27" s="72">
        <f t="shared" si="64"/>
        <v>3.7922077922077919E-2</v>
      </c>
      <c r="V27" s="73">
        <v>185</v>
      </c>
      <c r="W27" s="72">
        <f t="shared" si="65"/>
        <v>9.6103896103896108E-2</v>
      </c>
      <c r="X27" s="73">
        <v>194</v>
      </c>
      <c r="Y27" s="72">
        <f t="shared" si="66"/>
        <v>0.10077922077922077</v>
      </c>
      <c r="Z27" s="120">
        <v>1508</v>
      </c>
      <c r="AA27" s="83">
        <v>59</v>
      </c>
      <c r="AB27" s="72">
        <f t="shared" si="67"/>
        <v>3.9124668435013263E-2</v>
      </c>
      <c r="AC27" s="73">
        <v>121</v>
      </c>
      <c r="AD27" s="72">
        <f t="shared" si="68"/>
        <v>8.0238726790450923E-2</v>
      </c>
      <c r="AE27" s="73">
        <v>183</v>
      </c>
      <c r="AF27" s="72">
        <f t="shared" si="69"/>
        <v>0.1213527851458886</v>
      </c>
      <c r="AG27" s="120">
        <v>1083</v>
      </c>
      <c r="AH27" s="83">
        <v>23</v>
      </c>
      <c r="AI27" s="72">
        <f t="shared" si="70"/>
        <v>2.1237303785780239E-2</v>
      </c>
      <c r="AJ27" s="73">
        <v>76</v>
      </c>
      <c r="AK27" s="72">
        <f t="shared" si="71"/>
        <v>7.0175438596491224E-2</v>
      </c>
      <c r="AL27" s="73">
        <v>121</v>
      </c>
      <c r="AM27" s="72">
        <f t="shared" si="72"/>
        <v>0.11172668513388735</v>
      </c>
      <c r="AN27" s="120">
        <v>495</v>
      </c>
      <c r="AO27" s="83">
        <v>5</v>
      </c>
      <c r="AP27" s="72">
        <f t="shared" si="73"/>
        <v>1.0101010101010102E-2</v>
      </c>
      <c r="AQ27" s="73">
        <v>28</v>
      </c>
      <c r="AR27" s="72">
        <f t="shared" si="74"/>
        <v>5.6565656565656569E-2</v>
      </c>
      <c r="AS27" s="73">
        <v>34</v>
      </c>
      <c r="AT27" s="72">
        <f t="shared" si="75"/>
        <v>6.8686868686868685E-2</v>
      </c>
      <c r="AU27" s="120">
        <v>158</v>
      </c>
      <c r="AV27" s="83">
        <v>1</v>
      </c>
      <c r="AW27" s="72">
        <f t="shared" si="76"/>
        <v>6.3291139240506328E-3</v>
      </c>
      <c r="AX27" s="73">
        <v>7</v>
      </c>
      <c r="AY27" s="72">
        <f t="shared" si="77"/>
        <v>4.4303797468354431E-2</v>
      </c>
      <c r="AZ27" s="73">
        <v>9</v>
      </c>
      <c r="BA27" s="72">
        <f t="shared" si="78"/>
        <v>5.6962025316455694E-2</v>
      </c>
      <c r="BB27" s="120">
        <f t="shared" si="20"/>
        <v>5225</v>
      </c>
      <c r="BC27" s="74">
        <f t="shared" si="21"/>
        <v>162</v>
      </c>
      <c r="BD27" s="72">
        <f t="shared" si="79"/>
        <v>3.1004784688995216E-2</v>
      </c>
      <c r="BE27" s="74">
        <f t="shared" si="22"/>
        <v>427</v>
      </c>
      <c r="BF27" s="72">
        <f t="shared" si="80"/>
        <v>8.1722488038277516E-2</v>
      </c>
      <c r="BG27" s="74">
        <f t="shared" si="23"/>
        <v>549</v>
      </c>
      <c r="BH27" s="72">
        <f t="shared" si="81"/>
        <v>0.10507177033492823</v>
      </c>
      <c r="BJ27" s="259">
        <v>6</v>
      </c>
      <c r="BK27" s="270" t="s">
        <v>102</v>
      </c>
      <c r="BL27" s="209" t="s">
        <v>140</v>
      </c>
      <c r="BM27" s="38">
        <v>9807</v>
      </c>
      <c r="BN27" s="38">
        <v>305</v>
      </c>
      <c r="BO27" s="85">
        <v>3.1100234526358725E-2</v>
      </c>
      <c r="BP27" s="38">
        <v>746</v>
      </c>
      <c r="BQ27" s="85">
        <v>7.6068114612011822E-2</v>
      </c>
      <c r="BR27" s="38">
        <v>1338</v>
      </c>
      <c r="BS27" s="85">
        <v>0.13643315998776384</v>
      </c>
      <c r="BU27" s="188" t="s">
        <v>101</v>
      </c>
      <c r="BV27" s="5" t="s">
        <v>140</v>
      </c>
      <c r="BW27" s="36">
        <f t="shared" si="0"/>
        <v>0.78220095693779901</v>
      </c>
      <c r="BX27" s="36">
        <f>(BM23-SUM(BN23,BP23,BR23))/BM23</f>
        <v>0.80400254129606097</v>
      </c>
      <c r="BY27" s="138">
        <v>21</v>
      </c>
      <c r="BZ27" s="142" t="s">
        <v>112</v>
      </c>
      <c r="CA27" s="36">
        <f t="shared" si="82"/>
        <v>2.6501373320466187E-2</v>
      </c>
      <c r="CB27" s="36">
        <f t="shared" si="1"/>
        <v>2.149226430912278E-2</v>
      </c>
      <c r="CC27" s="36">
        <f t="shared" si="24"/>
        <v>0.12062950040828446</v>
      </c>
      <c r="CD27" s="36">
        <f t="shared" si="2"/>
        <v>0.11660696593247466</v>
      </c>
      <c r="CE27" s="36">
        <f t="shared" si="25"/>
        <v>7.4827407022492756E-2</v>
      </c>
      <c r="CF27" s="36">
        <f t="shared" si="3"/>
        <v>7.2936513985214543E-2</v>
      </c>
      <c r="CG27" s="36">
        <f t="shared" si="83"/>
        <v>0.77804171924875654</v>
      </c>
      <c r="CH27" s="36">
        <f t="shared" si="26"/>
        <v>0.78896425577318807</v>
      </c>
      <c r="CI27" s="36">
        <f t="shared" si="27"/>
        <v>2.6879185136282183E-2</v>
      </c>
      <c r="CJ27" s="36">
        <f t="shared" si="28"/>
        <v>0.12194661888144864</v>
      </c>
      <c r="CK27" s="36">
        <f t="shared" si="29"/>
        <v>7.5073092520984624E-2</v>
      </c>
      <c r="CL27" s="36">
        <f t="shared" si="30"/>
        <v>0.77610110346128458</v>
      </c>
      <c r="CM27" s="36">
        <f t="shared" si="31"/>
        <v>2.852441031267142E-2</v>
      </c>
      <c r="CN27" s="36">
        <f t="shared" si="32"/>
        <v>0.13274821722435545</v>
      </c>
      <c r="CO27" s="36">
        <f t="shared" si="33"/>
        <v>7.2956664838178822E-2</v>
      </c>
      <c r="CP27" s="36">
        <f t="shared" si="34"/>
        <v>0.76577070762479427</v>
      </c>
      <c r="CQ27" s="36">
        <f t="shared" si="35"/>
        <v>2.6420079260237782E-2</v>
      </c>
      <c r="CR27" s="36">
        <f t="shared" si="36"/>
        <v>0.11360634081902246</v>
      </c>
      <c r="CS27" s="36">
        <f t="shared" si="37"/>
        <v>9.3791281373844126E-2</v>
      </c>
      <c r="CT27" s="36">
        <f t="shared" si="38"/>
        <v>0.76618229854689568</v>
      </c>
      <c r="CV27" s="142" t="s">
        <v>4</v>
      </c>
      <c r="CW27" s="36">
        <f t="shared" si="4"/>
        <v>9.3573264781491E-2</v>
      </c>
      <c r="CX27" s="36">
        <f t="shared" si="5"/>
        <v>7.6451283154893204E-2</v>
      </c>
      <c r="CY27" s="197">
        <f t="shared" si="84"/>
        <v>1.8000000000000003</v>
      </c>
      <c r="CZ27" s="36">
        <f t="shared" si="6"/>
        <v>0.18514138817480719</v>
      </c>
      <c r="DA27" s="36">
        <f t="shared" si="7"/>
        <v>0.18286974767310485</v>
      </c>
      <c r="DB27" s="197">
        <f t="shared" si="39"/>
        <v>0.20000000000000018</v>
      </c>
      <c r="DC27" s="36">
        <f t="shared" si="8"/>
        <v>0.11537275064267352</v>
      </c>
      <c r="DD27" s="36">
        <f t="shared" si="9"/>
        <v>0.10340560606875773</v>
      </c>
      <c r="DE27" s="197">
        <f t="shared" si="40"/>
        <v>1.2000000000000011</v>
      </c>
      <c r="DF27" s="36">
        <f t="shared" si="10"/>
        <v>0.60591259640102824</v>
      </c>
      <c r="DG27" s="36">
        <f t="shared" si="11"/>
        <v>0.63727336310324423</v>
      </c>
      <c r="DH27" s="197">
        <f t="shared" si="41"/>
        <v>-3.1000000000000028</v>
      </c>
      <c r="DI27" s="36">
        <f t="shared" si="42"/>
        <v>8.3827564840223065E-2</v>
      </c>
      <c r="DJ27" s="36">
        <f t="shared" si="43"/>
        <v>0.16783216783216784</v>
      </c>
      <c r="DK27" s="36">
        <f t="shared" si="44"/>
        <v>0.11312737895016375</v>
      </c>
      <c r="DL27" s="36">
        <f t="shared" si="45"/>
        <v>0.63521288837744538</v>
      </c>
      <c r="DM27" s="36">
        <f t="shared" si="46"/>
        <v>0.11225050357077458</v>
      </c>
      <c r="DN27" s="36">
        <f t="shared" si="47"/>
        <v>0.22285295733382166</v>
      </c>
      <c r="DO27" s="36">
        <f t="shared" si="48"/>
        <v>0.12378685222486724</v>
      </c>
      <c r="DP27" s="36">
        <f t="shared" si="49"/>
        <v>0.54110968687053651</v>
      </c>
      <c r="DQ27" s="36">
        <f t="shared" si="50"/>
        <v>0.10742430526752385</v>
      </c>
      <c r="DR27" s="36">
        <f t="shared" si="51"/>
        <v>0.19825798423890501</v>
      </c>
      <c r="DS27" s="36">
        <f t="shared" si="52"/>
        <v>0.11820821236001659</v>
      </c>
      <c r="DT27" s="36">
        <f t="shared" si="53"/>
        <v>0.5761094981335545</v>
      </c>
      <c r="DV27" s="36">
        <f t="shared" si="12"/>
        <v>4.8041085134680403E-2</v>
      </c>
      <c r="DW27" s="36">
        <f t="shared" si="13"/>
        <v>4.088478876192473E-2</v>
      </c>
      <c r="DX27" s="197">
        <f t="shared" si="54"/>
        <v>0.7</v>
      </c>
      <c r="DY27" s="36">
        <f t="shared" si="14"/>
        <v>0.16533561940166969</v>
      </c>
      <c r="DZ27" s="36">
        <f t="shared" si="15"/>
        <v>0.15268812910075097</v>
      </c>
      <c r="EA27" s="197">
        <f t="shared" si="55"/>
        <v>1.2000000000000011</v>
      </c>
      <c r="EB27" s="36">
        <f t="shared" si="16"/>
        <v>7.246863332638967E-2</v>
      </c>
      <c r="EC27" s="36">
        <f t="shared" si="17"/>
        <v>6.9813647232663895E-2</v>
      </c>
      <c r="ED27" s="197">
        <f t="shared" si="56"/>
        <v>0.19999999999999879</v>
      </c>
      <c r="EE27" s="36">
        <f t="shared" si="18"/>
        <v>0.7141546621372602</v>
      </c>
      <c r="EF27" s="36">
        <f t="shared" si="19"/>
        <v>0.73661343490466036</v>
      </c>
      <c r="EG27" s="197">
        <f t="shared" si="57"/>
        <v>-2.300000000000002</v>
      </c>
      <c r="EH27" s="141">
        <v>0</v>
      </c>
    </row>
    <row r="28" spans="2:138" s="12" customFormat="1" ht="14.25" customHeight="1">
      <c r="B28" s="260"/>
      <c r="C28" s="271"/>
      <c r="D28" s="213" t="s">
        <v>303</v>
      </c>
      <c r="E28" s="170">
        <v>1</v>
      </c>
      <c r="F28" s="220">
        <v>0</v>
      </c>
      <c r="G28" s="84">
        <f t="shared" si="58"/>
        <v>0</v>
      </c>
      <c r="H28" s="231">
        <v>0</v>
      </c>
      <c r="I28" s="84">
        <f>IFERROR(H28/E28,"-")</f>
        <v>0</v>
      </c>
      <c r="J28" s="231">
        <v>0</v>
      </c>
      <c r="K28" s="84">
        <f>IFERROR(J28/E28,"-")</f>
        <v>0</v>
      </c>
      <c r="L28" s="170">
        <v>5</v>
      </c>
      <c r="M28" s="220">
        <v>0</v>
      </c>
      <c r="N28" s="84">
        <f>IFERROR(M28/L28,"-")</f>
        <v>0</v>
      </c>
      <c r="O28" s="231">
        <v>1</v>
      </c>
      <c r="P28" s="84">
        <f>IFERROR(O28/L28,"-")</f>
        <v>0.2</v>
      </c>
      <c r="Q28" s="231">
        <v>0</v>
      </c>
      <c r="R28" s="84">
        <f>IFERROR(Q28/L28,"-")</f>
        <v>0</v>
      </c>
      <c r="S28" s="170">
        <v>557</v>
      </c>
      <c r="T28" s="220">
        <v>30</v>
      </c>
      <c r="U28" s="84">
        <f>IFERROR(T28/S28,"-")</f>
        <v>5.385996409335727E-2</v>
      </c>
      <c r="V28" s="231">
        <v>60</v>
      </c>
      <c r="W28" s="84">
        <f>IFERROR(V28/S28,"-")</f>
        <v>0.10771992818671454</v>
      </c>
      <c r="X28" s="231">
        <v>70</v>
      </c>
      <c r="Y28" s="84">
        <f>IFERROR(X28/S28,"-")</f>
        <v>0.12567324955116696</v>
      </c>
      <c r="Z28" s="170">
        <v>404</v>
      </c>
      <c r="AA28" s="220">
        <v>18</v>
      </c>
      <c r="AB28" s="84">
        <f>IFERROR(AA28/Z28,"-")</f>
        <v>4.4554455445544552E-2</v>
      </c>
      <c r="AC28" s="231">
        <v>43</v>
      </c>
      <c r="AD28" s="84">
        <f>IFERROR(AC28/Z28,"-")</f>
        <v>0.10643564356435643</v>
      </c>
      <c r="AE28" s="231">
        <v>62</v>
      </c>
      <c r="AF28" s="84">
        <f>IFERROR(AE28/Z28,"-")</f>
        <v>0.15346534653465346</v>
      </c>
      <c r="AG28" s="170">
        <v>238</v>
      </c>
      <c r="AH28" s="220">
        <v>2</v>
      </c>
      <c r="AI28" s="84">
        <f>IFERROR(AH28/AG28,"-")</f>
        <v>8.4033613445378148E-3</v>
      </c>
      <c r="AJ28" s="231">
        <v>15</v>
      </c>
      <c r="AK28" s="84">
        <f>IFERROR(AJ28/AG28,"-")</f>
        <v>6.3025210084033612E-2</v>
      </c>
      <c r="AL28" s="231">
        <v>25</v>
      </c>
      <c r="AM28" s="84">
        <f>IFERROR(AL28/AG28,"-")</f>
        <v>0.10504201680672269</v>
      </c>
      <c r="AN28" s="170">
        <v>102</v>
      </c>
      <c r="AO28" s="220">
        <v>3</v>
      </c>
      <c r="AP28" s="84">
        <f>IFERROR(AO28/AN28,"-")</f>
        <v>2.9411764705882353E-2</v>
      </c>
      <c r="AQ28" s="231">
        <v>7</v>
      </c>
      <c r="AR28" s="84">
        <f>IFERROR(AQ28/AN28,"-")</f>
        <v>6.8627450980392163E-2</v>
      </c>
      <c r="AS28" s="231">
        <v>6</v>
      </c>
      <c r="AT28" s="84">
        <f>IFERROR(AS28/AN28,"-")</f>
        <v>5.8823529411764705E-2</v>
      </c>
      <c r="AU28" s="170">
        <v>31</v>
      </c>
      <c r="AV28" s="220">
        <v>0</v>
      </c>
      <c r="AW28" s="84">
        <f>IFERROR(AV28/AU28,"-")</f>
        <v>0</v>
      </c>
      <c r="AX28" s="231">
        <v>3</v>
      </c>
      <c r="AY28" s="84">
        <f>IFERROR(AX28/AU28,"-")</f>
        <v>9.6774193548387094E-2</v>
      </c>
      <c r="AZ28" s="231">
        <v>0</v>
      </c>
      <c r="BA28" s="84">
        <f>IFERROR(AZ28/AU28,"-")</f>
        <v>0</v>
      </c>
      <c r="BB28" s="170">
        <f t="shared" si="20"/>
        <v>1338</v>
      </c>
      <c r="BC28" s="171">
        <f t="shared" si="21"/>
        <v>53</v>
      </c>
      <c r="BD28" s="84">
        <f>IFERROR(BC28/BB28,"-")</f>
        <v>3.9611360239162931E-2</v>
      </c>
      <c r="BE28" s="171">
        <f t="shared" si="22"/>
        <v>129</v>
      </c>
      <c r="BF28" s="84">
        <f>IFERROR(BE28/BB28,"-")</f>
        <v>9.641255605381166E-2</v>
      </c>
      <c r="BG28" s="171">
        <f t="shared" si="23"/>
        <v>163</v>
      </c>
      <c r="BH28" s="84">
        <f>IFERROR(BG28/BB28,"-")</f>
        <v>0.12182361733931241</v>
      </c>
      <c r="BJ28" s="260"/>
      <c r="BK28" s="271"/>
      <c r="BL28" s="209" t="s">
        <v>160</v>
      </c>
      <c r="BM28" s="38">
        <v>571</v>
      </c>
      <c r="BN28" s="38">
        <v>16</v>
      </c>
      <c r="BO28" s="85">
        <v>2.8021015761821366E-2</v>
      </c>
      <c r="BP28" s="38">
        <v>48</v>
      </c>
      <c r="BQ28" s="85">
        <v>8.4063047285464099E-2</v>
      </c>
      <c r="BR28" s="38">
        <v>82</v>
      </c>
      <c r="BS28" s="85">
        <v>0.14360770577933449</v>
      </c>
      <c r="BU28" s="225"/>
      <c r="BV28" s="214" t="s">
        <v>299</v>
      </c>
      <c r="BW28" s="36">
        <f t="shared" si="0"/>
        <v>0.74215246636771304</v>
      </c>
      <c r="BX28" s="226"/>
      <c r="BY28" s="138">
        <v>22</v>
      </c>
      <c r="BZ28" s="142" t="s">
        <v>56</v>
      </c>
      <c r="CA28" s="36">
        <f t="shared" si="82"/>
        <v>3.3031493820832619E-2</v>
      </c>
      <c r="CB28" s="36">
        <f t="shared" si="1"/>
        <v>2.5360368443088702E-2</v>
      </c>
      <c r="CC28" s="36">
        <f t="shared" si="24"/>
        <v>9.5506577823338462E-2</v>
      </c>
      <c r="CD28" s="36">
        <f t="shared" si="2"/>
        <v>9.0495843052814162E-2</v>
      </c>
      <c r="CE28" s="36">
        <f t="shared" si="25"/>
        <v>8.935588587049377E-2</v>
      </c>
      <c r="CF28" s="36">
        <f t="shared" si="3"/>
        <v>8.8522040791913392E-2</v>
      </c>
      <c r="CG28" s="36">
        <f t="shared" si="83"/>
        <v>0.78210604248533511</v>
      </c>
      <c r="CH28" s="36">
        <f t="shared" si="26"/>
        <v>0.79562174771218375</v>
      </c>
      <c r="CI28" s="36">
        <f t="shared" si="27"/>
        <v>3.0839561715405268E-2</v>
      </c>
      <c r="CJ28" s="36">
        <f t="shared" si="28"/>
        <v>9.4695595384950287E-2</v>
      </c>
      <c r="CK28" s="36">
        <f t="shared" si="29"/>
        <v>8.6786154850881647E-2</v>
      </c>
      <c r="CL28" s="36">
        <f t="shared" si="30"/>
        <v>0.78767868804876284</v>
      </c>
      <c r="CM28" s="36">
        <f t="shared" si="31"/>
        <v>4.5136186770428015E-2</v>
      </c>
      <c r="CN28" s="36">
        <f t="shared" si="32"/>
        <v>0.11089494163424124</v>
      </c>
      <c r="CO28" s="36">
        <f t="shared" si="33"/>
        <v>0.10505836575875487</v>
      </c>
      <c r="CP28" s="36">
        <f t="shared" si="34"/>
        <v>0.73891050583657591</v>
      </c>
      <c r="CQ28" s="36">
        <f t="shared" si="35"/>
        <v>4.5569620253164557E-2</v>
      </c>
      <c r="CR28" s="36">
        <f t="shared" si="36"/>
        <v>0.10253164556962026</v>
      </c>
      <c r="CS28" s="36">
        <f t="shared" si="37"/>
        <v>0.12151898734177215</v>
      </c>
      <c r="CT28" s="36">
        <f t="shared" si="38"/>
        <v>0.73037974683544304</v>
      </c>
      <c r="CV28" s="142" t="s">
        <v>19</v>
      </c>
      <c r="CW28" s="36">
        <f t="shared" si="4"/>
        <v>5.9197201252071445E-2</v>
      </c>
      <c r="CX28" s="36">
        <f t="shared" si="5"/>
        <v>4.8181114551083593E-2</v>
      </c>
      <c r="CY28" s="197">
        <f t="shared" si="84"/>
        <v>1.0999999999999996</v>
      </c>
      <c r="CZ28" s="36">
        <f t="shared" si="6"/>
        <v>0.17970907751795248</v>
      </c>
      <c r="DA28" s="36">
        <f t="shared" si="7"/>
        <v>0.15528250773993807</v>
      </c>
      <c r="DB28" s="197">
        <f t="shared" si="39"/>
        <v>2.4999999999999996</v>
      </c>
      <c r="DC28" s="36">
        <f t="shared" si="8"/>
        <v>7.8438593260909587E-2</v>
      </c>
      <c r="DD28" s="36">
        <f t="shared" si="9"/>
        <v>7.9527863777089786E-2</v>
      </c>
      <c r="DE28" s="197">
        <f t="shared" si="40"/>
        <v>-0.20000000000000018</v>
      </c>
      <c r="DF28" s="36">
        <f t="shared" si="10"/>
        <v>0.68265512796906647</v>
      </c>
      <c r="DG28" s="36">
        <f t="shared" si="11"/>
        <v>0.71700851393188858</v>
      </c>
      <c r="DH28" s="197">
        <f t="shared" si="41"/>
        <v>-3.3999999999999919</v>
      </c>
      <c r="DI28" s="36">
        <f t="shared" si="42"/>
        <v>5.6483488461048066E-2</v>
      </c>
      <c r="DJ28" s="36">
        <f t="shared" si="43"/>
        <v>0.17684559479790896</v>
      </c>
      <c r="DK28" s="36">
        <f t="shared" si="44"/>
        <v>7.5608823154405203E-2</v>
      </c>
      <c r="DL28" s="36">
        <f t="shared" si="45"/>
        <v>0.69106209358663773</v>
      </c>
      <c r="DM28" s="36">
        <f t="shared" si="46"/>
        <v>8.1270434376459602E-2</v>
      </c>
      <c r="DN28" s="36">
        <f t="shared" si="47"/>
        <v>0.1994395142456796</v>
      </c>
      <c r="DO28" s="36">
        <f t="shared" si="48"/>
        <v>9.4815506772536196E-2</v>
      </c>
      <c r="DP28" s="36">
        <f t="shared" si="49"/>
        <v>0.62447454460532459</v>
      </c>
      <c r="DQ28" s="36">
        <f t="shared" si="50"/>
        <v>3.7302725968436153E-2</v>
      </c>
      <c r="DR28" s="36">
        <f t="shared" si="51"/>
        <v>0.19225251076040173</v>
      </c>
      <c r="DS28" s="36">
        <f t="shared" si="52"/>
        <v>7.8909612625538014E-2</v>
      </c>
      <c r="DT28" s="36">
        <f t="shared" si="53"/>
        <v>0.6915351506456241</v>
      </c>
      <c r="DV28" s="36">
        <f t="shared" si="12"/>
        <v>4.8041085134680403E-2</v>
      </c>
      <c r="DW28" s="36">
        <f t="shared" si="13"/>
        <v>4.088478876192473E-2</v>
      </c>
      <c r="DX28" s="197">
        <f t="shared" si="54"/>
        <v>0.7</v>
      </c>
      <c r="DY28" s="36">
        <f t="shared" si="14"/>
        <v>0.16533561940166969</v>
      </c>
      <c r="DZ28" s="36">
        <f t="shared" si="15"/>
        <v>0.15268812910075097</v>
      </c>
      <c r="EA28" s="197">
        <f t="shared" si="55"/>
        <v>1.2000000000000011</v>
      </c>
      <c r="EB28" s="36">
        <f t="shared" si="16"/>
        <v>7.246863332638967E-2</v>
      </c>
      <c r="EC28" s="36">
        <f t="shared" si="17"/>
        <v>6.9813647232663895E-2</v>
      </c>
      <c r="ED28" s="197">
        <f t="shared" si="56"/>
        <v>0.19999999999999879</v>
      </c>
      <c r="EE28" s="36">
        <f t="shared" si="18"/>
        <v>0.7141546621372602</v>
      </c>
      <c r="EF28" s="36">
        <f t="shared" si="19"/>
        <v>0.73661343490466036</v>
      </c>
      <c r="EG28" s="197">
        <f t="shared" si="57"/>
        <v>-2.300000000000002</v>
      </c>
      <c r="EH28" s="141">
        <v>0</v>
      </c>
    </row>
    <row r="29" spans="2:138" s="12" customFormat="1" ht="14.25" customHeight="1">
      <c r="B29" s="260"/>
      <c r="C29" s="271"/>
      <c r="D29" s="169" t="s">
        <v>160</v>
      </c>
      <c r="E29" s="164">
        <v>0</v>
      </c>
      <c r="F29" s="165">
        <v>0</v>
      </c>
      <c r="G29" s="62" t="str">
        <f t="shared" si="58"/>
        <v>-</v>
      </c>
      <c r="H29" s="63">
        <v>0</v>
      </c>
      <c r="I29" s="62" t="str">
        <f t="shared" si="59"/>
        <v>-</v>
      </c>
      <c r="J29" s="63">
        <v>0</v>
      </c>
      <c r="K29" s="62" t="str">
        <f t="shared" si="60"/>
        <v>-</v>
      </c>
      <c r="L29" s="164">
        <v>2</v>
      </c>
      <c r="M29" s="165">
        <v>0</v>
      </c>
      <c r="N29" s="62">
        <f t="shared" si="61"/>
        <v>0</v>
      </c>
      <c r="O29" s="63">
        <v>0</v>
      </c>
      <c r="P29" s="62">
        <f t="shared" si="62"/>
        <v>0</v>
      </c>
      <c r="Q29" s="63">
        <v>0</v>
      </c>
      <c r="R29" s="62">
        <f t="shared" si="63"/>
        <v>0</v>
      </c>
      <c r="S29" s="164">
        <v>513</v>
      </c>
      <c r="T29" s="165">
        <v>19</v>
      </c>
      <c r="U29" s="62">
        <f t="shared" si="64"/>
        <v>3.7037037037037035E-2</v>
      </c>
      <c r="V29" s="63">
        <v>50</v>
      </c>
      <c r="W29" s="62">
        <f t="shared" si="65"/>
        <v>9.7465886939571145E-2</v>
      </c>
      <c r="X29" s="63">
        <v>50</v>
      </c>
      <c r="Y29" s="62">
        <f t="shared" si="66"/>
        <v>9.7465886939571145E-2</v>
      </c>
      <c r="Z29" s="164">
        <v>296</v>
      </c>
      <c r="AA29" s="165">
        <v>8</v>
      </c>
      <c r="AB29" s="62">
        <f t="shared" si="67"/>
        <v>2.7027027027027029E-2</v>
      </c>
      <c r="AC29" s="63">
        <v>27</v>
      </c>
      <c r="AD29" s="62">
        <f t="shared" si="68"/>
        <v>9.1216216216216214E-2</v>
      </c>
      <c r="AE29" s="63">
        <v>40</v>
      </c>
      <c r="AF29" s="62">
        <f t="shared" si="69"/>
        <v>0.13513513513513514</v>
      </c>
      <c r="AG29" s="164">
        <v>146</v>
      </c>
      <c r="AH29" s="165">
        <v>2</v>
      </c>
      <c r="AI29" s="62">
        <f t="shared" si="70"/>
        <v>1.3698630136986301E-2</v>
      </c>
      <c r="AJ29" s="63">
        <v>9</v>
      </c>
      <c r="AK29" s="62">
        <f t="shared" si="71"/>
        <v>6.1643835616438353E-2</v>
      </c>
      <c r="AL29" s="63">
        <v>19</v>
      </c>
      <c r="AM29" s="62">
        <f t="shared" si="72"/>
        <v>0.13013698630136986</v>
      </c>
      <c r="AN29" s="164">
        <v>61</v>
      </c>
      <c r="AO29" s="165">
        <v>2</v>
      </c>
      <c r="AP29" s="62">
        <f t="shared" si="73"/>
        <v>3.2786885245901641E-2</v>
      </c>
      <c r="AQ29" s="63">
        <v>2</v>
      </c>
      <c r="AR29" s="62">
        <f t="shared" si="74"/>
        <v>3.2786885245901641E-2</v>
      </c>
      <c r="AS29" s="63">
        <v>4</v>
      </c>
      <c r="AT29" s="62">
        <f t="shared" si="75"/>
        <v>6.5573770491803282E-2</v>
      </c>
      <c r="AU29" s="164">
        <v>18</v>
      </c>
      <c r="AV29" s="165">
        <v>0</v>
      </c>
      <c r="AW29" s="62">
        <f t="shared" si="76"/>
        <v>0</v>
      </c>
      <c r="AX29" s="63">
        <v>0</v>
      </c>
      <c r="AY29" s="62">
        <f t="shared" si="77"/>
        <v>0</v>
      </c>
      <c r="AZ29" s="63">
        <v>1</v>
      </c>
      <c r="BA29" s="62">
        <f t="shared" si="78"/>
        <v>5.5555555555555552E-2</v>
      </c>
      <c r="BB29" s="164">
        <f t="shared" si="20"/>
        <v>1036</v>
      </c>
      <c r="BC29" s="64">
        <f t="shared" si="21"/>
        <v>31</v>
      </c>
      <c r="BD29" s="62">
        <f t="shared" si="79"/>
        <v>2.9922779922779922E-2</v>
      </c>
      <c r="BE29" s="64">
        <f t="shared" si="22"/>
        <v>88</v>
      </c>
      <c r="BF29" s="62">
        <f t="shared" si="80"/>
        <v>8.4942084942084939E-2</v>
      </c>
      <c r="BG29" s="64">
        <f t="shared" si="23"/>
        <v>114</v>
      </c>
      <c r="BH29" s="62">
        <f t="shared" si="81"/>
        <v>0.11003861003861004</v>
      </c>
      <c r="BJ29" s="260"/>
      <c r="BK29" s="271"/>
      <c r="BL29" s="209" t="s">
        <v>209</v>
      </c>
      <c r="BM29" s="38">
        <v>290</v>
      </c>
      <c r="BN29" s="38">
        <v>1</v>
      </c>
      <c r="BO29" s="85">
        <v>3.4482758620689655E-3</v>
      </c>
      <c r="BP29" s="38">
        <v>3</v>
      </c>
      <c r="BQ29" s="85">
        <v>1.0344827586206896E-2</v>
      </c>
      <c r="BR29" s="38">
        <v>9</v>
      </c>
      <c r="BS29" s="85">
        <v>3.1034482758620689E-2</v>
      </c>
      <c r="BU29" s="189"/>
      <c r="BV29" s="5" t="s">
        <v>160</v>
      </c>
      <c r="BW29" s="36">
        <f t="shared" si="0"/>
        <v>0.77509652509652505</v>
      </c>
      <c r="BX29" s="36">
        <f>(BM24-SUM(BN24,BP24,BR24))/BM24</f>
        <v>0.82446206115515286</v>
      </c>
      <c r="BY29" s="138">
        <v>23</v>
      </c>
      <c r="BZ29" s="142" t="s">
        <v>113</v>
      </c>
      <c r="CA29" s="36">
        <f t="shared" si="82"/>
        <v>2.5341130604288498E-2</v>
      </c>
      <c r="CB29" s="36">
        <f t="shared" si="1"/>
        <v>2.2467024206406727E-2</v>
      </c>
      <c r="CC29" s="36">
        <f t="shared" si="24"/>
        <v>9.8954456849193698E-2</v>
      </c>
      <c r="CD29" s="36">
        <f t="shared" si="2"/>
        <v>9.2259747789534718E-2</v>
      </c>
      <c r="CE29" s="36">
        <f t="shared" si="25"/>
        <v>7.4853801169590645E-2</v>
      </c>
      <c r="CF29" s="36">
        <f t="shared" si="3"/>
        <v>7.1061023336715462E-2</v>
      </c>
      <c r="CG29" s="36">
        <f t="shared" si="83"/>
        <v>0.80085061137692715</v>
      </c>
      <c r="CH29" s="36">
        <f t="shared" si="26"/>
        <v>0.81421220466734312</v>
      </c>
      <c r="CI29" s="36">
        <f t="shared" si="27"/>
        <v>2.4865620766507886E-2</v>
      </c>
      <c r="CJ29" s="36">
        <f t="shared" si="28"/>
        <v>9.8064065026438843E-2</v>
      </c>
      <c r="CK29" s="36">
        <f t="shared" si="29"/>
        <v>7.3373246514880044E-2</v>
      </c>
      <c r="CL29" s="36">
        <f t="shared" si="30"/>
        <v>0.80369706769217319</v>
      </c>
      <c r="CM29" s="36">
        <f t="shared" si="31"/>
        <v>3.1043593130779392E-2</v>
      </c>
      <c r="CN29" s="36">
        <f t="shared" si="32"/>
        <v>0.1178996036988111</v>
      </c>
      <c r="CO29" s="36">
        <f t="shared" si="33"/>
        <v>9.7754293262879793E-2</v>
      </c>
      <c r="CP29" s="36">
        <f t="shared" si="34"/>
        <v>0.75330250990752967</v>
      </c>
      <c r="CQ29" s="36">
        <f t="shared" si="35"/>
        <v>2.9571514785757393E-2</v>
      </c>
      <c r="CR29" s="36">
        <f t="shared" si="36"/>
        <v>0.11225105612552806</v>
      </c>
      <c r="CS29" s="36">
        <f t="shared" si="37"/>
        <v>7.8455039227519618E-2</v>
      </c>
      <c r="CT29" s="36">
        <f t="shared" si="38"/>
        <v>0.77972238986119491</v>
      </c>
      <c r="CV29" s="142" t="s">
        <v>24</v>
      </c>
      <c r="CW29" s="36">
        <f t="shared" si="4"/>
        <v>7.2292529958561988E-2</v>
      </c>
      <c r="CX29" s="36">
        <f t="shared" si="5"/>
        <v>6.2812900221213178E-2</v>
      </c>
      <c r="CY29" s="197">
        <f t="shared" si="84"/>
        <v>0.89999999999999947</v>
      </c>
      <c r="CZ29" s="36">
        <f t="shared" si="6"/>
        <v>0.23154888565348863</v>
      </c>
      <c r="DA29" s="36">
        <f t="shared" si="7"/>
        <v>0.21969961578763536</v>
      </c>
      <c r="DB29" s="197">
        <f t="shared" si="39"/>
        <v>1.2000000000000011</v>
      </c>
      <c r="DC29" s="36">
        <f t="shared" si="8"/>
        <v>6.2716989584499949E-2</v>
      </c>
      <c r="DD29" s="36">
        <f t="shared" si="9"/>
        <v>6.2812900221213178E-2</v>
      </c>
      <c r="DE29" s="197">
        <f t="shared" si="40"/>
        <v>0</v>
      </c>
      <c r="DF29" s="36">
        <f t="shared" si="10"/>
        <v>0.63344159480344941</v>
      </c>
      <c r="DG29" s="36">
        <f t="shared" si="11"/>
        <v>0.65467458376993826</v>
      </c>
      <c r="DH29" s="197">
        <f t="shared" si="41"/>
        <v>-2.200000000000002</v>
      </c>
      <c r="DI29" s="36">
        <f t="shared" si="42"/>
        <v>7.0472721513975767E-2</v>
      </c>
      <c r="DJ29" s="36">
        <f t="shared" si="43"/>
        <v>0.22305804101670756</v>
      </c>
      <c r="DK29" s="36">
        <f t="shared" si="44"/>
        <v>6.1366695700372162E-2</v>
      </c>
      <c r="DL29" s="36">
        <f t="shared" si="45"/>
        <v>0.64510254176894444</v>
      </c>
      <c r="DM29" s="36">
        <f t="shared" si="46"/>
        <v>8.7489779231398196E-2</v>
      </c>
      <c r="DN29" s="36">
        <f t="shared" si="47"/>
        <v>0.27146361406377761</v>
      </c>
      <c r="DO29" s="36">
        <f t="shared" si="48"/>
        <v>6.8683565004088301E-2</v>
      </c>
      <c r="DP29" s="36">
        <f t="shared" si="49"/>
        <v>0.57236304170073593</v>
      </c>
      <c r="DQ29" s="36">
        <f t="shared" si="50"/>
        <v>6.3643595863166272E-2</v>
      </c>
      <c r="DR29" s="36">
        <f t="shared" si="51"/>
        <v>0.25139220365950676</v>
      </c>
      <c r="DS29" s="36">
        <f t="shared" si="52"/>
        <v>6.9212410501193311E-2</v>
      </c>
      <c r="DT29" s="36">
        <f t="shared" si="53"/>
        <v>0.61575178997613367</v>
      </c>
      <c r="DV29" s="36">
        <f t="shared" si="12"/>
        <v>4.8041085134680403E-2</v>
      </c>
      <c r="DW29" s="36">
        <f t="shared" si="13"/>
        <v>4.088478876192473E-2</v>
      </c>
      <c r="DX29" s="197">
        <f t="shared" si="54"/>
        <v>0.7</v>
      </c>
      <c r="DY29" s="36">
        <f t="shared" si="14"/>
        <v>0.16533561940166969</v>
      </c>
      <c r="DZ29" s="36">
        <f t="shared" si="15"/>
        <v>0.15268812910075097</v>
      </c>
      <c r="EA29" s="197">
        <f t="shared" si="55"/>
        <v>1.2000000000000011</v>
      </c>
      <c r="EB29" s="36">
        <f t="shared" si="16"/>
        <v>7.246863332638967E-2</v>
      </c>
      <c r="EC29" s="36">
        <f t="shared" si="17"/>
        <v>6.9813647232663895E-2</v>
      </c>
      <c r="ED29" s="197">
        <f t="shared" si="56"/>
        <v>0.19999999999999879</v>
      </c>
      <c r="EE29" s="36">
        <f t="shared" si="18"/>
        <v>0.7141546621372602</v>
      </c>
      <c r="EF29" s="36">
        <f t="shared" si="19"/>
        <v>0.73661343490466036</v>
      </c>
      <c r="EG29" s="197">
        <f t="shared" si="57"/>
        <v>-2.300000000000002</v>
      </c>
      <c r="EH29" s="141">
        <v>0</v>
      </c>
    </row>
    <row r="30" spans="2:138" s="12" customFormat="1" ht="14.25" customHeight="1">
      <c r="B30" s="260"/>
      <c r="C30" s="271"/>
      <c r="D30" s="136" t="s">
        <v>210</v>
      </c>
      <c r="E30" s="164">
        <v>0</v>
      </c>
      <c r="F30" s="165">
        <v>0</v>
      </c>
      <c r="G30" s="62" t="str">
        <f t="shared" ref="G30" si="181">IFERROR(F30/E30,"-")</f>
        <v>-</v>
      </c>
      <c r="H30" s="63">
        <v>0</v>
      </c>
      <c r="I30" s="62" t="str">
        <f t="shared" ref="I30" si="182">IFERROR(H30/E30,"-")</f>
        <v>-</v>
      </c>
      <c r="J30" s="63">
        <v>0</v>
      </c>
      <c r="K30" s="62" t="str">
        <f t="shared" ref="K30" si="183">IFERROR(J30/E30,"-")</f>
        <v>-</v>
      </c>
      <c r="L30" s="164">
        <v>3</v>
      </c>
      <c r="M30" s="165">
        <v>0</v>
      </c>
      <c r="N30" s="62">
        <f t="shared" ref="N30" si="184">IFERROR(M30/L30,"-")</f>
        <v>0</v>
      </c>
      <c r="O30" s="63">
        <v>0</v>
      </c>
      <c r="P30" s="62">
        <f t="shared" ref="P30" si="185">IFERROR(O30/L30,"-")</f>
        <v>0</v>
      </c>
      <c r="Q30" s="63">
        <v>0</v>
      </c>
      <c r="R30" s="62">
        <f t="shared" ref="R30" si="186">IFERROR(Q30/L30,"-")</f>
        <v>0</v>
      </c>
      <c r="S30" s="164">
        <v>19</v>
      </c>
      <c r="T30" s="165">
        <v>1</v>
      </c>
      <c r="U30" s="62">
        <f t="shared" ref="U30" si="187">IFERROR(T30/S30,"-")</f>
        <v>5.2631578947368418E-2</v>
      </c>
      <c r="V30" s="63">
        <v>0</v>
      </c>
      <c r="W30" s="62">
        <f t="shared" ref="W30" si="188">IFERROR(V30/S30,"-")</f>
        <v>0</v>
      </c>
      <c r="X30" s="63">
        <v>1</v>
      </c>
      <c r="Y30" s="62">
        <f t="shared" ref="Y30" si="189">IFERROR(X30/S30,"-")</f>
        <v>5.2631578947368418E-2</v>
      </c>
      <c r="Z30" s="164">
        <v>33</v>
      </c>
      <c r="AA30" s="165">
        <v>0</v>
      </c>
      <c r="AB30" s="62">
        <f t="shared" ref="AB30" si="190">IFERROR(AA30/Z30,"-")</f>
        <v>0</v>
      </c>
      <c r="AC30" s="63">
        <v>1</v>
      </c>
      <c r="AD30" s="62">
        <f t="shared" ref="AD30" si="191">IFERROR(AC30/Z30,"-")</f>
        <v>3.0303030303030304E-2</v>
      </c>
      <c r="AE30" s="63">
        <v>2</v>
      </c>
      <c r="AF30" s="62">
        <f t="shared" ref="AF30" si="192">IFERROR(AE30/Z30,"-")</f>
        <v>6.0606060606060608E-2</v>
      </c>
      <c r="AG30" s="164">
        <v>53</v>
      </c>
      <c r="AH30" s="165">
        <v>0</v>
      </c>
      <c r="AI30" s="62">
        <f t="shared" ref="AI30" si="193">IFERROR(AH30/AG30,"-")</f>
        <v>0</v>
      </c>
      <c r="AJ30" s="63">
        <v>1</v>
      </c>
      <c r="AK30" s="62">
        <f t="shared" ref="AK30" si="194">IFERROR(AJ30/AG30,"-")</f>
        <v>1.8867924528301886E-2</v>
      </c>
      <c r="AL30" s="63">
        <v>2</v>
      </c>
      <c r="AM30" s="62">
        <f t="shared" ref="AM30" si="195">IFERROR(AL30/AG30,"-")</f>
        <v>3.7735849056603772E-2</v>
      </c>
      <c r="AN30" s="164">
        <v>29</v>
      </c>
      <c r="AO30" s="165">
        <v>0</v>
      </c>
      <c r="AP30" s="62">
        <f t="shared" ref="AP30" si="196">IFERROR(AO30/AN30,"-")</f>
        <v>0</v>
      </c>
      <c r="AQ30" s="63">
        <v>0</v>
      </c>
      <c r="AR30" s="62">
        <f t="shared" ref="AR30" si="197">IFERROR(AQ30/AN30,"-")</f>
        <v>0</v>
      </c>
      <c r="AS30" s="63">
        <v>0</v>
      </c>
      <c r="AT30" s="62">
        <f t="shared" ref="AT30" si="198">IFERROR(AS30/AN30,"-")</f>
        <v>0</v>
      </c>
      <c r="AU30" s="164">
        <v>38</v>
      </c>
      <c r="AV30" s="165">
        <v>0</v>
      </c>
      <c r="AW30" s="62">
        <f t="shared" ref="AW30" si="199">IFERROR(AV30/AU30,"-")</f>
        <v>0</v>
      </c>
      <c r="AX30" s="63">
        <v>0</v>
      </c>
      <c r="AY30" s="62">
        <f t="shared" ref="AY30" si="200">IFERROR(AX30/AU30,"-")</f>
        <v>0</v>
      </c>
      <c r="AZ30" s="63">
        <v>0</v>
      </c>
      <c r="BA30" s="62">
        <f t="shared" ref="BA30" si="201">IFERROR(AZ30/AU30,"-")</f>
        <v>0</v>
      </c>
      <c r="BB30" s="164">
        <f t="shared" si="20"/>
        <v>175</v>
      </c>
      <c r="BC30" s="64">
        <f t="shared" si="21"/>
        <v>1</v>
      </c>
      <c r="BD30" s="62">
        <f t="shared" ref="BD30" si="202">IFERROR(BC30/BB30,"-")</f>
        <v>5.7142857142857143E-3</v>
      </c>
      <c r="BE30" s="64">
        <f t="shared" si="22"/>
        <v>2</v>
      </c>
      <c r="BF30" s="62">
        <f t="shared" ref="BF30" si="203">IFERROR(BE30/BB30,"-")</f>
        <v>1.1428571428571429E-2</v>
      </c>
      <c r="BG30" s="64">
        <f t="shared" si="23"/>
        <v>5</v>
      </c>
      <c r="BH30" s="62">
        <f t="shared" ref="BH30" si="204">IFERROR(BG30/BB30,"-")</f>
        <v>2.8571428571428571E-2</v>
      </c>
      <c r="BJ30" s="261"/>
      <c r="BK30" s="272"/>
      <c r="BL30" s="208" t="s">
        <v>67</v>
      </c>
      <c r="BM30" s="38">
        <v>10668</v>
      </c>
      <c r="BN30" s="38">
        <v>322</v>
      </c>
      <c r="BO30" s="85">
        <v>3.0183727034120734E-2</v>
      </c>
      <c r="BP30" s="38">
        <v>797</v>
      </c>
      <c r="BQ30" s="85">
        <v>7.4709411323584551E-2</v>
      </c>
      <c r="BR30" s="38">
        <v>1429</v>
      </c>
      <c r="BS30" s="85">
        <v>0.13395200599925008</v>
      </c>
      <c r="BU30" s="189"/>
      <c r="BV30" s="193" t="s">
        <v>209</v>
      </c>
      <c r="BW30" s="36">
        <f t="shared" si="0"/>
        <v>0.95428571428571429</v>
      </c>
      <c r="BX30" s="36">
        <f>(BM25-SUM(BN25,BP25,BR25))/BM25</f>
        <v>0.95669291338582674</v>
      </c>
      <c r="BY30" s="138">
        <v>24</v>
      </c>
      <c r="BZ30" s="142" t="s">
        <v>114</v>
      </c>
      <c r="CA30" s="36">
        <f t="shared" si="82"/>
        <v>2.8327922077922077E-2</v>
      </c>
      <c r="CB30" s="36">
        <f t="shared" si="1"/>
        <v>2.3524451939291736E-2</v>
      </c>
      <c r="CC30" s="36">
        <f t="shared" si="24"/>
        <v>8.2224025974025977E-2</v>
      </c>
      <c r="CD30" s="36">
        <f t="shared" si="2"/>
        <v>7.1500843170320405E-2</v>
      </c>
      <c r="CE30" s="36">
        <f t="shared" si="25"/>
        <v>8.3198051948051951E-2</v>
      </c>
      <c r="CF30" s="36">
        <f t="shared" si="3"/>
        <v>9.0050590219224277E-2</v>
      </c>
      <c r="CG30" s="36">
        <f t="shared" si="83"/>
        <v>0.80625000000000002</v>
      </c>
      <c r="CH30" s="36">
        <f t="shared" si="26"/>
        <v>0.81492411467116355</v>
      </c>
      <c r="CI30" s="36">
        <f t="shared" si="27"/>
        <v>2.6068325199381025E-2</v>
      </c>
      <c r="CJ30" s="36">
        <f t="shared" si="28"/>
        <v>7.8800142840138074E-2</v>
      </c>
      <c r="CK30" s="36">
        <f t="shared" si="29"/>
        <v>8.665635043447209E-2</v>
      </c>
      <c r="CL30" s="36">
        <f t="shared" si="30"/>
        <v>0.80847518152600883</v>
      </c>
      <c r="CM30" s="36">
        <f t="shared" si="31"/>
        <v>4.1828793774319063E-2</v>
      </c>
      <c r="CN30" s="36">
        <f t="shared" si="32"/>
        <v>0.10505836575875487</v>
      </c>
      <c r="CO30" s="36">
        <f t="shared" si="33"/>
        <v>8.5603112840466927E-2</v>
      </c>
      <c r="CP30" s="36">
        <f t="shared" si="34"/>
        <v>0.76750972762645919</v>
      </c>
      <c r="CQ30" s="36">
        <f t="shared" si="35"/>
        <v>2.8515878159429683E-2</v>
      </c>
      <c r="CR30" s="36">
        <f t="shared" si="36"/>
        <v>8.6195722618276086E-2</v>
      </c>
      <c r="CS30" s="36">
        <f t="shared" si="37"/>
        <v>7.6474400518470514E-2</v>
      </c>
      <c r="CT30" s="36">
        <f t="shared" si="38"/>
        <v>0.80881399870382376</v>
      </c>
      <c r="CV30" s="142" t="s">
        <v>15</v>
      </c>
      <c r="CW30" s="36">
        <f t="shared" si="4"/>
        <v>4.550840155105558E-2</v>
      </c>
      <c r="CX30" s="36">
        <f t="shared" si="5"/>
        <v>4.2269187986651836E-2</v>
      </c>
      <c r="CY30" s="197">
        <f t="shared" si="84"/>
        <v>0.39999999999999969</v>
      </c>
      <c r="CZ30" s="36">
        <f t="shared" si="6"/>
        <v>0.21580137871607066</v>
      </c>
      <c r="DA30" s="36">
        <f t="shared" si="7"/>
        <v>0.19360400444938822</v>
      </c>
      <c r="DB30" s="197">
        <f t="shared" si="39"/>
        <v>2.1999999999999993</v>
      </c>
      <c r="DC30" s="36">
        <f t="shared" si="8"/>
        <v>5.2563550193881946E-2</v>
      </c>
      <c r="DD30" s="36">
        <f t="shared" si="9"/>
        <v>5.5061179087875417E-2</v>
      </c>
      <c r="DE30" s="197">
        <f t="shared" si="40"/>
        <v>-0.20000000000000018</v>
      </c>
      <c r="DF30" s="36">
        <f t="shared" si="10"/>
        <v>0.68612666953899182</v>
      </c>
      <c r="DG30" s="36">
        <f t="shared" si="11"/>
        <v>0.70906562847608456</v>
      </c>
      <c r="DH30" s="197">
        <f t="shared" si="41"/>
        <v>-2.2999999999999909</v>
      </c>
      <c r="DI30" s="36">
        <f t="shared" si="42"/>
        <v>4.502482486567367E-2</v>
      </c>
      <c r="DJ30" s="36">
        <f t="shared" si="43"/>
        <v>0.21866285792015236</v>
      </c>
      <c r="DK30" s="36">
        <f t="shared" si="44"/>
        <v>5.1894171257566485E-2</v>
      </c>
      <c r="DL30" s="36">
        <f t="shared" si="45"/>
        <v>0.68441814595660755</v>
      </c>
      <c r="DM30" s="36">
        <f t="shared" si="46"/>
        <v>5.5483870967741933E-2</v>
      </c>
      <c r="DN30" s="36">
        <f t="shared" si="47"/>
        <v>0.23956989247311827</v>
      </c>
      <c r="DO30" s="36">
        <f t="shared" si="48"/>
        <v>5.9784946236559139E-2</v>
      </c>
      <c r="DP30" s="36">
        <f t="shared" si="49"/>
        <v>0.64516129032258063</v>
      </c>
      <c r="DQ30" s="36">
        <f t="shared" si="50"/>
        <v>4.278523489932886E-2</v>
      </c>
      <c r="DR30" s="36">
        <f t="shared" si="51"/>
        <v>0.18959731543624161</v>
      </c>
      <c r="DS30" s="36">
        <f t="shared" si="52"/>
        <v>5.5369127516778527E-2</v>
      </c>
      <c r="DT30" s="36">
        <f t="shared" si="53"/>
        <v>0.71224832214765099</v>
      </c>
      <c r="DV30" s="36">
        <f t="shared" si="12"/>
        <v>4.8041085134680403E-2</v>
      </c>
      <c r="DW30" s="36">
        <f t="shared" si="13"/>
        <v>4.088478876192473E-2</v>
      </c>
      <c r="DX30" s="197">
        <f t="shared" si="54"/>
        <v>0.7</v>
      </c>
      <c r="DY30" s="36">
        <f t="shared" si="14"/>
        <v>0.16533561940166969</v>
      </c>
      <c r="DZ30" s="36">
        <f t="shared" si="15"/>
        <v>0.15268812910075097</v>
      </c>
      <c r="EA30" s="197">
        <f t="shared" si="55"/>
        <v>1.2000000000000011</v>
      </c>
      <c r="EB30" s="36">
        <f t="shared" si="16"/>
        <v>7.246863332638967E-2</v>
      </c>
      <c r="EC30" s="36">
        <f t="shared" si="17"/>
        <v>6.9813647232663895E-2</v>
      </c>
      <c r="ED30" s="197">
        <f t="shared" si="56"/>
        <v>0.19999999999999879</v>
      </c>
      <c r="EE30" s="36">
        <f t="shared" si="18"/>
        <v>0.7141546621372602</v>
      </c>
      <c r="EF30" s="36">
        <f t="shared" si="19"/>
        <v>0.73661343490466036</v>
      </c>
      <c r="EG30" s="197">
        <f t="shared" si="57"/>
        <v>-2.300000000000002</v>
      </c>
      <c r="EH30" s="141">
        <v>0</v>
      </c>
    </row>
    <row r="31" spans="2:138" s="12" customFormat="1" ht="14.25" customHeight="1">
      <c r="B31" s="261"/>
      <c r="C31" s="272"/>
      <c r="D31" s="154" t="s">
        <v>67</v>
      </c>
      <c r="E31" s="37">
        <v>9</v>
      </c>
      <c r="F31" s="234">
        <v>0</v>
      </c>
      <c r="G31" s="13">
        <f t="shared" si="58"/>
        <v>0</v>
      </c>
      <c r="H31" s="33">
        <v>2</v>
      </c>
      <c r="I31" s="13">
        <f t="shared" si="59"/>
        <v>0.22222222222222221</v>
      </c>
      <c r="J31" s="33">
        <v>1</v>
      </c>
      <c r="K31" s="13">
        <f t="shared" si="60"/>
        <v>0.1111111111111111</v>
      </c>
      <c r="L31" s="37">
        <v>58</v>
      </c>
      <c r="M31" s="234">
        <v>1</v>
      </c>
      <c r="N31" s="13">
        <f t="shared" si="61"/>
        <v>1.7241379310344827E-2</v>
      </c>
      <c r="O31" s="33">
        <v>9</v>
      </c>
      <c r="P31" s="13">
        <f t="shared" si="62"/>
        <v>0.15517241379310345</v>
      </c>
      <c r="Q31" s="33">
        <v>7</v>
      </c>
      <c r="R31" s="13">
        <f t="shared" si="63"/>
        <v>0.1206896551724138</v>
      </c>
      <c r="S31" s="37">
        <v>3014</v>
      </c>
      <c r="T31" s="234">
        <v>123</v>
      </c>
      <c r="U31" s="13">
        <f t="shared" si="64"/>
        <v>4.0809555408095555E-2</v>
      </c>
      <c r="V31" s="33">
        <v>295</v>
      </c>
      <c r="W31" s="13">
        <f t="shared" si="65"/>
        <v>9.7876575978765756E-2</v>
      </c>
      <c r="X31" s="33">
        <v>315</v>
      </c>
      <c r="Y31" s="13">
        <f t="shared" si="66"/>
        <v>0.10451227604512275</v>
      </c>
      <c r="Z31" s="37">
        <v>2241</v>
      </c>
      <c r="AA31" s="234">
        <v>85</v>
      </c>
      <c r="AB31" s="13">
        <f t="shared" si="67"/>
        <v>3.792949576082106E-2</v>
      </c>
      <c r="AC31" s="33">
        <v>192</v>
      </c>
      <c r="AD31" s="13">
        <f t="shared" si="68"/>
        <v>8.5676037483266396E-2</v>
      </c>
      <c r="AE31" s="33">
        <v>287</v>
      </c>
      <c r="AF31" s="13">
        <f t="shared" si="69"/>
        <v>0.12806782686300758</v>
      </c>
      <c r="AG31" s="37">
        <v>1520</v>
      </c>
      <c r="AH31" s="234">
        <v>27</v>
      </c>
      <c r="AI31" s="13">
        <f t="shared" si="70"/>
        <v>1.7763157894736842E-2</v>
      </c>
      <c r="AJ31" s="33">
        <v>101</v>
      </c>
      <c r="AK31" s="13">
        <f t="shared" si="71"/>
        <v>6.644736842105263E-2</v>
      </c>
      <c r="AL31" s="33">
        <v>167</v>
      </c>
      <c r="AM31" s="13">
        <f t="shared" si="72"/>
        <v>0.10986842105263157</v>
      </c>
      <c r="AN31" s="37">
        <v>687</v>
      </c>
      <c r="AO31" s="234">
        <v>10</v>
      </c>
      <c r="AP31" s="13">
        <f t="shared" si="73"/>
        <v>1.4556040756914119E-2</v>
      </c>
      <c r="AQ31" s="33">
        <v>37</v>
      </c>
      <c r="AR31" s="13">
        <f t="shared" si="74"/>
        <v>5.3857350800582245E-2</v>
      </c>
      <c r="AS31" s="33">
        <v>44</v>
      </c>
      <c r="AT31" s="13">
        <f t="shared" si="75"/>
        <v>6.4046579330422126E-2</v>
      </c>
      <c r="AU31" s="37">
        <v>245</v>
      </c>
      <c r="AV31" s="234">
        <v>1</v>
      </c>
      <c r="AW31" s="13">
        <f t="shared" si="76"/>
        <v>4.0816326530612249E-3</v>
      </c>
      <c r="AX31" s="33">
        <v>10</v>
      </c>
      <c r="AY31" s="13">
        <f t="shared" si="77"/>
        <v>4.0816326530612242E-2</v>
      </c>
      <c r="AZ31" s="33">
        <v>10</v>
      </c>
      <c r="BA31" s="13">
        <f t="shared" si="78"/>
        <v>4.0816326530612242E-2</v>
      </c>
      <c r="BB31" s="37">
        <f t="shared" si="20"/>
        <v>7774</v>
      </c>
      <c r="BC31" s="70">
        <f t="shared" si="21"/>
        <v>247</v>
      </c>
      <c r="BD31" s="13">
        <f t="shared" si="79"/>
        <v>3.177257525083612E-2</v>
      </c>
      <c r="BE31" s="70">
        <f t="shared" si="22"/>
        <v>646</v>
      </c>
      <c r="BF31" s="13">
        <f t="shared" si="80"/>
        <v>8.3097504502186781E-2</v>
      </c>
      <c r="BG31" s="70">
        <f t="shared" si="23"/>
        <v>831</v>
      </c>
      <c r="BH31" s="13">
        <f t="shared" si="81"/>
        <v>0.10689477746333934</v>
      </c>
      <c r="BJ31" s="259">
        <v>7</v>
      </c>
      <c r="BK31" s="270" t="s">
        <v>103</v>
      </c>
      <c r="BL31" s="209" t="s">
        <v>140</v>
      </c>
      <c r="BM31" s="38">
        <v>8905</v>
      </c>
      <c r="BN31" s="38">
        <v>324</v>
      </c>
      <c r="BO31" s="85">
        <v>3.638405390230208E-2</v>
      </c>
      <c r="BP31" s="38">
        <v>998</v>
      </c>
      <c r="BQ31" s="85">
        <v>0.11207186973610331</v>
      </c>
      <c r="BR31" s="38">
        <v>772</v>
      </c>
      <c r="BS31" s="85">
        <v>8.6692869174621004E-2</v>
      </c>
      <c r="BU31" s="190"/>
      <c r="BV31" s="117" t="s">
        <v>67</v>
      </c>
      <c r="BW31" s="36">
        <f t="shared" si="0"/>
        <v>0.77823514278363781</v>
      </c>
      <c r="BX31" s="36">
        <f>(BM26-SUM(BN26,BP26,BR26))/BM26</f>
        <v>0.81165074667025428</v>
      </c>
      <c r="BY31" s="138">
        <v>25</v>
      </c>
      <c r="BZ31" s="142" t="s">
        <v>115</v>
      </c>
      <c r="CA31" s="36">
        <f t="shared" si="82"/>
        <v>2.6085901480223248E-2</v>
      </c>
      <c r="CB31" s="36">
        <f t="shared" si="1"/>
        <v>2.3455728846862336E-2</v>
      </c>
      <c r="CC31" s="36">
        <f t="shared" si="24"/>
        <v>0.11526328561028877</v>
      </c>
      <c r="CD31" s="36">
        <f t="shared" si="2"/>
        <v>0.10536657251627164</v>
      </c>
      <c r="CE31" s="36">
        <f t="shared" si="25"/>
        <v>6.2848823101189027E-2</v>
      </c>
      <c r="CF31" s="36">
        <f t="shared" si="3"/>
        <v>5.9805968316345326E-2</v>
      </c>
      <c r="CG31" s="36">
        <f t="shared" si="83"/>
        <v>0.79580198980829897</v>
      </c>
      <c r="CH31" s="36">
        <f t="shared" si="26"/>
        <v>0.81137173032052068</v>
      </c>
      <c r="CI31" s="36">
        <f t="shared" si="27"/>
        <v>2.7212178877259751E-2</v>
      </c>
      <c r="CJ31" s="36">
        <f t="shared" si="28"/>
        <v>0.11607992388201713</v>
      </c>
      <c r="CK31" s="36">
        <f t="shared" si="29"/>
        <v>5.9752616555661275E-2</v>
      </c>
      <c r="CL31" s="36">
        <f t="shared" si="30"/>
        <v>0.79695528068506183</v>
      </c>
      <c r="CM31" s="36">
        <f t="shared" si="31"/>
        <v>2.8963414634146343E-2</v>
      </c>
      <c r="CN31" s="36">
        <f t="shared" si="32"/>
        <v>0.13948170731707318</v>
      </c>
      <c r="CO31" s="36">
        <f t="shared" si="33"/>
        <v>7.4695121951219509E-2</v>
      </c>
      <c r="CP31" s="36">
        <f t="shared" si="34"/>
        <v>0.75685975609756095</v>
      </c>
      <c r="CQ31" s="36">
        <f t="shared" si="35"/>
        <v>2.4673439767779391E-2</v>
      </c>
      <c r="CR31" s="36">
        <f t="shared" si="36"/>
        <v>0.10595065312046444</v>
      </c>
      <c r="CS31" s="36">
        <f t="shared" si="37"/>
        <v>7.2568940493468792E-2</v>
      </c>
      <c r="CT31" s="36">
        <f t="shared" si="38"/>
        <v>0.79680696661828743</v>
      </c>
      <c r="CV31" s="142" t="s">
        <v>9</v>
      </c>
      <c r="CW31" s="36">
        <f t="shared" si="4"/>
        <v>4.6941323345817729E-2</v>
      </c>
      <c r="CX31" s="36">
        <f t="shared" si="5"/>
        <v>4.3192570527422466E-2</v>
      </c>
      <c r="CY31" s="197">
        <f t="shared" si="84"/>
        <v>0.40000000000000036</v>
      </c>
      <c r="CZ31" s="36">
        <f t="shared" si="6"/>
        <v>0.12833957553058678</v>
      </c>
      <c r="DA31" s="36">
        <f t="shared" si="7"/>
        <v>0.11582267390923427</v>
      </c>
      <c r="DB31" s="197">
        <f t="shared" si="39"/>
        <v>1.1999999999999997</v>
      </c>
      <c r="DC31" s="36">
        <f t="shared" si="8"/>
        <v>7.9816895547232619E-2</v>
      </c>
      <c r="DD31" s="36">
        <f t="shared" si="9"/>
        <v>7.2717715086735593E-2</v>
      </c>
      <c r="DE31" s="197">
        <f t="shared" si="40"/>
        <v>0.70000000000000062</v>
      </c>
      <c r="DF31" s="36">
        <f t="shared" si="10"/>
        <v>0.74490220557636289</v>
      </c>
      <c r="DG31" s="36">
        <f t="shared" si="11"/>
        <v>0.76826704047660765</v>
      </c>
      <c r="DH31" s="197">
        <f t="shared" si="41"/>
        <v>-2.300000000000002</v>
      </c>
      <c r="DI31" s="36">
        <f t="shared" si="42"/>
        <v>4.4607500582343348E-2</v>
      </c>
      <c r="DJ31" s="36">
        <f t="shared" si="43"/>
        <v>0.12194269741439553</v>
      </c>
      <c r="DK31" s="36">
        <f t="shared" si="44"/>
        <v>7.7917540181691128E-2</v>
      </c>
      <c r="DL31" s="36">
        <f t="shared" si="45"/>
        <v>0.75553226182156996</v>
      </c>
      <c r="DM31" s="36">
        <f t="shared" si="46"/>
        <v>6.0579455662862158E-2</v>
      </c>
      <c r="DN31" s="36">
        <f t="shared" si="47"/>
        <v>0.1527655838454785</v>
      </c>
      <c r="DO31" s="36">
        <f t="shared" si="48"/>
        <v>9.4381035996488144E-2</v>
      </c>
      <c r="DP31" s="36">
        <f t="shared" si="49"/>
        <v>0.69227392449517122</v>
      </c>
      <c r="DQ31" s="36">
        <f t="shared" si="50"/>
        <v>4.4680851063829789E-2</v>
      </c>
      <c r="DR31" s="36">
        <f t="shared" si="51"/>
        <v>0.15212765957446808</v>
      </c>
      <c r="DS31" s="36">
        <f t="shared" si="52"/>
        <v>7.6595744680851063E-2</v>
      </c>
      <c r="DT31" s="36">
        <f t="shared" si="53"/>
        <v>0.72659574468085109</v>
      </c>
      <c r="DV31" s="36">
        <f t="shared" si="12"/>
        <v>4.8041085134680403E-2</v>
      </c>
      <c r="DW31" s="36">
        <f t="shared" si="13"/>
        <v>4.088478876192473E-2</v>
      </c>
      <c r="DX31" s="197">
        <f t="shared" si="54"/>
        <v>0.7</v>
      </c>
      <c r="DY31" s="36">
        <f t="shared" si="14"/>
        <v>0.16533561940166969</v>
      </c>
      <c r="DZ31" s="36">
        <f t="shared" si="15"/>
        <v>0.15268812910075097</v>
      </c>
      <c r="EA31" s="197">
        <f t="shared" si="55"/>
        <v>1.2000000000000011</v>
      </c>
      <c r="EB31" s="36">
        <f t="shared" si="16"/>
        <v>7.246863332638967E-2</v>
      </c>
      <c r="EC31" s="36">
        <f t="shared" si="17"/>
        <v>6.9813647232663895E-2</v>
      </c>
      <c r="ED31" s="197">
        <f t="shared" si="56"/>
        <v>0.19999999999999879</v>
      </c>
      <c r="EE31" s="36">
        <f t="shared" si="18"/>
        <v>0.7141546621372602</v>
      </c>
      <c r="EF31" s="36">
        <f t="shared" si="19"/>
        <v>0.73661343490466036</v>
      </c>
      <c r="EG31" s="197">
        <f t="shared" si="57"/>
        <v>-2.300000000000002</v>
      </c>
      <c r="EH31" s="141">
        <v>0</v>
      </c>
    </row>
    <row r="32" spans="2:138" s="12" customFormat="1" ht="14.25" customHeight="1">
      <c r="B32" s="259">
        <v>6</v>
      </c>
      <c r="C32" s="270" t="s">
        <v>102</v>
      </c>
      <c r="D32" s="135" t="s">
        <v>140</v>
      </c>
      <c r="E32" s="120">
        <v>12</v>
      </c>
      <c r="F32" s="83">
        <v>2</v>
      </c>
      <c r="G32" s="72">
        <f t="shared" si="58"/>
        <v>0.16666666666666666</v>
      </c>
      <c r="H32" s="73">
        <v>0</v>
      </c>
      <c r="I32" s="72">
        <f t="shared" si="59"/>
        <v>0</v>
      </c>
      <c r="J32" s="73">
        <v>1</v>
      </c>
      <c r="K32" s="72">
        <f t="shared" si="60"/>
        <v>8.3333333333333329E-2</v>
      </c>
      <c r="L32" s="120">
        <v>75</v>
      </c>
      <c r="M32" s="83">
        <v>1</v>
      </c>
      <c r="N32" s="72">
        <f t="shared" si="61"/>
        <v>1.3333333333333334E-2</v>
      </c>
      <c r="O32" s="73">
        <v>2</v>
      </c>
      <c r="P32" s="72">
        <f t="shared" si="62"/>
        <v>2.6666666666666668E-2</v>
      </c>
      <c r="Q32" s="73">
        <v>8</v>
      </c>
      <c r="R32" s="72">
        <f t="shared" si="63"/>
        <v>0.10666666666666667</v>
      </c>
      <c r="S32" s="120">
        <v>2958</v>
      </c>
      <c r="T32" s="83">
        <v>130</v>
      </c>
      <c r="U32" s="72">
        <f t="shared" si="64"/>
        <v>4.3948613928329952E-2</v>
      </c>
      <c r="V32" s="73">
        <v>296</v>
      </c>
      <c r="W32" s="72">
        <f t="shared" si="65"/>
        <v>0.10006761325219743</v>
      </c>
      <c r="X32" s="73">
        <v>427</v>
      </c>
      <c r="Y32" s="72">
        <f t="shared" si="66"/>
        <v>0.14435429344151454</v>
      </c>
      <c r="Z32" s="120">
        <v>2685</v>
      </c>
      <c r="AA32" s="83">
        <v>84</v>
      </c>
      <c r="AB32" s="72">
        <f t="shared" si="67"/>
        <v>3.128491620111732E-2</v>
      </c>
      <c r="AC32" s="73">
        <v>211</v>
      </c>
      <c r="AD32" s="72">
        <f t="shared" si="68"/>
        <v>7.8584729981378026E-2</v>
      </c>
      <c r="AE32" s="73">
        <v>437</v>
      </c>
      <c r="AF32" s="72">
        <f t="shared" si="69"/>
        <v>0.162756052141527</v>
      </c>
      <c r="AG32" s="120">
        <v>1823</v>
      </c>
      <c r="AH32" s="83">
        <v>42</v>
      </c>
      <c r="AI32" s="72">
        <f t="shared" si="70"/>
        <v>2.303894679100384E-2</v>
      </c>
      <c r="AJ32" s="73">
        <v>127</v>
      </c>
      <c r="AK32" s="72">
        <f t="shared" si="71"/>
        <v>6.9665386725178274E-2</v>
      </c>
      <c r="AL32" s="73">
        <v>239</v>
      </c>
      <c r="AM32" s="72">
        <f t="shared" si="72"/>
        <v>0.13110257816785517</v>
      </c>
      <c r="AN32" s="120">
        <v>764</v>
      </c>
      <c r="AO32" s="83">
        <v>15</v>
      </c>
      <c r="AP32" s="72">
        <f t="shared" si="73"/>
        <v>1.9633507853403141E-2</v>
      </c>
      <c r="AQ32" s="73">
        <v>40</v>
      </c>
      <c r="AR32" s="72">
        <f t="shared" si="74"/>
        <v>5.2356020942408377E-2</v>
      </c>
      <c r="AS32" s="73">
        <v>66</v>
      </c>
      <c r="AT32" s="72">
        <f t="shared" si="75"/>
        <v>8.6387434554973816E-2</v>
      </c>
      <c r="AU32" s="120">
        <v>222</v>
      </c>
      <c r="AV32" s="83">
        <v>1</v>
      </c>
      <c r="AW32" s="72">
        <f t="shared" si="76"/>
        <v>4.5045045045045045E-3</v>
      </c>
      <c r="AX32" s="73">
        <v>8</v>
      </c>
      <c r="AY32" s="72">
        <f t="shared" si="77"/>
        <v>3.6036036036036036E-2</v>
      </c>
      <c r="AZ32" s="73">
        <v>12</v>
      </c>
      <c r="BA32" s="72">
        <f t="shared" si="78"/>
        <v>5.4054054054054057E-2</v>
      </c>
      <c r="BB32" s="120">
        <f t="shared" si="20"/>
        <v>8539</v>
      </c>
      <c r="BC32" s="74">
        <f t="shared" si="21"/>
        <v>275</v>
      </c>
      <c r="BD32" s="72">
        <f t="shared" si="79"/>
        <v>3.2205176250146385E-2</v>
      </c>
      <c r="BE32" s="74">
        <f t="shared" si="22"/>
        <v>684</v>
      </c>
      <c r="BF32" s="72">
        <f t="shared" si="80"/>
        <v>8.0103056564000463E-2</v>
      </c>
      <c r="BG32" s="74">
        <f t="shared" si="23"/>
        <v>1190</v>
      </c>
      <c r="BH32" s="72">
        <f t="shared" si="81"/>
        <v>0.13936058086426983</v>
      </c>
      <c r="BJ32" s="260"/>
      <c r="BK32" s="271"/>
      <c r="BL32" s="209" t="s">
        <v>160</v>
      </c>
      <c r="BM32" s="38">
        <v>413</v>
      </c>
      <c r="BN32" s="38">
        <v>20</v>
      </c>
      <c r="BO32" s="85">
        <v>4.8426150121065374E-2</v>
      </c>
      <c r="BP32" s="38">
        <v>65</v>
      </c>
      <c r="BQ32" s="85">
        <v>0.15738498789346247</v>
      </c>
      <c r="BR32" s="38">
        <v>41</v>
      </c>
      <c r="BS32" s="85">
        <v>9.9273607748184015E-2</v>
      </c>
      <c r="BU32" s="188" t="s">
        <v>102</v>
      </c>
      <c r="BV32" s="5" t="s">
        <v>140</v>
      </c>
      <c r="BW32" s="36">
        <f t="shared" si="0"/>
        <v>0.74833118632158335</v>
      </c>
      <c r="BX32" s="36">
        <f>(BM27-SUM(BN27,BP27,BR27))/BM27</f>
        <v>0.75639849087386557</v>
      </c>
      <c r="BY32" s="138">
        <v>26</v>
      </c>
      <c r="BZ32" s="142" t="s">
        <v>30</v>
      </c>
      <c r="CA32" s="36">
        <f t="shared" si="82"/>
        <v>3.310138049351441E-2</v>
      </c>
      <c r="CB32" s="36">
        <f t="shared" si="1"/>
        <v>2.6043411268171768E-2</v>
      </c>
      <c r="CC32" s="36">
        <f t="shared" si="24"/>
        <v>0.17034103480895957</v>
      </c>
      <c r="CD32" s="36">
        <f t="shared" si="2"/>
        <v>0.15217391304347827</v>
      </c>
      <c r="CE32" s="36">
        <f t="shared" si="25"/>
        <v>5.0970834869887287E-2</v>
      </c>
      <c r="CF32" s="36">
        <f t="shared" si="3"/>
        <v>4.8167749715281032E-2</v>
      </c>
      <c r="CG32" s="36">
        <f t="shared" si="83"/>
        <v>0.74558674982763873</v>
      </c>
      <c r="CH32" s="36">
        <f t="shared" si="26"/>
        <v>0.77361492597306891</v>
      </c>
      <c r="CI32" s="36">
        <f t="shared" si="27"/>
        <v>3.0642007040286082E-2</v>
      </c>
      <c r="CJ32" s="36">
        <f t="shared" si="28"/>
        <v>0.16558082360172097</v>
      </c>
      <c r="CK32" s="36">
        <f t="shared" si="29"/>
        <v>4.9349052913896185E-2</v>
      </c>
      <c r="CL32" s="36">
        <f t="shared" si="30"/>
        <v>0.7544281164440968</v>
      </c>
      <c r="CM32" s="36">
        <f t="shared" si="31"/>
        <v>4.3762219726278133E-2</v>
      </c>
      <c r="CN32" s="36">
        <f t="shared" si="32"/>
        <v>0.20050750863180664</v>
      </c>
      <c r="CO32" s="36">
        <f t="shared" si="33"/>
        <v>5.7781105703232249E-2</v>
      </c>
      <c r="CP32" s="36">
        <f t="shared" si="34"/>
        <v>0.69794916593868295</v>
      </c>
      <c r="CQ32" s="36">
        <f t="shared" si="35"/>
        <v>3.7621497998856487E-2</v>
      </c>
      <c r="CR32" s="36">
        <f t="shared" si="36"/>
        <v>0.17918810748999428</v>
      </c>
      <c r="CS32" s="36">
        <f t="shared" si="37"/>
        <v>5.9576901086335052E-2</v>
      </c>
      <c r="CT32" s="36">
        <f t="shared" si="38"/>
        <v>0.72361349342481418</v>
      </c>
      <c r="CV32" s="142" t="s">
        <v>43</v>
      </c>
      <c r="CW32" s="36">
        <f t="shared" si="4"/>
        <v>4.5081004930734914E-2</v>
      </c>
      <c r="CX32" s="36">
        <f t="shared" si="5"/>
        <v>4.3768186226964115E-2</v>
      </c>
      <c r="CY32" s="197">
        <f t="shared" si="84"/>
        <v>0.10000000000000009</v>
      </c>
      <c r="CZ32" s="36">
        <f t="shared" si="6"/>
        <v>0.16118807231744542</v>
      </c>
      <c r="DA32" s="36">
        <f t="shared" si="7"/>
        <v>0.13857904946653735</v>
      </c>
      <c r="DB32" s="197">
        <f t="shared" si="39"/>
        <v>2.1999999999999993</v>
      </c>
      <c r="DC32" s="36">
        <f t="shared" si="8"/>
        <v>8.4174688894106592E-2</v>
      </c>
      <c r="DD32" s="36">
        <f t="shared" si="9"/>
        <v>9.1416100872938888E-2</v>
      </c>
      <c r="DE32" s="197">
        <f t="shared" si="40"/>
        <v>-0.69999999999999929</v>
      </c>
      <c r="DF32" s="36">
        <f t="shared" si="10"/>
        <v>0.70955623385771305</v>
      </c>
      <c r="DG32" s="36">
        <f t="shared" si="11"/>
        <v>0.72623666343355964</v>
      </c>
      <c r="DH32" s="197">
        <f t="shared" si="41"/>
        <v>-1.6000000000000014</v>
      </c>
      <c r="DI32" s="36">
        <f t="shared" si="42"/>
        <v>4.1520760380190098E-2</v>
      </c>
      <c r="DJ32" s="36">
        <f t="shared" si="43"/>
        <v>0.1569117892279473</v>
      </c>
      <c r="DK32" s="36">
        <f t="shared" si="44"/>
        <v>8.354177088544272E-2</v>
      </c>
      <c r="DL32" s="36">
        <f t="shared" si="45"/>
        <v>0.71802567950641982</v>
      </c>
      <c r="DM32" s="36">
        <f t="shared" si="46"/>
        <v>5.9456398640996604E-2</v>
      </c>
      <c r="DN32" s="36">
        <f t="shared" si="47"/>
        <v>0.17723669309173273</v>
      </c>
      <c r="DO32" s="36">
        <f t="shared" si="48"/>
        <v>9.1732729331823332E-2</v>
      </c>
      <c r="DP32" s="36">
        <f t="shared" si="49"/>
        <v>0.67157417893544735</v>
      </c>
      <c r="DQ32" s="36">
        <f t="shared" si="50"/>
        <v>4.8013245033112585E-2</v>
      </c>
      <c r="DR32" s="36">
        <f t="shared" si="51"/>
        <v>0.19701986754966888</v>
      </c>
      <c r="DS32" s="36">
        <f t="shared" si="52"/>
        <v>8.1125827814569534E-2</v>
      </c>
      <c r="DT32" s="36">
        <f t="shared" si="53"/>
        <v>0.67384105960264906</v>
      </c>
      <c r="DV32" s="36">
        <f t="shared" si="12"/>
        <v>4.8041085134680403E-2</v>
      </c>
      <c r="DW32" s="36">
        <f t="shared" si="13"/>
        <v>4.088478876192473E-2</v>
      </c>
      <c r="DX32" s="197">
        <f t="shared" si="54"/>
        <v>0.7</v>
      </c>
      <c r="DY32" s="36">
        <f t="shared" si="14"/>
        <v>0.16533561940166969</v>
      </c>
      <c r="DZ32" s="36">
        <f t="shared" si="15"/>
        <v>0.15268812910075097</v>
      </c>
      <c r="EA32" s="197">
        <f t="shared" si="55"/>
        <v>1.2000000000000011</v>
      </c>
      <c r="EB32" s="36">
        <f t="shared" si="16"/>
        <v>7.246863332638967E-2</v>
      </c>
      <c r="EC32" s="36">
        <f t="shared" si="17"/>
        <v>6.9813647232663895E-2</v>
      </c>
      <c r="ED32" s="197">
        <f t="shared" si="56"/>
        <v>0.19999999999999879</v>
      </c>
      <c r="EE32" s="36">
        <f t="shared" si="18"/>
        <v>0.7141546621372602</v>
      </c>
      <c r="EF32" s="36">
        <f t="shared" si="19"/>
        <v>0.73661343490466036</v>
      </c>
      <c r="EG32" s="197">
        <f t="shared" si="57"/>
        <v>-2.300000000000002</v>
      </c>
      <c r="EH32" s="141">
        <v>0</v>
      </c>
    </row>
    <row r="33" spans="2:138" s="12" customFormat="1" ht="14.25" customHeight="1">
      <c r="B33" s="260"/>
      <c r="C33" s="271"/>
      <c r="D33" s="213" t="s">
        <v>303</v>
      </c>
      <c r="E33" s="170">
        <v>0</v>
      </c>
      <c r="F33" s="220">
        <v>0</v>
      </c>
      <c r="G33" s="84" t="str">
        <f t="shared" si="58"/>
        <v>-</v>
      </c>
      <c r="H33" s="231">
        <v>0</v>
      </c>
      <c r="I33" s="84" t="str">
        <f>IFERROR(H33/E33,"-")</f>
        <v>-</v>
      </c>
      <c r="J33" s="231">
        <v>0</v>
      </c>
      <c r="K33" s="84" t="str">
        <f>IFERROR(J33/E33,"-")</f>
        <v>-</v>
      </c>
      <c r="L33" s="170">
        <v>4</v>
      </c>
      <c r="M33" s="220">
        <v>0</v>
      </c>
      <c r="N33" s="84">
        <f>IFERROR(M33/L33,"-")</f>
        <v>0</v>
      </c>
      <c r="O33" s="231">
        <v>0</v>
      </c>
      <c r="P33" s="84">
        <f>IFERROR(O33/L33,"-")</f>
        <v>0</v>
      </c>
      <c r="Q33" s="231">
        <v>1</v>
      </c>
      <c r="R33" s="84">
        <f>IFERROR(Q33/L33,"-")</f>
        <v>0.25</v>
      </c>
      <c r="S33" s="170">
        <v>606</v>
      </c>
      <c r="T33" s="220">
        <v>40</v>
      </c>
      <c r="U33" s="84">
        <f>IFERROR(T33/S33,"-")</f>
        <v>6.6006600660066E-2</v>
      </c>
      <c r="V33" s="231">
        <v>75</v>
      </c>
      <c r="W33" s="84">
        <f>IFERROR(V33/S33,"-")</f>
        <v>0.12376237623762376</v>
      </c>
      <c r="X33" s="231">
        <v>106</v>
      </c>
      <c r="Y33" s="84">
        <f>IFERROR(X33/S33,"-")</f>
        <v>0.17491749174917492</v>
      </c>
      <c r="Z33" s="170">
        <v>495</v>
      </c>
      <c r="AA33" s="220">
        <v>36</v>
      </c>
      <c r="AB33" s="84">
        <f>IFERROR(AA33/Z33,"-")</f>
        <v>7.2727272727272724E-2</v>
      </c>
      <c r="AC33" s="231">
        <v>51</v>
      </c>
      <c r="AD33" s="84">
        <f>IFERROR(AC33/Z33,"-")</f>
        <v>0.10303030303030303</v>
      </c>
      <c r="AE33" s="231">
        <v>95</v>
      </c>
      <c r="AF33" s="84">
        <f>IFERROR(AE33/Z33,"-")</f>
        <v>0.19191919191919191</v>
      </c>
      <c r="AG33" s="170">
        <v>296</v>
      </c>
      <c r="AH33" s="220">
        <v>11</v>
      </c>
      <c r="AI33" s="84">
        <f>IFERROR(AH33/AG33,"-")</f>
        <v>3.7162162162162164E-2</v>
      </c>
      <c r="AJ33" s="231">
        <v>15</v>
      </c>
      <c r="AK33" s="84">
        <f>IFERROR(AJ33/AG33,"-")</f>
        <v>5.0675675675675678E-2</v>
      </c>
      <c r="AL33" s="231">
        <v>49</v>
      </c>
      <c r="AM33" s="84">
        <f>IFERROR(AL33/AG33,"-")</f>
        <v>0.16554054054054054</v>
      </c>
      <c r="AN33" s="170">
        <v>119</v>
      </c>
      <c r="AO33" s="220">
        <v>2</v>
      </c>
      <c r="AP33" s="84">
        <f>IFERROR(AO33/AN33,"-")</f>
        <v>1.680672268907563E-2</v>
      </c>
      <c r="AQ33" s="231">
        <v>5</v>
      </c>
      <c r="AR33" s="84">
        <f>IFERROR(AQ33/AN33,"-")</f>
        <v>4.2016806722689079E-2</v>
      </c>
      <c r="AS33" s="231">
        <v>15</v>
      </c>
      <c r="AT33" s="84">
        <f>IFERROR(AS33/AN33,"-")</f>
        <v>0.12605042016806722</v>
      </c>
      <c r="AU33" s="170">
        <v>21</v>
      </c>
      <c r="AV33" s="220">
        <v>1</v>
      </c>
      <c r="AW33" s="84">
        <f>IFERROR(AV33/AU33,"-")</f>
        <v>4.7619047619047616E-2</v>
      </c>
      <c r="AX33" s="231">
        <v>2</v>
      </c>
      <c r="AY33" s="84">
        <f>IFERROR(AX33/AU33,"-")</f>
        <v>9.5238095238095233E-2</v>
      </c>
      <c r="AZ33" s="231">
        <v>2</v>
      </c>
      <c r="BA33" s="84">
        <f>IFERROR(AZ33/AU33,"-")</f>
        <v>9.5238095238095233E-2</v>
      </c>
      <c r="BB33" s="170">
        <f t="shared" si="20"/>
        <v>1541</v>
      </c>
      <c r="BC33" s="171">
        <f t="shared" si="21"/>
        <v>90</v>
      </c>
      <c r="BD33" s="84">
        <f>IFERROR(BC33/BB33,"-")</f>
        <v>5.8403634003893576E-2</v>
      </c>
      <c r="BE33" s="171">
        <f t="shared" si="22"/>
        <v>148</v>
      </c>
      <c r="BF33" s="84">
        <f>IFERROR(BE33/BB33,"-")</f>
        <v>9.604153147306943E-2</v>
      </c>
      <c r="BG33" s="171">
        <f t="shared" si="23"/>
        <v>268</v>
      </c>
      <c r="BH33" s="84">
        <f>IFERROR(BG33/BB33,"-")</f>
        <v>0.17391304347826086</v>
      </c>
      <c r="BJ33" s="260"/>
      <c r="BK33" s="271"/>
      <c r="BL33" s="209" t="s">
        <v>209</v>
      </c>
      <c r="BM33" s="38">
        <v>274</v>
      </c>
      <c r="BN33" s="38">
        <v>0</v>
      </c>
      <c r="BO33" s="85">
        <v>0</v>
      </c>
      <c r="BP33" s="38">
        <v>1</v>
      </c>
      <c r="BQ33" s="85">
        <v>3.6496350364963502E-3</v>
      </c>
      <c r="BR33" s="38">
        <v>8</v>
      </c>
      <c r="BS33" s="85">
        <v>2.9197080291970802E-2</v>
      </c>
      <c r="BU33" s="225"/>
      <c r="BV33" s="214" t="s">
        <v>299</v>
      </c>
      <c r="BW33" s="36">
        <f t="shared" si="0"/>
        <v>0.67164179104477617</v>
      </c>
      <c r="BX33" s="226"/>
      <c r="BY33" s="138">
        <v>27</v>
      </c>
      <c r="BZ33" s="142" t="s">
        <v>31</v>
      </c>
      <c r="CA33" s="36">
        <f t="shared" si="82"/>
        <v>3.3464078248349141E-2</v>
      </c>
      <c r="CB33" s="36">
        <f t="shared" si="1"/>
        <v>2.3767787172612909E-2</v>
      </c>
      <c r="CC33" s="36">
        <f t="shared" si="24"/>
        <v>0.15341840027803982</v>
      </c>
      <c r="CD33" s="36">
        <f t="shared" si="2"/>
        <v>0.13312023097545886</v>
      </c>
      <c r="CE33" s="36">
        <f t="shared" si="25"/>
        <v>5.1437366565711733E-2</v>
      </c>
      <c r="CF33" s="36">
        <f t="shared" si="3"/>
        <v>4.6865333058362546E-2</v>
      </c>
      <c r="CG33" s="36">
        <f t="shared" si="83"/>
        <v>0.76168015490789931</v>
      </c>
      <c r="CH33" s="36">
        <f t="shared" si="26"/>
        <v>0.79624664879356566</v>
      </c>
      <c r="CI33" s="36">
        <f t="shared" si="27"/>
        <v>3.0098321182529596E-2</v>
      </c>
      <c r="CJ33" s="36">
        <f t="shared" si="28"/>
        <v>0.15196307939268278</v>
      </c>
      <c r="CK33" s="36">
        <f t="shared" si="29"/>
        <v>4.8826165473881349E-2</v>
      </c>
      <c r="CL33" s="36">
        <f t="shared" si="30"/>
        <v>0.76911243395090634</v>
      </c>
      <c r="CM33" s="36">
        <f t="shared" si="31"/>
        <v>4.7677637649953863E-2</v>
      </c>
      <c r="CN33" s="36">
        <f t="shared" si="32"/>
        <v>0.18117502306982466</v>
      </c>
      <c r="CO33" s="36">
        <f t="shared" si="33"/>
        <v>6.3980313749615506E-2</v>
      </c>
      <c r="CP33" s="36">
        <f t="shared" si="34"/>
        <v>0.70716702553060595</v>
      </c>
      <c r="CQ33" s="36">
        <f t="shared" si="35"/>
        <v>4.6799724707501718E-2</v>
      </c>
      <c r="CR33" s="36">
        <f t="shared" si="36"/>
        <v>0.15278733654507914</v>
      </c>
      <c r="CS33" s="36">
        <f t="shared" si="37"/>
        <v>6.3317274604267032E-2</v>
      </c>
      <c r="CT33" s="36">
        <f t="shared" si="38"/>
        <v>0.73709566414315209</v>
      </c>
      <c r="CV33" s="142" t="s">
        <v>25</v>
      </c>
      <c r="CW33" s="36">
        <f t="shared" si="4"/>
        <v>9.9062783432429705E-2</v>
      </c>
      <c r="CX33" s="36">
        <f t="shared" si="5"/>
        <v>8.0004183225266687E-2</v>
      </c>
      <c r="CY33" s="197">
        <f t="shared" si="84"/>
        <v>1.9000000000000004</v>
      </c>
      <c r="CZ33" s="36">
        <f t="shared" si="6"/>
        <v>0.27652927542073968</v>
      </c>
      <c r="DA33" s="36">
        <f t="shared" si="7"/>
        <v>0.27117757791257058</v>
      </c>
      <c r="DB33" s="197">
        <f t="shared" si="39"/>
        <v>0.60000000000000053</v>
      </c>
      <c r="DC33" s="36">
        <f t="shared" si="8"/>
        <v>6.7923007155094223E-2</v>
      </c>
      <c r="DD33" s="36">
        <f t="shared" si="9"/>
        <v>6.3585024053545283E-2</v>
      </c>
      <c r="DE33" s="197">
        <f t="shared" si="40"/>
        <v>0.40000000000000036</v>
      </c>
      <c r="DF33" s="36">
        <f t="shared" si="10"/>
        <v>0.55648493399173637</v>
      </c>
      <c r="DG33" s="36">
        <f t="shared" si="11"/>
        <v>0.58523321480861745</v>
      </c>
      <c r="DH33" s="197">
        <f t="shared" si="41"/>
        <v>-2.8999999999999915</v>
      </c>
      <c r="DI33" s="36">
        <f t="shared" si="42"/>
        <v>9.2956534213168837E-2</v>
      </c>
      <c r="DJ33" s="36">
        <f t="shared" si="43"/>
        <v>0.27743508822263663</v>
      </c>
      <c r="DK33" s="36">
        <f t="shared" si="44"/>
        <v>6.8569789126380717E-2</v>
      </c>
      <c r="DL33" s="36">
        <f t="shared" si="45"/>
        <v>0.56103858843781385</v>
      </c>
      <c r="DM33" s="36">
        <f t="shared" si="46"/>
        <v>0.12555610479485912</v>
      </c>
      <c r="DN33" s="36">
        <f t="shared" si="47"/>
        <v>0.29065743944636679</v>
      </c>
      <c r="DO33" s="36">
        <f t="shared" si="48"/>
        <v>7.3158675234799797E-2</v>
      </c>
      <c r="DP33" s="36">
        <f t="shared" si="49"/>
        <v>0.51062778052397428</v>
      </c>
      <c r="DQ33" s="36">
        <f t="shared" si="50"/>
        <v>0.11019283746556474</v>
      </c>
      <c r="DR33" s="36">
        <f t="shared" si="51"/>
        <v>0.2975206611570248</v>
      </c>
      <c r="DS33" s="36">
        <f t="shared" si="52"/>
        <v>6.4738292011019286E-2</v>
      </c>
      <c r="DT33" s="36">
        <f t="shared" si="53"/>
        <v>0.52754820936639113</v>
      </c>
      <c r="DV33" s="36">
        <f t="shared" si="12"/>
        <v>4.8041085134680403E-2</v>
      </c>
      <c r="DW33" s="36">
        <f t="shared" si="13"/>
        <v>4.088478876192473E-2</v>
      </c>
      <c r="DX33" s="197">
        <f t="shared" si="54"/>
        <v>0.7</v>
      </c>
      <c r="DY33" s="36">
        <f t="shared" si="14"/>
        <v>0.16533561940166969</v>
      </c>
      <c r="DZ33" s="36">
        <f t="shared" si="15"/>
        <v>0.15268812910075097</v>
      </c>
      <c r="EA33" s="197">
        <f t="shared" si="55"/>
        <v>1.2000000000000011</v>
      </c>
      <c r="EB33" s="36">
        <f t="shared" si="16"/>
        <v>7.246863332638967E-2</v>
      </c>
      <c r="EC33" s="36">
        <f t="shared" si="17"/>
        <v>6.9813647232663895E-2</v>
      </c>
      <c r="ED33" s="197">
        <f t="shared" si="56"/>
        <v>0.19999999999999879</v>
      </c>
      <c r="EE33" s="36">
        <f t="shared" si="18"/>
        <v>0.7141546621372602</v>
      </c>
      <c r="EF33" s="36">
        <f t="shared" si="19"/>
        <v>0.73661343490466036</v>
      </c>
      <c r="EG33" s="197">
        <f t="shared" si="57"/>
        <v>-2.300000000000002</v>
      </c>
      <c r="EH33" s="141">
        <v>0</v>
      </c>
    </row>
    <row r="34" spans="2:138" s="12" customFormat="1" ht="14.25" customHeight="1">
      <c r="B34" s="260"/>
      <c r="C34" s="271"/>
      <c r="D34" s="169" t="s">
        <v>160</v>
      </c>
      <c r="E34" s="164">
        <v>0</v>
      </c>
      <c r="F34" s="165">
        <v>0</v>
      </c>
      <c r="G34" s="62" t="str">
        <f t="shared" si="58"/>
        <v>-</v>
      </c>
      <c r="H34" s="63">
        <v>0</v>
      </c>
      <c r="I34" s="62" t="str">
        <f t="shared" si="59"/>
        <v>-</v>
      </c>
      <c r="J34" s="63">
        <v>0</v>
      </c>
      <c r="K34" s="62" t="str">
        <f t="shared" si="60"/>
        <v>-</v>
      </c>
      <c r="L34" s="164">
        <v>1</v>
      </c>
      <c r="M34" s="165">
        <v>0</v>
      </c>
      <c r="N34" s="62">
        <f t="shared" si="61"/>
        <v>0</v>
      </c>
      <c r="O34" s="63">
        <v>0</v>
      </c>
      <c r="P34" s="62">
        <f t="shared" si="62"/>
        <v>0</v>
      </c>
      <c r="Q34" s="63">
        <v>0</v>
      </c>
      <c r="R34" s="62">
        <f t="shared" si="63"/>
        <v>0</v>
      </c>
      <c r="S34" s="164">
        <v>343</v>
      </c>
      <c r="T34" s="165">
        <v>22</v>
      </c>
      <c r="U34" s="62">
        <f t="shared" si="64"/>
        <v>6.4139941690962099E-2</v>
      </c>
      <c r="V34" s="63">
        <v>35</v>
      </c>
      <c r="W34" s="62">
        <f t="shared" si="65"/>
        <v>0.10204081632653061</v>
      </c>
      <c r="X34" s="63">
        <v>38</v>
      </c>
      <c r="Y34" s="62">
        <f t="shared" si="66"/>
        <v>0.11078717201166181</v>
      </c>
      <c r="Z34" s="164">
        <v>194</v>
      </c>
      <c r="AA34" s="165">
        <v>6</v>
      </c>
      <c r="AB34" s="62">
        <f t="shared" si="67"/>
        <v>3.0927835051546393E-2</v>
      </c>
      <c r="AC34" s="63">
        <v>21</v>
      </c>
      <c r="AD34" s="62">
        <f t="shared" si="68"/>
        <v>0.10824742268041238</v>
      </c>
      <c r="AE34" s="63">
        <v>39</v>
      </c>
      <c r="AF34" s="62">
        <f t="shared" si="69"/>
        <v>0.20103092783505155</v>
      </c>
      <c r="AG34" s="164">
        <v>76</v>
      </c>
      <c r="AH34" s="165">
        <v>3</v>
      </c>
      <c r="AI34" s="62">
        <f t="shared" si="70"/>
        <v>3.9473684210526314E-2</v>
      </c>
      <c r="AJ34" s="63">
        <v>1</v>
      </c>
      <c r="AK34" s="62">
        <f t="shared" si="71"/>
        <v>1.3157894736842105E-2</v>
      </c>
      <c r="AL34" s="63">
        <v>15</v>
      </c>
      <c r="AM34" s="62">
        <f t="shared" si="72"/>
        <v>0.19736842105263158</v>
      </c>
      <c r="AN34" s="164">
        <v>35</v>
      </c>
      <c r="AO34" s="165">
        <v>1</v>
      </c>
      <c r="AP34" s="62">
        <f t="shared" si="73"/>
        <v>2.8571428571428571E-2</v>
      </c>
      <c r="AQ34" s="63">
        <v>1</v>
      </c>
      <c r="AR34" s="62">
        <f t="shared" si="74"/>
        <v>2.8571428571428571E-2</v>
      </c>
      <c r="AS34" s="63">
        <v>3</v>
      </c>
      <c r="AT34" s="62">
        <f t="shared" si="75"/>
        <v>8.5714285714285715E-2</v>
      </c>
      <c r="AU34" s="164">
        <v>9</v>
      </c>
      <c r="AV34" s="165">
        <v>0</v>
      </c>
      <c r="AW34" s="62">
        <f t="shared" si="76"/>
        <v>0</v>
      </c>
      <c r="AX34" s="63">
        <v>0</v>
      </c>
      <c r="AY34" s="62">
        <f t="shared" si="77"/>
        <v>0</v>
      </c>
      <c r="AZ34" s="63">
        <v>2</v>
      </c>
      <c r="BA34" s="62">
        <f t="shared" si="78"/>
        <v>0.22222222222222221</v>
      </c>
      <c r="BB34" s="164">
        <f t="shared" si="20"/>
        <v>658</v>
      </c>
      <c r="BC34" s="64">
        <f t="shared" si="21"/>
        <v>32</v>
      </c>
      <c r="BD34" s="62">
        <f t="shared" si="79"/>
        <v>4.8632218844984802E-2</v>
      </c>
      <c r="BE34" s="64">
        <f t="shared" si="22"/>
        <v>58</v>
      </c>
      <c r="BF34" s="62">
        <f t="shared" si="80"/>
        <v>8.8145896656534953E-2</v>
      </c>
      <c r="BG34" s="64">
        <f t="shared" si="23"/>
        <v>97</v>
      </c>
      <c r="BH34" s="62">
        <f t="shared" si="81"/>
        <v>0.14741641337386019</v>
      </c>
      <c r="BJ34" s="261"/>
      <c r="BK34" s="272"/>
      <c r="BL34" s="208" t="s">
        <v>67</v>
      </c>
      <c r="BM34" s="38">
        <v>9592</v>
      </c>
      <c r="BN34" s="38">
        <v>344</v>
      </c>
      <c r="BO34" s="85">
        <v>3.5863219349457881E-2</v>
      </c>
      <c r="BP34" s="38">
        <v>1064</v>
      </c>
      <c r="BQ34" s="85">
        <v>0.11092577147623019</v>
      </c>
      <c r="BR34" s="38">
        <v>821</v>
      </c>
      <c r="BS34" s="85">
        <v>8.5592160133444534E-2</v>
      </c>
      <c r="BU34" s="189"/>
      <c r="BV34" s="5" t="s">
        <v>160</v>
      </c>
      <c r="BW34" s="36">
        <f t="shared" si="0"/>
        <v>0.71580547112462001</v>
      </c>
      <c r="BX34" s="36">
        <f>(BM28-SUM(BN28,BP28,BR28))/BM28</f>
        <v>0.74430823117338007</v>
      </c>
      <c r="BY34" s="138">
        <v>28</v>
      </c>
      <c r="BZ34" s="142" t="s">
        <v>32</v>
      </c>
      <c r="CA34" s="36">
        <f t="shared" si="82"/>
        <v>2.2383262228975513E-2</v>
      </c>
      <c r="CB34" s="36">
        <f t="shared" si="1"/>
        <v>1.6202844774273344E-2</v>
      </c>
      <c r="CC34" s="36">
        <f t="shared" si="24"/>
        <v>0.16977382970019286</v>
      </c>
      <c r="CD34" s="36">
        <f t="shared" si="2"/>
        <v>0.14706246134817563</v>
      </c>
      <c r="CE34" s="36">
        <f t="shared" si="25"/>
        <v>3.307813687101864E-2</v>
      </c>
      <c r="CF34" s="36">
        <f t="shared" si="3"/>
        <v>3.1539888682745827E-2</v>
      </c>
      <c r="CG34" s="36">
        <f t="shared" si="83"/>
        <v>0.77476477119981302</v>
      </c>
      <c r="CH34" s="36">
        <f t="shared" si="26"/>
        <v>0.80519480519480524</v>
      </c>
      <c r="CI34" s="36">
        <f t="shared" si="27"/>
        <v>2.131480324797002E-2</v>
      </c>
      <c r="CJ34" s="36">
        <f t="shared" si="28"/>
        <v>0.16677076826983137</v>
      </c>
      <c r="CK34" s="36">
        <f t="shared" si="29"/>
        <v>3.3885071830106181E-2</v>
      </c>
      <c r="CL34" s="36">
        <f t="shared" si="30"/>
        <v>0.7780293566520925</v>
      </c>
      <c r="CM34" s="36">
        <f t="shared" si="31"/>
        <v>3.0924369747899159E-2</v>
      </c>
      <c r="CN34" s="36">
        <f t="shared" si="32"/>
        <v>0.19966386554621848</v>
      </c>
      <c r="CO34" s="36">
        <f t="shared" si="33"/>
        <v>3.3613445378151259E-2</v>
      </c>
      <c r="CP34" s="36">
        <f t="shared" si="34"/>
        <v>0.7357983193277311</v>
      </c>
      <c r="CQ34" s="36">
        <f t="shared" si="35"/>
        <v>1.8518518518518517E-2</v>
      </c>
      <c r="CR34" s="36">
        <f t="shared" si="36"/>
        <v>0.16975308641975309</v>
      </c>
      <c r="CS34" s="36">
        <f t="shared" si="37"/>
        <v>3.0864197530864196E-2</v>
      </c>
      <c r="CT34" s="36">
        <f t="shared" si="38"/>
        <v>0.78086419753086422</v>
      </c>
      <c r="CV34" s="142" t="s">
        <v>20</v>
      </c>
      <c r="CW34" s="36">
        <f t="shared" si="4"/>
        <v>4.5350593909825501E-2</v>
      </c>
      <c r="CX34" s="36">
        <f t="shared" si="5"/>
        <v>3.9263786079072702E-2</v>
      </c>
      <c r="CY34" s="197">
        <f t="shared" si="84"/>
        <v>0.59999999999999987</v>
      </c>
      <c r="CZ34" s="36">
        <f t="shared" si="6"/>
        <v>0.14641921578954664</v>
      </c>
      <c r="DA34" s="36">
        <f t="shared" si="7"/>
        <v>0.13869283296034887</v>
      </c>
      <c r="DB34" s="197">
        <f t="shared" si="39"/>
        <v>0.69999999999999785</v>
      </c>
      <c r="DC34" s="36">
        <f t="shared" si="8"/>
        <v>8.9467629488974201E-2</v>
      </c>
      <c r="DD34" s="36">
        <f t="shared" si="9"/>
        <v>8.390715556320652E-2</v>
      </c>
      <c r="DE34" s="197">
        <f t="shared" si="40"/>
        <v>0.49999999999999906</v>
      </c>
      <c r="DF34" s="36">
        <f t="shared" si="10"/>
        <v>0.71876256081165368</v>
      </c>
      <c r="DG34" s="36">
        <f t="shared" si="11"/>
        <v>0.73813622539737189</v>
      </c>
      <c r="DH34" s="197">
        <f t="shared" si="41"/>
        <v>-1.9000000000000017</v>
      </c>
      <c r="DI34" s="36">
        <f t="shared" si="42"/>
        <v>4.4240552325581398E-2</v>
      </c>
      <c r="DJ34" s="36">
        <f t="shared" si="43"/>
        <v>0.14453125</v>
      </c>
      <c r="DK34" s="36">
        <f t="shared" si="44"/>
        <v>8.7481831395348833E-2</v>
      </c>
      <c r="DL34" s="36">
        <f t="shared" si="45"/>
        <v>0.72374636627906974</v>
      </c>
      <c r="DM34" s="36">
        <f t="shared" si="46"/>
        <v>5.5524553571428568E-2</v>
      </c>
      <c r="DN34" s="36">
        <f t="shared" si="47"/>
        <v>0.16480654761904762</v>
      </c>
      <c r="DO34" s="36">
        <f t="shared" si="48"/>
        <v>0.10230654761904762</v>
      </c>
      <c r="DP34" s="36">
        <f t="shared" si="49"/>
        <v>0.67736235119047616</v>
      </c>
      <c r="DQ34" s="36">
        <f t="shared" si="50"/>
        <v>4.4060234244283326E-2</v>
      </c>
      <c r="DR34" s="36">
        <f t="shared" si="51"/>
        <v>0.14909834541736383</v>
      </c>
      <c r="DS34" s="36">
        <f t="shared" si="52"/>
        <v>9.6672243911507721E-2</v>
      </c>
      <c r="DT34" s="36">
        <f t="shared" si="53"/>
        <v>0.71016917642684518</v>
      </c>
      <c r="DV34" s="36">
        <f t="shared" si="12"/>
        <v>4.8041085134680403E-2</v>
      </c>
      <c r="DW34" s="36">
        <f t="shared" si="13"/>
        <v>4.088478876192473E-2</v>
      </c>
      <c r="DX34" s="197">
        <f t="shared" si="54"/>
        <v>0.7</v>
      </c>
      <c r="DY34" s="36">
        <f t="shared" si="14"/>
        <v>0.16533561940166969</v>
      </c>
      <c r="DZ34" s="36">
        <f t="shared" si="15"/>
        <v>0.15268812910075097</v>
      </c>
      <c r="EA34" s="197">
        <f t="shared" si="55"/>
        <v>1.2000000000000011</v>
      </c>
      <c r="EB34" s="36">
        <f t="shared" si="16"/>
        <v>7.246863332638967E-2</v>
      </c>
      <c r="EC34" s="36">
        <f t="shared" si="17"/>
        <v>6.9813647232663895E-2</v>
      </c>
      <c r="ED34" s="197">
        <f t="shared" si="56"/>
        <v>0.19999999999999879</v>
      </c>
      <c r="EE34" s="36">
        <f t="shared" si="18"/>
        <v>0.7141546621372602</v>
      </c>
      <c r="EF34" s="36">
        <f t="shared" si="19"/>
        <v>0.73661343490466036</v>
      </c>
      <c r="EG34" s="197">
        <f t="shared" si="57"/>
        <v>-2.300000000000002</v>
      </c>
      <c r="EH34" s="141">
        <v>0</v>
      </c>
    </row>
    <row r="35" spans="2:138" s="12" customFormat="1" ht="14.25" customHeight="1">
      <c r="B35" s="260"/>
      <c r="C35" s="271"/>
      <c r="D35" s="136" t="s">
        <v>210</v>
      </c>
      <c r="E35" s="170">
        <v>1</v>
      </c>
      <c r="F35" s="220">
        <v>0</v>
      </c>
      <c r="G35" s="84">
        <f t="shared" ref="G35" si="205">IFERROR(F35/E35,"-")</f>
        <v>0</v>
      </c>
      <c r="H35" s="231">
        <v>0</v>
      </c>
      <c r="I35" s="84">
        <f t="shared" ref="I35" si="206">IFERROR(H35/E35,"-")</f>
        <v>0</v>
      </c>
      <c r="J35" s="231">
        <v>0</v>
      </c>
      <c r="K35" s="84">
        <f t="shared" ref="K35" si="207">IFERROR(J35/E35,"-")</f>
        <v>0</v>
      </c>
      <c r="L35" s="170">
        <v>5</v>
      </c>
      <c r="M35" s="220">
        <v>0</v>
      </c>
      <c r="N35" s="84">
        <f t="shared" ref="N35" si="208">IFERROR(M35/L35,"-")</f>
        <v>0</v>
      </c>
      <c r="O35" s="231">
        <v>0</v>
      </c>
      <c r="P35" s="84">
        <f t="shared" ref="P35" si="209">IFERROR(O35/L35,"-")</f>
        <v>0</v>
      </c>
      <c r="Q35" s="231">
        <v>0</v>
      </c>
      <c r="R35" s="84">
        <f t="shared" ref="R35" si="210">IFERROR(Q35/L35,"-")</f>
        <v>0</v>
      </c>
      <c r="S35" s="170">
        <v>26</v>
      </c>
      <c r="T35" s="220">
        <v>0</v>
      </c>
      <c r="U35" s="84">
        <f t="shared" ref="U35" si="211">IFERROR(T35/S35,"-")</f>
        <v>0</v>
      </c>
      <c r="V35" s="231">
        <v>1</v>
      </c>
      <c r="W35" s="84">
        <f t="shared" ref="W35" si="212">IFERROR(V35/S35,"-")</f>
        <v>3.8461538461538464E-2</v>
      </c>
      <c r="X35" s="231">
        <v>1</v>
      </c>
      <c r="Y35" s="84">
        <f t="shared" ref="Y35" si="213">IFERROR(X35/S35,"-")</f>
        <v>3.8461538461538464E-2</v>
      </c>
      <c r="Z35" s="170">
        <v>48</v>
      </c>
      <c r="AA35" s="220">
        <v>0</v>
      </c>
      <c r="AB35" s="84">
        <f t="shared" ref="AB35" si="214">IFERROR(AA35/Z35,"-")</f>
        <v>0</v>
      </c>
      <c r="AC35" s="231">
        <v>1</v>
      </c>
      <c r="AD35" s="84">
        <f t="shared" ref="AD35" si="215">IFERROR(AC35/Z35,"-")</f>
        <v>2.0833333333333332E-2</v>
      </c>
      <c r="AE35" s="231">
        <v>0</v>
      </c>
      <c r="AF35" s="84">
        <f t="shared" ref="AF35" si="216">IFERROR(AE35/Z35,"-")</f>
        <v>0</v>
      </c>
      <c r="AG35" s="170">
        <v>66</v>
      </c>
      <c r="AH35" s="220">
        <v>0</v>
      </c>
      <c r="AI35" s="84">
        <f t="shared" ref="AI35" si="217">IFERROR(AH35/AG35,"-")</f>
        <v>0</v>
      </c>
      <c r="AJ35" s="231">
        <v>1</v>
      </c>
      <c r="AK35" s="84">
        <f t="shared" ref="AK35" si="218">IFERROR(AJ35/AG35,"-")</f>
        <v>1.5151515151515152E-2</v>
      </c>
      <c r="AL35" s="231">
        <v>1</v>
      </c>
      <c r="AM35" s="84">
        <f t="shared" ref="AM35" si="219">IFERROR(AL35/AG35,"-")</f>
        <v>1.5151515151515152E-2</v>
      </c>
      <c r="AN35" s="170">
        <v>54</v>
      </c>
      <c r="AO35" s="220">
        <v>0</v>
      </c>
      <c r="AP35" s="84">
        <f t="shared" ref="AP35" si="220">IFERROR(AO35/AN35,"-")</f>
        <v>0</v>
      </c>
      <c r="AQ35" s="231">
        <v>0</v>
      </c>
      <c r="AR35" s="84">
        <f t="shared" ref="AR35" si="221">IFERROR(AQ35/AN35,"-")</f>
        <v>0</v>
      </c>
      <c r="AS35" s="231">
        <v>1</v>
      </c>
      <c r="AT35" s="84">
        <f t="shared" ref="AT35" si="222">IFERROR(AS35/AN35,"-")</f>
        <v>1.8518518518518517E-2</v>
      </c>
      <c r="AU35" s="170">
        <v>33</v>
      </c>
      <c r="AV35" s="220">
        <v>0</v>
      </c>
      <c r="AW35" s="84">
        <f t="shared" ref="AW35" si="223">IFERROR(AV35/AU35,"-")</f>
        <v>0</v>
      </c>
      <c r="AX35" s="231">
        <v>1</v>
      </c>
      <c r="AY35" s="84">
        <f t="shared" ref="AY35" si="224">IFERROR(AX35/AU35,"-")</f>
        <v>3.0303030303030304E-2</v>
      </c>
      <c r="AZ35" s="231">
        <v>1</v>
      </c>
      <c r="BA35" s="84">
        <f t="shared" ref="BA35" si="225">IFERROR(AZ35/AU35,"-")</f>
        <v>3.0303030303030304E-2</v>
      </c>
      <c r="BB35" s="170">
        <f t="shared" si="20"/>
        <v>233</v>
      </c>
      <c r="BC35" s="171">
        <f t="shared" si="21"/>
        <v>0</v>
      </c>
      <c r="BD35" s="84">
        <f t="shared" ref="BD35" si="226">IFERROR(BC35/BB35,"-")</f>
        <v>0</v>
      </c>
      <c r="BE35" s="171">
        <f t="shared" si="22"/>
        <v>4</v>
      </c>
      <c r="BF35" s="84">
        <f t="shared" ref="BF35" si="227">IFERROR(BE35/BB35,"-")</f>
        <v>1.7167381974248927E-2</v>
      </c>
      <c r="BG35" s="171">
        <f t="shared" si="23"/>
        <v>4</v>
      </c>
      <c r="BH35" s="84">
        <f t="shared" ref="BH35" si="228">IFERROR(BG35/BB35,"-")</f>
        <v>1.7167381974248927E-2</v>
      </c>
      <c r="BJ35" s="259">
        <v>8</v>
      </c>
      <c r="BK35" s="270" t="s">
        <v>51</v>
      </c>
      <c r="BL35" s="209" t="s">
        <v>140</v>
      </c>
      <c r="BM35" s="38">
        <v>6249</v>
      </c>
      <c r="BN35" s="38">
        <v>124</v>
      </c>
      <c r="BO35" s="85">
        <v>1.9843174907985279E-2</v>
      </c>
      <c r="BP35" s="38">
        <v>649</v>
      </c>
      <c r="BQ35" s="85">
        <v>0.10385661705872939</v>
      </c>
      <c r="BR35" s="38">
        <v>216</v>
      </c>
      <c r="BS35" s="85">
        <v>3.456553048487758E-2</v>
      </c>
      <c r="BU35" s="189"/>
      <c r="BV35" s="193" t="s">
        <v>209</v>
      </c>
      <c r="BW35" s="36">
        <f t="shared" si="0"/>
        <v>0.96566523605150212</v>
      </c>
      <c r="BX35" s="36">
        <f>(BM29-SUM(BN29,BP29,BR29))/BM29</f>
        <v>0.95517241379310347</v>
      </c>
      <c r="BY35" s="138">
        <v>29</v>
      </c>
      <c r="BZ35" s="142" t="s">
        <v>33</v>
      </c>
      <c r="CA35" s="36">
        <f t="shared" si="82"/>
        <v>2.9022473459258239E-2</v>
      </c>
      <c r="CB35" s="36">
        <f t="shared" si="1"/>
        <v>2.2829070943505274E-2</v>
      </c>
      <c r="CC35" s="36">
        <f t="shared" si="24"/>
        <v>0.18082172893974907</v>
      </c>
      <c r="CD35" s="36">
        <f t="shared" si="2"/>
        <v>0.16363242306025141</v>
      </c>
      <c r="CE35" s="36">
        <f t="shared" si="25"/>
        <v>4.3154556735144081E-2</v>
      </c>
      <c r="CF35" s="36">
        <f t="shared" si="3"/>
        <v>3.987863025574339E-2</v>
      </c>
      <c r="CG35" s="36">
        <f t="shared" si="83"/>
        <v>0.74700124086584863</v>
      </c>
      <c r="CH35" s="36">
        <f t="shared" si="26"/>
        <v>0.77365987574049988</v>
      </c>
      <c r="CI35" s="36">
        <f t="shared" si="27"/>
        <v>2.746615087040619E-2</v>
      </c>
      <c r="CJ35" s="36">
        <f t="shared" si="28"/>
        <v>0.17814313346228239</v>
      </c>
      <c r="CK35" s="36">
        <f t="shared" si="29"/>
        <v>4.1392649903288198E-2</v>
      </c>
      <c r="CL35" s="36">
        <f t="shared" si="30"/>
        <v>0.75299806576402317</v>
      </c>
      <c r="CM35" s="36">
        <f t="shared" si="31"/>
        <v>3.5006605019815062E-2</v>
      </c>
      <c r="CN35" s="36">
        <f t="shared" si="32"/>
        <v>0.20937912813738441</v>
      </c>
      <c r="CO35" s="36">
        <f t="shared" si="33"/>
        <v>4.9537648612945837E-2</v>
      </c>
      <c r="CP35" s="36">
        <f t="shared" si="34"/>
        <v>0.70607661822985468</v>
      </c>
      <c r="CQ35" s="36">
        <f t="shared" si="35"/>
        <v>3.6004645760743324E-2</v>
      </c>
      <c r="CR35" s="36">
        <f t="shared" si="36"/>
        <v>0.16492450638792103</v>
      </c>
      <c r="CS35" s="36">
        <f t="shared" si="37"/>
        <v>4.9941927990708478E-2</v>
      </c>
      <c r="CT35" s="36">
        <f t="shared" si="38"/>
        <v>0.74912891986062713</v>
      </c>
      <c r="CV35" s="142" t="s">
        <v>44</v>
      </c>
      <c r="CW35" s="36">
        <f t="shared" si="4"/>
        <v>3.689567430025445E-2</v>
      </c>
      <c r="CX35" s="36">
        <f t="shared" si="5"/>
        <v>2.6912811387900356E-2</v>
      </c>
      <c r="CY35" s="197">
        <f t="shared" si="84"/>
        <v>0.99999999999999989</v>
      </c>
      <c r="CZ35" s="36">
        <f t="shared" si="6"/>
        <v>0.15447413061916879</v>
      </c>
      <c r="DA35" s="36">
        <f t="shared" si="7"/>
        <v>0.13767793594306049</v>
      </c>
      <c r="DB35" s="197">
        <f t="shared" si="39"/>
        <v>1.5999999999999988</v>
      </c>
      <c r="DC35" s="36">
        <f t="shared" si="8"/>
        <v>5.7251908396946563E-2</v>
      </c>
      <c r="DD35" s="36">
        <f t="shared" si="9"/>
        <v>5.6605871886120998E-2</v>
      </c>
      <c r="DE35" s="197">
        <f t="shared" si="40"/>
        <v>0</v>
      </c>
      <c r="DF35" s="36">
        <f t="shared" si="10"/>
        <v>0.75137828668363016</v>
      </c>
      <c r="DG35" s="36">
        <f t="shared" si="11"/>
        <v>0.77880338078291811</v>
      </c>
      <c r="DH35" s="197">
        <f t="shared" si="41"/>
        <v>-2.8000000000000025</v>
      </c>
      <c r="DI35" s="36">
        <f t="shared" si="42"/>
        <v>3.2506415739948676E-2</v>
      </c>
      <c r="DJ35" s="36">
        <f t="shared" si="43"/>
        <v>0.13915027088679782</v>
      </c>
      <c r="DK35" s="36">
        <f t="shared" si="44"/>
        <v>5.9167379526660964E-2</v>
      </c>
      <c r="DL35" s="36">
        <f t="shared" si="45"/>
        <v>0.76917593384659255</v>
      </c>
      <c r="DM35" s="36">
        <f t="shared" si="46"/>
        <v>5.6179775280898875E-2</v>
      </c>
      <c r="DN35" s="36">
        <f t="shared" si="47"/>
        <v>0.21011235955056179</v>
      </c>
      <c r="DO35" s="36">
        <f t="shared" si="48"/>
        <v>5.8426966292134834E-2</v>
      </c>
      <c r="DP35" s="36">
        <f t="shared" si="49"/>
        <v>0.67528089887640452</v>
      </c>
      <c r="DQ35" s="36">
        <f t="shared" si="50"/>
        <v>3.9603960396039604E-2</v>
      </c>
      <c r="DR35" s="36">
        <f t="shared" si="51"/>
        <v>0.20990099009900989</v>
      </c>
      <c r="DS35" s="36">
        <f t="shared" si="52"/>
        <v>3.9603960396039604E-2</v>
      </c>
      <c r="DT35" s="36">
        <f t="shared" si="53"/>
        <v>0.71089108910891086</v>
      </c>
      <c r="DV35" s="36">
        <f t="shared" si="12"/>
        <v>4.8041085134680403E-2</v>
      </c>
      <c r="DW35" s="36">
        <f t="shared" si="13"/>
        <v>4.088478876192473E-2</v>
      </c>
      <c r="DX35" s="197">
        <f t="shared" si="54"/>
        <v>0.7</v>
      </c>
      <c r="DY35" s="36">
        <f t="shared" si="14"/>
        <v>0.16533561940166969</v>
      </c>
      <c r="DZ35" s="36">
        <f t="shared" si="15"/>
        <v>0.15268812910075097</v>
      </c>
      <c r="EA35" s="197">
        <f t="shared" si="55"/>
        <v>1.2000000000000011</v>
      </c>
      <c r="EB35" s="36">
        <f t="shared" si="16"/>
        <v>7.246863332638967E-2</v>
      </c>
      <c r="EC35" s="36">
        <f t="shared" si="17"/>
        <v>6.9813647232663895E-2</v>
      </c>
      <c r="ED35" s="197">
        <f t="shared" si="56"/>
        <v>0.19999999999999879</v>
      </c>
      <c r="EE35" s="36">
        <f t="shared" si="18"/>
        <v>0.7141546621372602</v>
      </c>
      <c r="EF35" s="36">
        <f t="shared" si="19"/>
        <v>0.73661343490466036</v>
      </c>
      <c r="EG35" s="197">
        <f t="shared" si="57"/>
        <v>-2.300000000000002</v>
      </c>
      <c r="EH35" s="141">
        <v>0</v>
      </c>
    </row>
    <row r="36" spans="2:138" s="12" customFormat="1" ht="14.25" customHeight="1">
      <c r="B36" s="261"/>
      <c r="C36" s="272"/>
      <c r="D36" s="154" t="s">
        <v>67</v>
      </c>
      <c r="E36" s="37">
        <v>13</v>
      </c>
      <c r="F36" s="234">
        <v>2</v>
      </c>
      <c r="G36" s="13">
        <f t="shared" si="58"/>
        <v>0.15384615384615385</v>
      </c>
      <c r="H36" s="33">
        <v>0</v>
      </c>
      <c r="I36" s="13">
        <f t="shared" si="59"/>
        <v>0</v>
      </c>
      <c r="J36" s="33">
        <v>1</v>
      </c>
      <c r="K36" s="13">
        <f t="shared" si="60"/>
        <v>7.6923076923076927E-2</v>
      </c>
      <c r="L36" s="37">
        <v>85</v>
      </c>
      <c r="M36" s="234">
        <v>1</v>
      </c>
      <c r="N36" s="13">
        <f t="shared" si="61"/>
        <v>1.1764705882352941E-2</v>
      </c>
      <c r="O36" s="33">
        <v>2</v>
      </c>
      <c r="P36" s="13">
        <f t="shared" si="62"/>
        <v>2.3529411764705882E-2</v>
      </c>
      <c r="Q36" s="33">
        <v>9</v>
      </c>
      <c r="R36" s="13">
        <f t="shared" si="63"/>
        <v>0.10588235294117647</v>
      </c>
      <c r="S36" s="37">
        <v>3933</v>
      </c>
      <c r="T36" s="234">
        <v>192</v>
      </c>
      <c r="U36" s="13">
        <f t="shared" si="64"/>
        <v>4.8817696414950422E-2</v>
      </c>
      <c r="V36" s="33">
        <v>407</v>
      </c>
      <c r="W36" s="13">
        <f t="shared" si="65"/>
        <v>0.10348334604627511</v>
      </c>
      <c r="X36" s="33">
        <v>572</v>
      </c>
      <c r="Y36" s="13">
        <f t="shared" si="66"/>
        <v>0.14543605390287312</v>
      </c>
      <c r="Z36" s="37">
        <v>3422</v>
      </c>
      <c r="AA36" s="234">
        <v>126</v>
      </c>
      <c r="AB36" s="13">
        <f t="shared" si="67"/>
        <v>3.6820572764465223E-2</v>
      </c>
      <c r="AC36" s="33">
        <v>284</v>
      </c>
      <c r="AD36" s="13">
        <f t="shared" si="68"/>
        <v>8.2992402104032734E-2</v>
      </c>
      <c r="AE36" s="33">
        <v>571</v>
      </c>
      <c r="AF36" s="13">
        <f t="shared" si="69"/>
        <v>0.1668614845119813</v>
      </c>
      <c r="AG36" s="37">
        <v>2261</v>
      </c>
      <c r="AH36" s="234">
        <v>56</v>
      </c>
      <c r="AI36" s="13">
        <f t="shared" si="70"/>
        <v>2.4767801857585141E-2</v>
      </c>
      <c r="AJ36" s="33">
        <v>144</v>
      </c>
      <c r="AK36" s="13">
        <f t="shared" si="71"/>
        <v>6.3688633348076076E-2</v>
      </c>
      <c r="AL36" s="33">
        <v>304</v>
      </c>
      <c r="AM36" s="13">
        <f t="shared" si="72"/>
        <v>0.13445378151260504</v>
      </c>
      <c r="AN36" s="37">
        <v>972</v>
      </c>
      <c r="AO36" s="234">
        <v>18</v>
      </c>
      <c r="AP36" s="13">
        <f t="shared" si="73"/>
        <v>1.8518518518518517E-2</v>
      </c>
      <c r="AQ36" s="33">
        <v>46</v>
      </c>
      <c r="AR36" s="13">
        <f t="shared" si="74"/>
        <v>4.7325102880658436E-2</v>
      </c>
      <c r="AS36" s="33">
        <v>85</v>
      </c>
      <c r="AT36" s="13">
        <f t="shared" si="75"/>
        <v>8.7448559670781897E-2</v>
      </c>
      <c r="AU36" s="37">
        <v>285</v>
      </c>
      <c r="AV36" s="234">
        <v>2</v>
      </c>
      <c r="AW36" s="13">
        <f t="shared" si="76"/>
        <v>7.0175438596491229E-3</v>
      </c>
      <c r="AX36" s="33">
        <v>11</v>
      </c>
      <c r="AY36" s="13">
        <f t="shared" si="77"/>
        <v>3.8596491228070177E-2</v>
      </c>
      <c r="AZ36" s="33">
        <v>17</v>
      </c>
      <c r="BA36" s="13">
        <f t="shared" si="78"/>
        <v>5.9649122807017542E-2</v>
      </c>
      <c r="BB36" s="37">
        <f t="shared" si="20"/>
        <v>10971</v>
      </c>
      <c r="BC36" s="70">
        <f t="shared" si="21"/>
        <v>397</v>
      </c>
      <c r="BD36" s="13">
        <f t="shared" si="79"/>
        <v>3.6186309361042751E-2</v>
      </c>
      <c r="BE36" s="70">
        <f t="shared" si="22"/>
        <v>894</v>
      </c>
      <c r="BF36" s="13">
        <f t="shared" si="80"/>
        <v>8.1487558107738584E-2</v>
      </c>
      <c r="BG36" s="70">
        <f t="shared" si="23"/>
        <v>1559</v>
      </c>
      <c r="BH36" s="13">
        <f t="shared" si="81"/>
        <v>0.14210190502233161</v>
      </c>
      <c r="BJ36" s="260"/>
      <c r="BK36" s="271"/>
      <c r="BL36" s="209" t="s">
        <v>160</v>
      </c>
      <c r="BM36" s="38">
        <v>941</v>
      </c>
      <c r="BN36" s="38">
        <v>13</v>
      </c>
      <c r="BO36" s="85">
        <v>1.381509032943677E-2</v>
      </c>
      <c r="BP36" s="38">
        <v>107</v>
      </c>
      <c r="BQ36" s="85">
        <v>0.11370882040382571</v>
      </c>
      <c r="BR36" s="38">
        <v>49</v>
      </c>
      <c r="BS36" s="85">
        <v>5.2072263549415514E-2</v>
      </c>
      <c r="BU36" s="190"/>
      <c r="BV36" s="117" t="s">
        <v>67</v>
      </c>
      <c r="BW36" s="36">
        <f t="shared" si="0"/>
        <v>0.74022422750888706</v>
      </c>
      <c r="BX36" s="36">
        <f>(BM30-SUM(BN30,BP30,BR30))/BM30</f>
        <v>0.76115485564304464</v>
      </c>
      <c r="BY36" s="138">
        <v>30</v>
      </c>
      <c r="BZ36" s="142" t="s">
        <v>34</v>
      </c>
      <c r="CA36" s="36">
        <f t="shared" si="82"/>
        <v>3.6265915257774992E-2</v>
      </c>
      <c r="CB36" s="36">
        <f t="shared" si="1"/>
        <v>2.9241662612831738E-2</v>
      </c>
      <c r="CC36" s="36">
        <f t="shared" si="24"/>
        <v>0.15946566478814445</v>
      </c>
      <c r="CD36" s="36">
        <f t="shared" si="2"/>
        <v>0.14420842116642343</v>
      </c>
      <c r="CE36" s="36">
        <f t="shared" si="25"/>
        <v>5.2181173032769777E-2</v>
      </c>
      <c r="CF36" s="36">
        <f t="shared" si="3"/>
        <v>4.9402734987297983E-2</v>
      </c>
      <c r="CG36" s="36">
        <f t="shared" si="83"/>
        <v>0.75208724692131079</v>
      </c>
      <c r="CH36" s="36">
        <f t="shared" si="26"/>
        <v>0.77714718123344684</v>
      </c>
      <c r="CI36" s="36">
        <f t="shared" si="27"/>
        <v>3.2637735576575927E-2</v>
      </c>
      <c r="CJ36" s="36">
        <f t="shared" si="28"/>
        <v>0.15697884323777891</v>
      </c>
      <c r="CK36" s="36">
        <f t="shared" si="29"/>
        <v>4.9317640262834861E-2</v>
      </c>
      <c r="CL36" s="36">
        <f t="shared" si="30"/>
        <v>0.7610657809228103</v>
      </c>
      <c r="CM36" s="36">
        <f t="shared" si="31"/>
        <v>5.2215636466271524E-2</v>
      </c>
      <c r="CN36" s="36">
        <f t="shared" si="32"/>
        <v>0.18628281117696868</v>
      </c>
      <c r="CO36" s="36">
        <f t="shared" si="33"/>
        <v>6.4916737228337573E-2</v>
      </c>
      <c r="CP36" s="36">
        <f t="shared" si="34"/>
        <v>0.69658481512842219</v>
      </c>
      <c r="CQ36" s="36">
        <f t="shared" si="35"/>
        <v>4.0786598689002182E-2</v>
      </c>
      <c r="CR36" s="36">
        <f t="shared" si="36"/>
        <v>0.15804806991988346</v>
      </c>
      <c r="CS36" s="36">
        <f t="shared" si="37"/>
        <v>6.1908230152949745E-2</v>
      </c>
      <c r="CT36" s="36">
        <f t="shared" si="38"/>
        <v>0.73925710123816457</v>
      </c>
      <c r="CV36" s="142" t="s">
        <v>16</v>
      </c>
      <c r="CW36" s="36">
        <f t="shared" si="4"/>
        <v>5.3028460228654831E-2</v>
      </c>
      <c r="CX36" s="36">
        <f t="shared" si="5"/>
        <v>3.9994937349702567E-2</v>
      </c>
      <c r="CY36" s="197">
        <f t="shared" si="84"/>
        <v>1.2999999999999998</v>
      </c>
      <c r="CZ36" s="36">
        <f t="shared" si="6"/>
        <v>0.16577475066893699</v>
      </c>
      <c r="DA36" s="36">
        <f t="shared" si="7"/>
        <v>0.16251107454752564</v>
      </c>
      <c r="DB36" s="197">
        <f t="shared" si="39"/>
        <v>0.30000000000000027</v>
      </c>
      <c r="DC36" s="36">
        <f t="shared" si="8"/>
        <v>6.5312576015567989E-2</v>
      </c>
      <c r="DD36" s="36">
        <f t="shared" si="9"/>
        <v>5.5436020756866218E-2</v>
      </c>
      <c r="DE36" s="197">
        <f t="shared" si="40"/>
        <v>1.0000000000000002</v>
      </c>
      <c r="DF36" s="36">
        <f t="shared" si="10"/>
        <v>0.71588421308684014</v>
      </c>
      <c r="DG36" s="36">
        <f t="shared" si="11"/>
        <v>0.74205796734590557</v>
      </c>
      <c r="DH36" s="197">
        <f t="shared" si="41"/>
        <v>-2.6000000000000023</v>
      </c>
      <c r="DI36" s="36">
        <f t="shared" si="42"/>
        <v>4.8763853367433933E-2</v>
      </c>
      <c r="DJ36" s="36">
        <f t="shared" si="43"/>
        <v>0.15788576300085252</v>
      </c>
      <c r="DK36" s="36">
        <f t="shared" si="44"/>
        <v>6.0869565217391307E-2</v>
      </c>
      <c r="DL36" s="36">
        <f t="shared" si="45"/>
        <v>0.73248081841432222</v>
      </c>
      <c r="DM36" s="36">
        <f t="shared" si="46"/>
        <v>7.3775573465592062E-2</v>
      </c>
      <c r="DN36" s="36">
        <f t="shared" si="47"/>
        <v>0.20582765034097955</v>
      </c>
      <c r="DO36" s="36">
        <f t="shared" si="48"/>
        <v>7.7495350278983258E-2</v>
      </c>
      <c r="DP36" s="36">
        <f t="shared" si="49"/>
        <v>0.6429014259144451</v>
      </c>
      <c r="DQ36" s="36">
        <f t="shared" si="50"/>
        <v>4.8494983277591976E-2</v>
      </c>
      <c r="DR36" s="36">
        <f t="shared" si="51"/>
        <v>0.1705685618729097</v>
      </c>
      <c r="DS36" s="36">
        <f t="shared" si="52"/>
        <v>8.3612040133779264E-2</v>
      </c>
      <c r="DT36" s="36">
        <f t="shared" si="53"/>
        <v>0.69732441471571904</v>
      </c>
      <c r="DV36" s="36">
        <f t="shared" si="12"/>
        <v>4.8041085134680403E-2</v>
      </c>
      <c r="DW36" s="36">
        <f t="shared" si="13"/>
        <v>4.088478876192473E-2</v>
      </c>
      <c r="DX36" s="197">
        <f t="shared" si="54"/>
        <v>0.7</v>
      </c>
      <c r="DY36" s="36">
        <f t="shared" si="14"/>
        <v>0.16533561940166969</v>
      </c>
      <c r="DZ36" s="36">
        <f t="shared" si="15"/>
        <v>0.15268812910075097</v>
      </c>
      <c r="EA36" s="197">
        <f t="shared" si="55"/>
        <v>1.2000000000000011</v>
      </c>
      <c r="EB36" s="36">
        <f t="shared" si="16"/>
        <v>7.246863332638967E-2</v>
      </c>
      <c r="EC36" s="36">
        <f t="shared" si="17"/>
        <v>6.9813647232663895E-2</v>
      </c>
      <c r="ED36" s="197">
        <f t="shared" si="56"/>
        <v>0.19999999999999879</v>
      </c>
      <c r="EE36" s="36">
        <f t="shared" si="18"/>
        <v>0.7141546621372602</v>
      </c>
      <c r="EF36" s="36">
        <f t="shared" si="19"/>
        <v>0.73661343490466036</v>
      </c>
      <c r="EG36" s="197">
        <f t="shared" si="57"/>
        <v>-2.300000000000002</v>
      </c>
      <c r="EH36" s="141">
        <v>0</v>
      </c>
    </row>
    <row r="37" spans="2:138" s="12" customFormat="1" ht="14.25" customHeight="1">
      <c r="B37" s="259">
        <v>7</v>
      </c>
      <c r="C37" s="270" t="s">
        <v>103</v>
      </c>
      <c r="D37" s="135" t="s">
        <v>140</v>
      </c>
      <c r="E37" s="120">
        <v>19</v>
      </c>
      <c r="F37" s="83">
        <v>1</v>
      </c>
      <c r="G37" s="72">
        <f t="shared" si="58"/>
        <v>5.2631578947368418E-2</v>
      </c>
      <c r="H37" s="73">
        <v>2</v>
      </c>
      <c r="I37" s="72">
        <f t="shared" si="59"/>
        <v>0.10526315789473684</v>
      </c>
      <c r="J37" s="73">
        <v>0</v>
      </c>
      <c r="K37" s="72">
        <f t="shared" si="60"/>
        <v>0</v>
      </c>
      <c r="L37" s="120">
        <v>83</v>
      </c>
      <c r="M37" s="83">
        <v>2</v>
      </c>
      <c r="N37" s="72">
        <f t="shared" si="61"/>
        <v>2.4096385542168676E-2</v>
      </c>
      <c r="O37" s="73">
        <v>5</v>
      </c>
      <c r="P37" s="72">
        <f t="shared" si="62"/>
        <v>6.0240963855421686E-2</v>
      </c>
      <c r="Q37" s="73">
        <v>7</v>
      </c>
      <c r="R37" s="72">
        <f t="shared" si="63"/>
        <v>8.4337349397590355E-2</v>
      </c>
      <c r="S37" s="120">
        <v>2858</v>
      </c>
      <c r="T37" s="83">
        <v>129</v>
      </c>
      <c r="U37" s="72">
        <f t="shared" si="64"/>
        <v>4.5136459062281316E-2</v>
      </c>
      <c r="V37" s="73">
        <v>390</v>
      </c>
      <c r="W37" s="72">
        <f t="shared" si="65"/>
        <v>0.1364590622813156</v>
      </c>
      <c r="X37" s="73">
        <v>304</v>
      </c>
      <c r="Y37" s="72">
        <f t="shared" si="66"/>
        <v>0.10636808957312806</v>
      </c>
      <c r="Z37" s="120">
        <v>2482</v>
      </c>
      <c r="AA37" s="83">
        <v>91</v>
      </c>
      <c r="AB37" s="72">
        <f t="shared" si="67"/>
        <v>3.6663980660757454E-2</v>
      </c>
      <c r="AC37" s="73">
        <v>298</v>
      </c>
      <c r="AD37" s="72">
        <f t="shared" si="68"/>
        <v>0.12006446414182111</v>
      </c>
      <c r="AE37" s="73">
        <v>279</v>
      </c>
      <c r="AF37" s="72">
        <f t="shared" si="69"/>
        <v>0.11240934730056407</v>
      </c>
      <c r="AG37" s="120">
        <v>1539</v>
      </c>
      <c r="AH37" s="83">
        <v>47</v>
      </c>
      <c r="AI37" s="72">
        <f t="shared" si="70"/>
        <v>3.0539311241065625E-2</v>
      </c>
      <c r="AJ37" s="73">
        <v>146</v>
      </c>
      <c r="AK37" s="72">
        <f t="shared" si="71"/>
        <v>9.4866796621182581E-2</v>
      </c>
      <c r="AL37" s="73">
        <v>159</v>
      </c>
      <c r="AM37" s="72">
        <f t="shared" si="72"/>
        <v>0.10331384015594541</v>
      </c>
      <c r="AN37" s="120">
        <v>699</v>
      </c>
      <c r="AO37" s="83">
        <v>11</v>
      </c>
      <c r="AP37" s="72">
        <f t="shared" si="73"/>
        <v>1.5736766809728183E-2</v>
      </c>
      <c r="AQ37" s="73">
        <v>38</v>
      </c>
      <c r="AR37" s="72">
        <f t="shared" si="74"/>
        <v>5.4363376251788269E-2</v>
      </c>
      <c r="AS37" s="73">
        <v>31</v>
      </c>
      <c r="AT37" s="72">
        <f t="shared" si="75"/>
        <v>4.4349070100143065E-2</v>
      </c>
      <c r="AU37" s="120">
        <v>171</v>
      </c>
      <c r="AV37" s="83">
        <v>0</v>
      </c>
      <c r="AW37" s="72">
        <f t="shared" si="76"/>
        <v>0</v>
      </c>
      <c r="AX37" s="73">
        <v>6</v>
      </c>
      <c r="AY37" s="72">
        <f t="shared" si="77"/>
        <v>3.5087719298245612E-2</v>
      </c>
      <c r="AZ37" s="73">
        <v>4</v>
      </c>
      <c r="BA37" s="72">
        <f t="shared" si="78"/>
        <v>2.3391812865497075E-2</v>
      </c>
      <c r="BB37" s="120">
        <f t="shared" si="20"/>
        <v>7851</v>
      </c>
      <c r="BC37" s="74">
        <f t="shared" si="21"/>
        <v>281</v>
      </c>
      <c r="BD37" s="72">
        <f t="shared" si="79"/>
        <v>3.5791618902050695E-2</v>
      </c>
      <c r="BE37" s="74">
        <f t="shared" si="22"/>
        <v>885</v>
      </c>
      <c r="BF37" s="72">
        <f t="shared" si="80"/>
        <v>0.11272449369507069</v>
      </c>
      <c r="BG37" s="74">
        <f t="shared" si="23"/>
        <v>784</v>
      </c>
      <c r="BH37" s="72">
        <f t="shared" si="81"/>
        <v>9.9859890459814041E-2</v>
      </c>
      <c r="BJ37" s="260"/>
      <c r="BK37" s="271"/>
      <c r="BL37" s="209" t="s">
        <v>209</v>
      </c>
      <c r="BM37" s="38">
        <v>246</v>
      </c>
      <c r="BN37" s="38">
        <v>1</v>
      </c>
      <c r="BO37" s="85">
        <v>4.0650406504065045E-3</v>
      </c>
      <c r="BP37" s="38">
        <v>5</v>
      </c>
      <c r="BQ37" s="85">
        <v>2.032520325203252E-2</v>
      </c>
      <c r="BR37" s="38">
        <v>1</v>
      </c>
      <c r="BS37" s="85">
        <v>4.0650406504065045E-3</v>
      </c>
      <c r="BU37" s="188" t="s">
        <v>103</v>
      </c>
      <c r="BV37" s="5" t="s">
        <v>140</v>
      </c>
      <c r="BW37" s="36">
        <f t="shared" si="0"/>
        <v>0.75162399694306459</v>
      </c>
      <c r="BX37" s="36">
        <f>(BM31-SUM(BN31,BP31,BR31))/BM31</f>
        <v>0.76485120718697364</v>
      </c>
      <c r="BY37" s="138">
        <v>31</v>
      </c>
      <c r="BZ37" s="142" t="s">
        <v>35</v>
      </c>
      <c r="CA37" s="36">
        <f t="shared" si="82"/>
        <v>3.357268352303109E-2</v>
      </c>
      <c r="CB37" s="36">
        <f t="shared" si="1"/>
        <v>2.6976968916089548E-2</v>
      </c>
      <c r="CC37" s="36">
        <f t="shared" si="24"/>
        <v>0.18524176915438087</v>
      </c>
      <c r="CD37" s="36">
        <f t="shared" si="2"/>
        <v>0.16838460299565147</v>
      </c>
      <c r="CE37" s="36">
        <f t="shared" si="25"/>
        <v>4.8162859980139028E-2</v>
      </c>
      <c r="CF37" s="36">
        <f t="shared" si="3"/>
        <v>4.449186664519246E-2</v>
      </c>
      <c r="CG37" s="36">
        <f t="shared" si="83"/>
        <v>0.73302268734244902</v>
      </c>
      <c r="CH37" s="36">
        <f t="shared" si="26"/>
        <v>0.76014656144306647</v>
      </c>
      <c r="CI37" s="36">
        <f t="shared" si="27"/>
        <v>3.0239953743856605E-2</v>
      </c>
      <c r="CJ37" s="36">
        <f t="shared" si="28"/>
        <v>0.17311361665221162</v>
      </c>
      <c r="CK37" s="36">
        <f t="shared" si="29"/>
        <v>4.6603064469499855E-2</v>
      </c>
      <c r="CL37" s="36">
        <f t="shared" si="30"/>
        <v>0.75004336513443193</v>
      </c>
      <c r="CM37" s="36">
        <f t="shared" si="31"/>
        <v>4.2802790107799617E-2</v>
      </c>
      <c r="CN37" s="36">
        <f t="shared" si="32"/>
        <v>0.2187698161065314</v>
      </c>
      <c r="CO37" s="36">
        <f t="shared" si="33"/>
        <v>5.0412175015852885E-2</v>
      </c>
      <c r="CP37" s="36">
        <f t="shared" si="34"/>
        <v>0.68801521876981608</v>
      </c>
      <c r="CQ37" s="36">
        <f t="shared" si="35"/>
        <v>3.9796390559925961E-2</v>
      </c>
      <c r="CR37" s="36">
        <f t="shared" si="36"/>
        <v>0.21749190189726977</v>
      </c>
      <c r="CS37" s="36">
        <f t="shared" si="37"/>
        <v>6.0620083294770942E-2</v>
      </c>
      <c r="CT37" s="36">
        <f t="shared" si="38"/>
        <v>0.68209162424803327</v>
      </c>
      <c r="CV37" s="142" t="s">
        <v>17</v>
      </c>
      <c r="CW37" s="36">
        <f t="shared" si="4"/>
        <v>3.0047400980155861E-2</v>
      </c>
      <c r="CX37" s="36">
        <f t="shared" si="5"/>
        <v>2.7584472205919343E-2</v>
      </c>
      <c r="CY37" s="197">
        <f t="shared" si="84"/>
        <v>0.19999999999999984</v>
      </c>
      <c r="CZ37" s="36">
        <f t="shared" si="6"/>
        <v>0.15144211456575882</v>
      </c>
      <c r="DA37" s="36">
        <f t="shared" si="7"/>
        <v>0.13456862580699253</v>
      </c>
      <c r="DB37" s="197">
        <f t="shared" si="39"/>
        <v>1.5999999999999988</v>
      </c>
      <c r="DC37" s="36">
        <f t="shared" si="8"/>
        <v>5.2221418815778901E-2</v>
      </c>
      <c r="DD37" s="36">
        <f t="shared" si="9"/>
        <v>5.1731365808669404E-2</v>
      </c>
      <c r="DE37" s="197">
        <f t="shared" si="40"/>
        <v>0</v>
      </c>
      <c r="DF37" s="36">
        <f t="shared" si="10"/>
        <v>0.76628906563830645</v>
      </c>
      <c r="DG37" s="36">
        <f t="shared" si="11"/>
        <v>0.78611553617841867</v>
      </c>
      <c r="DH37" s="197">
        <f t="shared" si="41"/>
        <v>-2.0000000000000018</v>
      </c>
      <c r="DI37" s="36">
        <f t="shared" si="42"/>
        <v>2.3714891361950187E-2</v>
      </c>
      <c r="DJ37" s="36">
        <f t="shared" si="43"/>
        <v>0.13235294117647059</v>
      </c>
      <c r="DK37" s="36">
        <f t="shared" si="44"/>
        <v>5.0476947535771068E-2</v>
      </c>
      <c r="DL37" s="36">
        <f t="shared" si="45"/>
        <v>0.79345521992580814</v>
      </c>
      <c r="DM37" s="36">
        <f t="shared" si="46"/>
        <v>4.1367423154266017E-2</v>
      </c>
      <c r="DN37" s="36">
        <f t="shared" si="47"/>
        <v>0.18816432059752944</v>
      </c>
      <c r="DO37" s="36">
        <f t="shared" si="48"/>
        <v>5.9752944556162021E-2</v>
      </c>
      <c r="DP37" s="36">
        <f t="shared" si="49"/>
        <v>0.7107153116920425</v>
      </c>
      <c r="DQ37" s="36">
        <f t="shared" si="50"/>
        <v>4.0160642570281124E-2</v>
      </c>
      <c r="DR37" s="36">
        <f t="shared" si="51"/>
        <v>0.17991967871485945</v>
      </c>
      <c r="DS37" s="36">
        <f t="shared" si="52"/>
        <v>4.4176706827309238E-2</v>
      </c>
      <c r="DT37" s="36">
        <f t="shared" si="53"/>
        <v>0.73574297188755022</v>
      </c>
      <c r="DV37" s="36">
        <f t="shared" si="12"/>
        <v>4.8041085134680403E-2</v>
      </c>
      <c r="DW37" s="36">
        <f t="shared" si="13"/>
        <v>4.088478876192473E-2</v>
      </c>
      <c r="DX37" s="197">
        <f t="shared" si="54"/>
        <v>0.7</v>
      </c>
      <c r="DY37" s="36">
        <f t="shared" si="14"/>
        <v>0.16533561940166969</v>
      </c>
      <c r="DZ37" s="36">
        <f t="shared" si="15"/>
        <v>0.15268812910075097</v>
      </c>
      <c r="EA37" s="197">
        <f t="shared" si="55"/>
        <v>1.2000000000000011</v>
      </c>
      <c r="EB37" s="36">
        <f t="shared" si="16"/>
        <v>7.246863332638967E-2</v>
      </c>
      <c r="EC37" s="36">
        <f t="shared" si="17"/>
        <v>6.9813647232663895E-2</v>
      </c>
      <c r="ED37" s="197">
        <f t="shared" si="56"/>
        <v>0.19999999999999879</v>
      </c>
      <c r="EE37" s="36">
        <f t="shared" si="18"/>
        <v>0.7141546621372602</v>
      </c>
      <c r="EF37" s="36">
        <f t="shared" si="19"/>
        <v>0.73661343490466036</v>
      </c>
      <c r="EG37" s="197">
        <f t="shared" si="57"/>
        <v>-2.300000000000002</v>
      </c>
      <c r="EH37" s="141">
        <v>0</v>
      </c>
    </row>
    <row r="38" spans="2:138" s="12" customFormat="1" ht="14.25" customHeight="1">
      <c r="B38" s="260"/>
      <c r="C38" s="271"/>
      <c r="D38" s="213" t="s">
        <v>303</v>
      </c>
      <c r="E38" s="170">
        <v>1</v>
      </c>
      <c r="F38" s="220">
        <v>0</v>
      </c>
      <c r="G38" s="84">
        <f t="shared" si="58"/>
        <v>0</v>
      </c>
      <c r="H38" s="231">
        <v>0</v>
      </c>
      <c r="I38" s="84">
        <f>IFERROR(H38/E38,"-")</f>
        <v>0</v>
      </c>
      <c r="J38" s="231">
        <v>0</v>
      </c>
      <c r="K38" s="84">
        <f>IFERROR(J38/E38,"-")</f>
        <v>0</v>
      </c>
      <c r="L38" s="170">
        <v>4</v>
      </c>
      <c r="M38" s="220">
        <v>0</v>
      </c>
      <c r="N38" s="84">
        <f>IFERROR(M38/L38,"-")</f>
        <v>0</v>
      </c>
      <c r="O38" s="231">
        <v>2</v>
      </c>
      <c r="P38" s="84">
        <f>IFERROR(O38/L38,"-")</f>
        <v>0.5</v>
      </c>
      <c r="Q38" s="231">
        <v>0</v>
      </c>
      <c r="R38" s="84">
        <f>IFERROR(Q38/L38,"-")</f>
        <v>0</v>
      </c>
      <c r="S38" s="170">
        <v>525</v>
      </c>
      <c r="T38" s="220">
        <v>23</v>
      </c>
      <c r="U38" s="84">
        <f>IFERROR(T38/S38,"-")</f>
        <v>4.3809523809523812E-2</v>
      </c>
      <c r="V38" s="231">
        <v>66</v>
      </c>
      <c r="W38" s="84">
        <f>IFERROR(V38/S38,"-")</f>
        <v>0.12571428571428572</v>
      </c>
      <c r="X38" s="231">
        <v>55</v>
      </c>
      <c r="Y38" s="84">
        <f>IFERROR(X38/S38,"-")</f>
        <v>0.10476190476190476</v>
      </c>
      <c r="Z38" s="170">
        <v>388</v>
      </c>
      <c r="AA38" s="220">
        <v>21</v>
      </c>
      <c r="AB38" s="84">
        <f>IFERROR(AA38/Z38,"-")</f>
        <v>5.4123711340206188E-2</v>
      </c>
      <c r="AC38" s="231">
        <v>46</v>
      </c>
      <c r="AD38" s="84">
        <f>IFERROR(AC38/Z38,"-")</f>
        <v>0.11855670103092783</v>
      </c>
      <c r="AE38" s="231">
        <v>48</v>
      </c>
      <c r="AF38" s="84">
        <f>IFERROR(AE38/Z38,"-")</f>
        <v>0.12371134020618557</v>
      </c>
      <c r="AG38" s="170">
        <v>256</v>
      </c>
      <c r="AH38" s="220">
        <v>15</v>
      </c>
      <c r="AI38" s="84">
        <f>IFERROR(AH38/AG38,"-")</f>
        <v>5.859375E-2</v>
      </c>
      <c r="AJ38" s="231">
        <v>28</v>
      </c>
      <c r="AK38" s="84">
        <f>IFERROR(AJ38/AG38,"-")</f>
        <v>0.109375</v>
      </c>
      <c r="AL38" s="231">
        <v>37</v>
      </c>
      <c r="AM38" s="84">
        <f>IFERROR(AL38/AG38,"-")</f>
        <v>0.14453125</v>
      </c>
      <c r="AN38" s="170">
        <v>104</v>
      </c>
      <c r="AO38" s="220">
        <v>3</v>
      </c>
      <c r="AP38" s="84">
        <f>IFERROR(AO38/AN38,"-")</f>
        <v>2.8846153846153848E-2</v>
      </c>
      <c r="AQ38" s="231">
        <v>7</v>
      </c>
      <c r="AR38" s="84">
        <f>IFERROR(AQ38/AN38,"-")</f>
        <v>6.7307692307692304E-2</v>
      </c>
      <c r="AS38" s="231">
        <v>8</v>
      </c>
      <c r="AT38" s="84">
        <f>IFERROR(AS38/AN38,"-")</f>
        <v>7.6923076923076927E-2</v>
      </c>
      <c r="AU38" s="170">
        <v>27</v>
      </c>
      <c r="AV38" s="220">
        <v>0</v>
      </c>
      <c r="AW38" s="84">
        <f>IFERROR(AV38/AU38,"-")</f>
        <v>0</v>
      </c>
      <c r="AX38" s="231">
        <v>1</v>
      </c>
      <c r="AY38" s="84">
        <f>IFERROR(AX38/AU38,"-")</f>
        <v>3.7037037037037035E-2</v>
      </c>
      <c r="AZ38" s="231">
        <v>1</v>
      </c>
      <c r="BA38" s="84">
        <f>IFERROR(AZ38/AU38,"-")</f>
        <v>3.7037037037037035E-2</v>
      </c>
      <c r="BB38" s="170">
        <f t="shared" si="20"/>
        <v>1305</v>
      </c>
      <c r="BC38" s="171">
        <f t="shared" si="21"/>
        <v>62</v>
      </c>
      <c r="BD38" s="84">
        <f>IFERROR(BC38/BB38,"-")</f>
        <v>4.75095785440613E-2</v>
      </c>
      <c r="BE38" s="171">
        <f t="shared" si="22"/>
        <v>150</v>
      </c>
      <c r="BF38" s="84">
        <f>IFERROR(BE38/BB38,"-")</f>
        <v>0.11494252873563218</v>
      </c>
      <c r="BG38" s="171">
        <f t="shared" si="23"/>
        <v>149</v>
      </c>
      <c r="BH38" s="84">
        <f>IFERROR(BG38/BB38,"-")</f>
        <v>0.11417624521072797</v>
      </c>
      <c r="BJ38" s="261"/>
      <c r="BK38" s="272"/>
      <c r="BL38" s="208" t="s">
        <v>67</v>
      </c>
      <c r="BM38" s="38">
        <v>7436</v>
      </c>
      <c r="BN38" s="38">
        <v>138</v>
      </c>
      <c r="BO38" s="85">
        <v>1.8558364712210867E-2</v>
      </c>
      <c r="BP38" s="38">
        <v>761</v>
      </c>
      <c r="BQ38" s="85">
        <v>0.10233996772458311</v>
      </c>
      <c r="BR38" s="38">
        <v>266</v>
      </c>
      <c r="BS38" s="85">
        <v>3.5771920387304999E-2</v>
      </c>
      <c r="BU38" s="225"/>
      <c r="BV38" s="214" t="s">
        <v>299</v>
      </c>
      <c r="BW38" s="36">
        <f t="shared" si="0"/>
        <v>0.7233716475095785</v>
      </c>
      <c r="BX38" s="226"/>
      <c r="BY38" s="138">
        <v>32</v>
      </c>
      <c r="BZ38" s="142" t="s">
        <v>36</v>
      </c>
      <c r="CA38" s="36">
        <f t="shared" si="82"/>
        <v>3.873388042203986E-2</v>
      </c>
      <c r="CB38" s="36">
        <f t="shared" si="1"/>
        <v>3.2761536603044213E-2</v>
      </c>
      <c r="CC38" s="36">
        <f t="shared" si="24"/>
        <v>0.15985932004689332</v>
      </c>
      <c r="CD38" s="36">
        <f t="shared" si="2"/>
        <v>0.14447934283643393</v>
      </c>
      <c r="CE38" s="36">
        <f t="shared" si="25"/>
        <v>7.3763188745603753E-2</v>
      </c>
      <c r="CF38" s="36">
        <f t="shared" si="3"/>
        <v>7.3061125875815411E-2</v>
      </c>
      <c r="CG38" s="36">
        <f t="shared" si="83"/>
        <v>0.72764361078546302</v>
      </c>
      <c r="CH38" s="36">
        <f t="shared" si="26"/>
        <v>0.74969799468470644</v>
      </c>
      <c r="CI38" s="36">
        <f t="shared" si="27"/>
        <v>3.739506486899008E-2</v>
      </c>
      <c r="CJ38" s="36">
        <f t="shared" si="28"/>
        <v>0.15752989061307554</v>
      </c>
      <c r="CK38" s="36">
        <f t="shared" si="29"/>
        <v>7.186466547952175E-2</v>
      </c>
      <c r="CL38" s="36">
        <f t="shared" si="30"/>
        <v>0.73321037903841257</v>
      </c>
      <c r="CM38" s="36">
        <f t="shared" si="31"/>
        <v>4.8228084199307221E-2</v>
      </c>
      <c r="CN38" s="36">
        <f t="shared" si="32"/>
        <v>0.17772448707700506</v>
      </c>
      <c r="CO38" s="36">
        <f t="shared" si="33"/>
        <v>8.4998667732480687E-2</v>
      </c>
      <c r="CP38" s="36">
        <f t="shared" si="34"/>
        <v>0.68904876099120704</v>
      </c>
      <c r="CQ38" s="36">
        <f t="shared" si="35"/>
        <v>3.818953323903819E-2</v>
      </c>
      <c r="CR38" s="36">
        <f t="shared" si="36"/>
        <v>0.18033946251768035</v>
      </c>
      <c r="CS38" s="36">
        <f t="shared" si="37"/>
        <v>8.1329561527581334E-2</v>
      </c>
      <c r="CT38" s="36">
        <f t="shared" si="38"/>
        <v>0.70014144271570011</v>
      </c>
      <c r="CV38" s="142" t="s">
        <v>26</v>
      </c>
      <c r="CW38" s="36">
        <f t="shared" si="4"/>
        <v>5.0055865921787707E-2</v>
      </c>
      <c r="CX38" s="36">
        <f t="shared" si="5"/>
        <v>4.3827016972797027E-2</v>
      </c>
      <c r="CY38" s="197">
        <f t="shared" si="84"/>
        <v>0.60000000000000053</v>
      </c>
      <c r="CZ38" s="36">
        <f t="shared" si="6"/>
        <v>0.23340782122905027</v>
      </c>
      <c r="DA38" s="36">
        <f t="shared" si="7"/>
        <v>0.20576610090676586</v>
      </c>
      <c r="DB38" s="197">
        <f t="shared" si="39"/>
        <v>2.7000000000000024</v>
      </c>
      <c r="DC38" s="36">
        <f t="shared" si="8"/>
        <v>5.0055865921787707E-2</v>
      </c>
      <c r="DD38" s="36">
        <f t="shared" si="9"/>
        <v>4.8128342245989303E-2</v>
      </c>
      <c r="DE38" s="197">
        <f t="shared" si="40"/>
        <v>0.20000000000000018</v>
      </c>
      <c r="DF38" s="36">
        <f t="shared" si="10"/>
        <v>0.66648044692737429</v>
      </c>
      <c r="DG38" s="36">
        <f t="shared" si="11"/>
        <v>0.70227853987444777</v>
      </c>
      <c r="DH38" s="197">
        <f t="shared" si="41"/>
        <v>-3.5999999999999921</v>
      </c>
      <c r="DI38" s="36">
        <f t="shared" si="42"/>
        <v>4.3781942078364562E-2</v>
      </c>
      <c r="DJ38" s="36">
        <f t="shared" si="43"/>
        <v>0.22776831345826234</v>
      </c>
      <c r="DK38" s="36">
        <f t="shared" si="44"/>
        <v>5.0766609880749575E-2</v>
      </c>
      <c r="DL38" s="36">
        <f t="shared" si="45"/>
        <v>0.67768313458262353</v>
      </c>
      <c r="DM38" s="36">
        <f t="shared" si="46"/>
        <v>6.59444182760245E-2</v>
      </c>
      <c r="DN38" s="36">
        <f t="shared" si="47"/>
        <v>0.26660386245878476</v>
      </c>
      <c r="DO38" s="36">
        <f t="shared" si="48"/>
        <v>4.7574187470560525E-2</v>
      </c>
      <c r="DP38" s="36">
        <f t="shared" si="49"/>
        <v>0.61987753179463023</v>
      </c>
      <c r="DQ38" s="36">
        <f t="shared" si="50"/>
        <v>6.0426540284360189E-2</v>
      </c>
      <c r="DR38" s="36">
        <f t="shared" si="51"/>
        <v>0.21682464454976302</v>
      </c>
      <c r="DS38" s="36">
        <f t="shared" si="52"/>
        <v>5.8056872037914695E-2</v>
      </c>
      <c r="DT38" s="36">
        <f t="shared" si="53"/>
        <v>0.66469194312796209</v>
      </c>
      <c r="DV38" s="36">
        <f t="shared" si="12"/>
        <v>4.8041085134680403E-2</v>
      </c>
      <c r="DW38" s="36">
        <f t="shared" si="13"/>
        <v>4.088478876192473E-2</v>
      </c>
      <c r="DX38" s="197">
        <f t="shared" si="54"/>
        <v>0.7</v>
      </c>
      <c r="DY38" s="36">
        <f t="shared" si="14"/>
        <v>0.16533561940166969</v>
      </c>
      <c r="DZ38" s="36">
        <f t="shared" si="15"/>
        <v>0.15268812910075097</v>
      </c>
      <c r="EA38" s="197">
        <f t="shared" si="55"/>
        <v>1.2000000000000011</v>
      </c>
      <c r="EB38" s="36">
        <f t="shared" si="16"/>
        <v>7.246863332638967E-2</v>
      </c>
      <c r="EC38" s="36">
        <f t="shared" si="17"/>
        <v>6.9813647232663895E-2</v>
      </c>
      <c r="ED38" s="197">
        <f t="shared" si="56"/>
        <v>0.19999999999999879</v>
      </c>
      <c r="EE38" s="36">
        <f t="shared" si="18"/>
        <v>0.7141546621372602</v>
      </c>
      <c r="EF38" s="36">
        <f t="shared" si="19"/>
        <v>0.73661343490466036</v>
      </c>
      <c r="EG38" s="197">
        <f t="shared" si="57"/>
        <v>-2.300000000000002</v>
      </c>
      <c r="EH38" s="141">
        <v>0</v>
      </c>
    </row>
    <row r="39" spans="2:138" s="12" customFormat="1" ht="14.25" customHeight="1">
      <c r="B39" s="260"/>
      <c r="C39" s="271"/>
      <c r="D39" s="169" t="s">
        <v>160</v>
      </c>
      <c r="E39" s="164">
        <v>0</v>
      </c>
      <c r="F39" s="165">
        <v>0</v>
      </c>
      <c r="G39" s="62" t="str">
        <f t="shared" si="58"/>
        <v>-</v>
      </c>
      <c r="H39" s="63">
        <v>0</v>
      </c>
      <c r="I39" s="62" t="str">
        <f t="shared" si="59"/>
        <v>-</v>
      </c>
      <c r="J39" s="63">
        <v>0</v>
      </c>
      <c r="K39" s="62" t="str">
        <f t="shared" si="60"/>
        <v>-</v>
      </c>
      <c r="L39" s="164">
        <v>3</v>
      </c>
      <c r="M39" s="165">
        <v>0</v>
      </c>
      <c r="N39" s="62">
        <f t="shared" si="61"/>
        <v>0</v>
      </c>
      <c r="O39" s="63">
        <v>1</v>
      </c>
      <c r="P39" s="62">
        <f t="shared" si="62"/>
        <v>0.33333333333333331</v>
      </c>
      <c r="Q39" s="63">
        <v>0</v>
      </c>
      <c r="R39" s="62">
        <f t="shared" si="63"/>
        <v>0</v>
      </c>
      <c r="S39" s="164">
        <v>289</v>
      </c>
      <c r="T39" s="165">
        <v>15</v>
      </c>
      <c r="U39" s="62">
        <f t="shared" si="64"/>
        <v>5.1903114186851208E-2</v>
      </c>
      <c r="V39" s="63">
        <v>46</v>
      </c>
      <c r="W39" s="62">
        <f t="shared" si="65"/>
        <v>0.15916955017301038</v>
      </c>
      <c r="X39" s="63">
        <v>34</v>
      </c>
      <c r="Y39" s="62">
        <f t="shared" si="66"/>
        <v>0.11764705882352941</v>
      </c>
      <c r="Z39" s="164">
        <v>151</v>
      </c>
      <c r="AA39" s="165">
        <v>7</v>
      </c>
      <c r="AB39" s="62">
        <f t="shared" si="67"/>
        <v>4.6357615894039736E-2</v>
      </c>
      <c r="AC39" s="63">
        <v>14</v>
      </c>
      <c r="AD39" s="62">
        <f t="shared" si="68"/>
        <v>9.2715231788079472E-2</v>
      </c>
      <c r="AE39" s="63">
        <v>26</v>
      </c>
      <c r="AF39" s="62">
        <f t="shared" si="69"/>
        <v>0.17218543046357615</v>
      </c>
      <c r="AG39" s="164">
        <v>52</v>
      </c>
      <c r="AH39" s="165">
        <v>2</v>
      </c>
      <c r="AI39" s="62">
        <f t="shared" si="70"/>
        <v>3.8461538461538464E-2</v>
      </c>
      <c r="AJ39" s="63">
        <v>4</v>
      </c>
      <c r="AK39" s="62">
        <f t="shared" si="71"/>
        <v>7.6923076923076927E-2</v>
      </c>
      <c r="AL39" s="63">
        <v>6</v>
      </c>
      <c r="AM39" s="62">
        <f t="shared" si="72"/>
        <v>0.11538461538461539</v>
      </c>
      <c r="AN39" s="164">
        <v>28</v>
      </c>
      <c r="AO39" s="165">
        <v>0</v>
      </c>
      <c r="AP39" s="62">
        <f t="shared" si="73"/>
        <v>0</v>
      </c>
      <c r="AQ39" s="63">
        <v>9</v>
      </c>
      <c r="AR39" s="62">
        <f t="shared" si="74"/>
        <v>0.32142857142857145</v>
      </c>
      <c r="AS39" s="63">
        <v>2</v>
      </c>
      <c r="AT39" s="62">
        <f t="shared" si="75"/>
        <v>7.1428571428571425E-2</v>
      </c>
      <c r="AU39" s="164">
        <v>6</v>
      </c>
      <c r="AV39" s="165">
        <v>1</v>
      </c>
      <c r="AW39" s="62">
        <f t="shared" si="76"/>
        <v>0.16666666666666666</v>
      </c>
      <c r="AX39" s="63">
        <v>1</v>
      </c>
      <c r="AY39" s="62">
        <f t="shared" si="77"/>
        <v>0.16666666666666666</v>
      </c>
      <c r="AZ39" s="63">
        <v>0</v>
      </c>
      <c r="BA39" s="62">
        <f t="shared" si="78"/>
        <v>0</v>
      </c>
      <c r="BB39" s="164">
        <f t="shared" si="20"/>
        <v>529</v>
      </c>
      <c r="BC39" s="64">
        <f t="shared" si="21"/>
        <v>25</v>
      </c>
      <c r="BD39" s="62">
        <f t="shared" si="79"/>
        <v>4.725897920604915E-2</v>
      </c>
      <c r="BE39" s="64">
        <f t="shared" si="22"/>
        <v>75</v>
      </c>
      <c r="BF39" s="62">
        <f t="shared" si="80"/>
        <v>0.14177693761814744</v>
      </c>
      <c r="BG39" s="64">
        <f t="shared" si="23"/>
        <v>68</v>
      </c>
      <c r="BH39" s="62">
        <f t="shared" si="81"/>
        <v>0.12854442344045369</v>
      </c>
      <c r="BJ39" s="259">
        <v>9</v>
      </c>
      <c r="BK39" s="270" t="s">
        <v>104</v>
      </c>
      <c r="BL39" s="209" t="s">
        <v>140</v>
      </c>
      <c r="BM39" s="38">
        <v>4033</v>
      </c>
      <c r="BN39" s="38">
        <v>84</v>
      </c>
      <c r="BO39" s="85">
        <v>2.0828167617158444E-2</v>
      </c>
      <c r="BP39" s="38">
        <v>301</v>
      </c>
      <c r="BQ39" s="85">
        <v>7.4634267294817758E-2</v>
      </c>
      <c r="BR39" s="38">
        <v>332</v>
      </c>
      <c r="BS39" s="85">
        <v>8.2320852963054802E-2</v>
      </c>
      <c r="BU39" s="189"/>
      <c r="BV39" s="5" t="s">
        <v>160</v>
      </c>
      <c r="BW39" s="36">
        <f t="shared" si="0"/>
        <v>0.68241965973534968</v>
      </c>
      <c r="BX39" s="36">
        <f>(BM32-SUM(BN32,BP32,BR32))/BM32</f>
        <v>0.69491525423728817</v>
      </c>
      <c r="BY39" s="138">
        <v>33</v>
      </c>
      <c r="BZ39" s="142" t="s">
        <v>37</v>
      </c>
      <c r="CA39" s="36">
        <f t="shared" si="82"/>
        <v>3.9784434934220951E-2</v>
      </c>
      <c r="CB39" s="36">
        <f t="shared" ref="CB39:CB70" si="229">INDEX($BO:$BO,(ROW()+($BY39)*3))</f>
        <v>3.0455153949129853E-2</v>
      </c>
      <c r="CC39" s="36">
        <f t="shared" si="24"/>
        <v>0.20843239816135678</v>
      </c>
      <c r="CD39" s="36">
        <f t="shared" ref="CD39:CD70" si="230">INDEX($BQ:$BQ,(ROW()+($BY39)*3))</f>
        <v>0.18524096385542169</v>
      </c>
      <c r="CE39" s="36">
        <f t="shared" si="25"/>
        <v>4.6917102551909971E-2</v>
      </c>
      <c r="CF39" s="36">
        <f t="shared" ref="CF39:CF70" si="231">INDEX($BS:$BS,(ROW()+($BY39)*3))</f>
        <v>4.1834002677376171E-2</v>
      </c>
      <c r="CG39" s="36">
        <f t="shared" si="83"/>
        <v>0.70486606435251231</v>
      </c>
      <c r="CH39" s="36">
        <f t="shared" si="26"/>
        <v>0.74246987951807231</v>
      </c>
      <c r="CI39" s="36">
        <f t="shared" si="27"/>
        <v>3.8069942452412575E-2</v>
      </c>
      <c r="CJ39" s="36">
        <f t="shared" si="28"/>
        <v>0.20407259849490925</v>
      </c>
      <c r="CK39" s="36">
        <f t="shared" si="29"/>
        <v>4.5374059318282423E-2</v>
      </c>
      <c r="CL39" s="36">
        <f t="shared" si="30"/>
        <v>0.71248339973439578</v>
      </c>
      <c r="CM39" s="36">
        <f t="shared" si="31"/>
        <v>5.3344623200677392E-2</v>
      </c>
      <c r="CN39" s="36">
        <f t="shared" si="32"/>
        <v>0.25063505503810329</v>
      </c>
      <c r="CO39" s="36">
        <f t="shared" si="33"/>
        <v>5.4191363251481793E-2</v>
      </c>
      <c r="CP39" s="36">
        <f t="shared" si="34"/>
        <v>0.64182895850973753</v>
      </c>
      <c r="CQ39" s="36">
        <f t="shared" si="35"/>
        <v>3.131115459882583E-2</v>
      </c>
      <c r="CR39" s="36">
        <f t="shared" si="36"/>
        <v>0.18786692759295498</v>
      </c>
      <c r="CS39" s="36">
        <f t="shared" si="37"/>
        <v>4.8923679060665359E-2</v>
      </c>
      <c r="CT39" s="36">
        <f t="shared" si="38"/>
        <v>0.73189823874755378</v>
      </c>
      <c r="CV39" s="142" t="s">
        <v>45</v>
      </c>
      <c r="CW39" s="36">
        <f t="shared" si="4"/>
        <v>2.3505420199635075E-2</v>
      </c>
      <c r="CX39" s="36">
        <f t="shared" si="5"/>
        <v>2.3096759726426729E-2</v>
      </c>
      <c r="CY39" s="197">
        <f t="shared" si="84"/>
        <v>0.10000000000000009</v>
      </c>
      <c r="CZ39" s="36">
        <f t="shared" si="6"/>
        <v>0.11033594504668885</v>
      </c>
      <c r="DA39" s="36">
        <f t="shared" si="7"/>
        <v>0.10057181298351833</v>
      </c>
      <c r="DB39" s="197">
        <f t="shared" si="39"/>
        <v>0.89999999999999947</v>
      </c>
      <c r="DC39" s="36">
        <f t="shared" si="8"/>
        <v>4.0785660620371367E-2</v>
      </c>
      <c r="DD39" s="36">
        <f t="shared" si="9"/>
        <v>3.4196658818253164E-2</v>
      </c>
      <c r="DE39" s="197">
        <f t="shared" si="40"/>
        <v>0.7</v>
      </c>
      <c r="DF39" s="36">
        <f t="shared" si="10"/>
        <v>0.82537297413330468</v>
      </c>
      <c r="DG39" s="36">
        <f t="shared" si="11"/>
        <v>0.8421347684718018</v>
      </c>
      <c r="DH39" s="197">
        <f t="shared" si="41"/>
        <v>-1.7000000000000015</v>
      </c>
      <c r="DI39" s="36">
        <f t="shared" si="42"/>
        <v>2.0671455798270049E-2</v>
      </c>
      <c r="DJ39" s="36">
        <f t="shared" si="43"/>
        <v>0.10350388506084152</v>
      </c>
      <c r="DK39" s="36">
        <f t="shared" si="44"/>
        <v>3.6211699164345405E-2</v>
      </c>
      <c r="DL39" s="36">
        <f t="shared" si="45"/>
        <v>0.83961295997654306</v>
      </c>
      <c r="DM39" s="36">
        <f t="shared" si="46"/>
        <v>3.3574380165289255E-2</v>
      </c>
      <c r="DN39" s="36">
        <f t="shared" si="47"/>
        <v>0.13894628099173553</v>
      </c>
      <c r="DO39" s="36">
        <f t="shared" si="48"/>
        <v>5.8367768595041322E-2</v>
      </c>
      <c r="DP39" s="36">
        <f t="shared" si="49"/>
        <v>0.76911157024793386</v>
      </c>
      <c r="DQ39" s="36">
        <f t="shared" si="50"/>
        <v>2.8037383177570093E-2</v>
      </c>
      <c r="DR39" s="36">
        <f t="shared" si="51"/>
        <v>0.12149532710280374</v>
      </c>
      <c r="DS39" s="36">
        <f t="shared" si="52"/>
        <v>4.6728971962616821E-2</v>
      </c>
      <c r="DT39" s="36">
        <f t="shared" si="53"/>
        <v>0.80373831775700932</v>
      </c>
      <c r="DV39" s="36">
        <f t="shared" si="12"/>
        <v>4.8041085134680403E-2</v>
      </c>
      <c r="DW39" s="36">
        <f t="shared" si="13"/>
        <v>4.088478876192473E-2</v>
      </c>
      <c r="DX39" s="197">
        <f t="shared" si="54"/>
        <v>0.7</v>
      </c>
      <c r="DY39" s="36">
        <f t="shared" si="14"/>
        <v>0.16533561940166969</v>
      </c>
      <c r="DZ39" s="36">
        <f t="shared" si="15"/>
        <v>0.15268812910075097</v>
      </c>
      <c r="EA39" s="197">
        <f t="shared" si="55"/>
        <v>1.2000000000000011</v>
      </c>
      <c r="EB39" s="36">
        <f t="shared" si="16"/>
        <v>7.246863332638967E-2</v>
      </c>
      <c r="EC39" s="36">
        <f t="shared" si="17"/>
        <v>6.9813647232663895E-2</v>
      </c>
      <c r="ED39" s="197">
        <f t="shared" si="56"/>
        <v>0.19999999999999879</v>
      </c>
      <c r="EE39" s="36">
        <f t="shared" si="18"/>
        <v>0.7141546621372602</v>
      </c>
      <c r="EF39" s="36">
        <f t="shared" si="19"/>
        <v>0.73661343490466036</v>
      </c>
      <c r="EG39" s="197">
        <f t="shared" si="57"/>
        <v>-2.300000000000002</v>
      </c>
      <c r="EH39" s="141">
        <v>0</v>
      </c>
    </row>
    <row r="40" spans="2:138" s="12" customFormat="1" ht="14.25" customHeight="1">
      <c r="B40" s="260"/>
      <c r="C40" s="271"/>
      <c r="D40" s="136" t="s">
        <v>210</v>
      </c>
      <c r="E40" s="156">
        <v>1</v>
      </c>
      <c r="F40" s="232">
        <v>0</v>
      </c>
      <c r="G40" s="158">
        <f t="shared" ref="G40" si="232">IFERROR(F40/E40,"-")</f>
        <v>0</v>
      </c>
      <c r="H40" s="233">
        <v>0</v>
      </c>
      <c r="I40" s="158">
        <f t="shared" ref="I40" si="233">IFERROR(H40/E40,"-")</f>
        <v>0</v>
      </c>
      <c r="J40" s="233">
        <v>0</v>
      </c>
      <c r="K40" s="158">
        <f t="shared" ref="K40" si="234">IFERROR(J40/E40,"-")</f>
        <v>0</v>
      </c>
      <c r="L40" s="156">
        <v>1</v>
      </c>
      <c r="M40" s="232">
        <v>0</v>
      </c>
      <c r="N40" s="158">
        <f t="shared" ref="N40" si="235">IFERROR(M40/L40,"-")</f>
        <v>0</v>
      </c>
      <c r="O40" s="233">
        <v>0</v>
      </c>
      <c r="P40" s="158">
        <f t="shared" ref="P40" si="236">IFERROR(O40/L40,"-")</f>
        <v>0</v>
      </c>
      <c r="Q40" s="233">
        <v>0</v>
      </c>
      <c r="R40" s="158">
        <f t="shared" ref="R40" si="237">IFERROR(Q40/L40,"-")</f>
        <v>0</v>
      </c>
      <c r="S40" s="156">
        <v>34</v>
      </c>
      <c r="T40" s="232">
        <v>0</v>
      </c>
      <c r="U40" s="158">
        <f t="shared" ref="U40" si="238">IFERROR(T40/S40,"-")</f>
        <v>0</v>
      </c>
      <c r="V40" s="233">
        <v>1</v>
      </c>
      <c r="W40" s="158">
        <f t="shared" ref="W40" si="239">IFERROR(V40/S40,"-")</f>
        <v>2.9411764705882353E-2</v>
      </c>
      <c r="X40" s="233">
        <v>0</v>
      </c>
      <c r="Y40" s="158">
        <f t="shared" ref="Y40" si="240">IFERROR(X40/S40,"-")</f>
        <v>0</v>
      </c>
      <c r="Z40" s="156">
        <v>46</v>
      </c>
      <c r="AA40" s="232">
        <v>0</v>
      </c>
      <c r="AB40" s="158">
        <f t="shared" ref="AB40" si="241">IFERROR(AA40/Z40,"-")</f>
        <v>0</v>
      </c>
      <c r="AC40" s="233">
        <v>1</v>
      </c>
      <c r="AD40" s="158">
        <f t="shared" ref="AD40" si="242">IFERROR(AC40/Z40,"-")</f>
        <v>2.1739130434782608E-2</v>
      </c>
      <c r="AE40" s="233">
        <v>0</v>
      </c>
      <c r="AF40" s="158">
        <f t="shared" ref="AF40" si="243">IFERROR(AE40/Z40,"-")</f>
        <v>0</v>
      </c>
      <c r="AG40" s="156">
        <v>58</v>
      </c>
      <c r="AH40" s="232">
        <v>0</v>
      </c>
      <c r="AI40" s="158">
        <f t="shared" ref="AI40" si="244">IFERROR(AH40/AG40,"-")</f>
        <v>0</v>
      </c>
      <c r="AJ40" s="233">
        <v>0</v>
      </c>
      <c r="AK40" s="158">
        <f t="shared" ref="AK40" si="245">IFERROR(AJ40/AG40,"-")</f>
        <v>0</v>
      </c>
      <c r="AL40" s="233">
        <v>0</v>
      </c>
      <c r="AM40" s="158">
        <f t="shared" ref="AM40" si="246">IFERROR(AL40/AG40,"-")</f>
        <v>0</v>
      </c>
      <c r="AN40" s="156">
        <v>52</v>
      </c>
      <c r="AO40" s="232">
        <v>0</v>
      </c>
      <c r="AP40" s="158">
        <f t="shared" ref="AP40" si="247">IFERROR(AO40/AN40,"-")</f>
        <v>0</v>
      </c>
      <c r="AQ40" s="233">
        <v>2</v>
      </c>
      <c r="AR40" s="158">
        <f t="shared" ref="AR40" si="248">IFERROR(AQ40/AN40,"-")</f>
        <v>3.8461538461538464E-2</v>
      </c>
      <c r="AS40" s="233">
        <v>0</v>
      </c>
      <c r="AT40" s="158">
        <f t="shared" ref="AT40" si="249">IFERROR(AS40/AN40,"-")</f>
        <v>0</v>
      </c>
      <c r="AU40" s="156">
        <v>30</v>
      </c>
      <c r="AV40" s="232">
        <v>0</v>
      </c>
      <c r="AW40" s="158">
        <f t="shared" ref="AW40" si="250">IFERROR(AV40/AU40,"-")</f>
        <v>0</v>
      </c>
      <c r="AX40" s="233">
        <v>0</v>
      </c>
      <c r="AY40" s="158">
        <f t="shared" ref="AY40" si="251">IFERROR(AX40/AU40,"-")</f>
        <v>0</v>
      </c>
      <c r="AZ40" s="233">
        <v>0</v>
      </c>
      <c r="BA40" s="158">
        <f t="shared" ref="BA40" si="252">IFERROR(AZ40/AU40,"-")</f>
        <v>0</v>
      </c>
      <c r="BB40" s="156">
        <f t="shared" si="20"/>
        <v>222</v>
      </c>
      <c r="BC40" s="157">
        <f t="shared" si="21"/>
        <v>0</v>
      </c>
      <c r="BD40" s="158">
        <f t="shared" ref="BD40" si="253">IFERROR(BC40/BB40,"-")</f>
        <v>0</v>
      </c>
      <c r="BE40" s="157">
        <f t="shared" si="22"/>
        <v>4</v>
      </c>
      <c r="BF40" s="158">
        <f t="shared" ref="BF40" si="254">IFERROR(BE40/BB40,"-")</f>
        <v>1.8018018018018018E-2</v>
      </c>
      <c r="BG40" s="157">
        <f t="shared" si="23"/>
        <v>0</v>
      </c>
      <c r="BH40" s="158">
        <f t="shared" ref="BH40" si="255">IFERROR(BG40/BB40,"-")</f>
        <v>0</v>
      </c>
      <c r="BJ40" s="260"/>
      <c r="BK40" s="271"/>
      <c r="BL40" s="209" t="s">
        <v>160</v>
      </c>
      <c r="BM40" s="38">
        <v>441</v>
      </c>
      <c r="BN40" s="38">
        <v>10</v>
      </c>
      <c r="BO40" s="85">
        <v>2.2675736961451247E-2</v>
      </c>
      <c r="BP40" s="38">
        <v>37</v>
      </c>
      <c r="BQ40" s="85">
        <v>8.390022675736962E-2</v>
      </c>
      <c r="BR40" s="38">
        <v>58</v>
      </c>
      <c r="BS40" s="85">
        <v>0.13151927437641722</v>
      </c>
      <c r="BU40" s="189"/>
      <c r="BV40" s="193" t="s">
        <v>209</v>
      </c>
      <c r="BW40" s="36">
        <f t="shared" si="0"/>
        <v>0.98198198198198194</v>
      </c>
      <c r="BX40" s="36">
        <f>(BM33-SUM(BN33,BP33,BR33))/BM33</f>
        <v>0.96715328467153283</v>
      </c>
      <c r="BY40" s="138">
        <v>34</v>
      </c>
      <c r="BZ40" s="142" t="s">
        <v>38</v>
      </c>
      <c r="CA40" s="36">
        <f t="shared" si="82"/>
        <v>3.3590508770652887E-2</v>
      </c>
      <c r="CB40" s="36">
        <f t="shared" si="229"/>
        <v>2.5586836742395654E-2</v>
      </c>
      <c r="CC40" s="36">
        <f t="shared" si="24"/>
        <v>0.16023728073367785</v>
      </c>
      <c r="CD40" s="36">
        <f t="shared" si="230"/>
        <v>0.13480262661332931</v>
      </c>
      <c r="CE40" s="36">
        <f t="shared" si="25"/>
        <v>5.7318582138438025E-2</v>
      </c>
      <c r="CF40" s="36">
        <f t="shared" si="231"/>
        <v>5.1626537851913352E-2</v>
      </c>
      <c r="CG40" s="36">
        <f t="shared" si="83"/>
        <v>0.74885362835723124</v>
      </c>
      <c r="CH40" s="36">
        <f t="shared" si="26"/>
        <v>0.7879839987923617</v>
      </c>
      <c r="CI40" s="36">
        <f t="shared" si="27"/>
        <v>2.9831071184454643E-2</v>
      </c>
      <c r="CJ40" s="36">
        <f t="shared" si="28"/>
        <v>0.15140123034859876</v>
      </c>
      <c r="CK40" s="36">
        <f t="shared" si="29"/>
        <v>5.4389219802753637E-2</v>
      </c>
      <c r="CL40" s="36">
        <f t="shared" si="30"/>
        <v>0.76437847866419295</v>
      </c>
      <c r="CM40" s="36">
        <f t="shared" si="31"/>
        <v>5.1546391752577317E-2</v>
      </c>
      <c r="CN40" s="36">
        <f t="shared" si="32"/>
        <v>0.20477056802102284</v>
      </c>
      <c r="CO40" s="36">
        <f t="shared" si="33"/>
        <v>6.9739235900545787E-2</v>
      </c>
      <c r="CP40" s="36">
        <f t="shared" si="34"/>
        <v>0.6739438043258541</v>
      </c>
      <c r="CQ40" s="36">
        <f t="shared" si="35"/>
        <v>3.3373063170441003E-2</v>
      </c>
      <c r="CR40" s="36">
        <f t="shared" si="36"/>
        <v>0.16865315852205007</v>
      </c>
      <c r="CS40" s="36">
        <f t="shared" si="37"/>
        <v>6.8533969010727058E-2</v>
      </c>
      <c r="CT40" s="36">
        <f t="shared" si="38"/>
        <v>0.72943980929678187</v>
      </c>
      <c r="CV40" s="142" t="s">
        <v>10</v>
      </c>
      <c r="CW40" s="36">
        <f t="shared" si="4"/>
        <v>5.6913996627318719E-2</v>
      </c>
      <c r="CX40" s="36">
        <f t="shared" si="5"/>
        <v>4.582687624529555E-2</v>
      </c>
      <c r="CY40" s="197">
        <f t="shared" si="84"/>
        <v>1.1000000000000003</v>
      </c>
      <c r="CZ40" s="36">
        <f t="shared" si="6"/>
        <v>0.16694772344013492</v>
      </c>
      <c r="DA40" s="36">
        <f t="shared" si="7"/>
        <v>0.16227584680097409</v>
      </c>
      <c r="DB40" s="197">
        <f t="shared" si="39"/>
        <v>0.50000000000000044</v>
      </c>
      <c r="DC40" s="36">
        <f t="shared" si="8"/>
        <v>8.326306913996627E-2</v>
      </c>
      <c r="DD40" s="36">
        <f t="shared" si="9"/>
        <v>6.5972990923179098E-2</v>
      </c>
      <c r="DE40" s="197">
        <f t="shared" si="40"/>
        <v>1.7000000000000002</v>
      </c>
      <c r="DF40" s="36">
        <f t="shared" si="10"/>
        <v>0.69287521079258008</v>
      </c>
      <c r="DG40" s="36">
        <f t="shared" si="11"/>
        <v>0.72592428603055126</v>
      </c>
      <c r="DH40" s="197">
        <f t="shared" si="41"/>
        <v>-3.3000000000000029</v>
      </c>
      <c r="DI40" s="36">
        <f t="shared" si="42"/>
        <v>5.145631067961165E-2</v>
      </c>
      <c r="DJ40" s="36">
        <f t="shared" si="43"/>
        <v>0.14822006472491908</v>
      </c>
      <c r="DK40" s="36">
        <f t="shared" si="44"/>
        <v>8.3495145631067955E-2</v>
      </c>
      <c r="DL40" s="36">
        <f t="shared" si="45"/>
        <v>0.71682847896440127</v>
      </c>
      <c r="DM40" s="36">
        <f t="shared" si="46"/>
        <v>7.4979625101874489E-2</v>
      </c>
      <c r="DN40" s="36">
        <f t="shared" si="47"/>
        <v>0.20782396088019561</v>
      </c>
      <c r="DO40" s="36">
        <f t="shared" si="48"/>
        <v>8.7204563977180113E-2</v>
      </c>
      <c r="DP40" s="36">
        <f t="shared" si="49"/>
        <v>0.62999185004074976</v>
      </c>
      <c r="DQ40" s="36">
        <f t="shared" si="50"/>
        <v>5.0666666666666665E-2</v>
      </c>
      <c r="DR40" s="36">
        <f t="shared" si="51"/>
        <v>0.20799999999999999</v>
      </c>
      <c r="DS40" s="36">
        <f t="shared" si="52"/>
        <v>7.7333333333333337E-2</v>
      </c>
      <c r="DT40" s="36">
        <f t="shared" si="53"/>
        <v>0.66400000000000003</v>
      </c>
      <c r="DV40" s="36">
        <f t="shared" si="12"/>
        <v>4.8041085134680403E-2</v>
      </c>
      <c r="DW40" s="36">
        <f t="shared" si="13"/>
        <v>4.088478876192473E-2</v>
      </c>
      <c r="DX40" s="197">
        <f t="shared" si="54"/>
        <v>0.7</v>
      </c>
      <c r="DY40" s="36">
        <f t="shared" si="14"/>
        <v>0.16533561940166969</v>
      </c>
      <c r="DZ40" s="36">
        <f t="shared" si="15"/>
        <v>0.15268812910075097</v>
      </c>
      <c r="EA40" s="197">
        <f t="shared" si="55"/>
        <v>1.2000000000000011</v>
      </c>
      <c r="EB40" s="36">
        <f t="shared" si="16"/>
        <v>7.246863332638967E-2</v>
      </c>
      <c r="EC40" s="36">
        <f t="shared" si="17"/>
        <v>6.9813647232663895E-2</v>
      </c>
      <c r="ED40" s="197">
        <f t="shared" si="56"/>
        <v>0.19999999999999879</v>
      </c>
      <c r="EE40" s="36">
        <f t="shared" si="18"/>
        <v>0.7141546621372602</v>
      </c>
      <c r="EF40" s="36">
        <f t="shared" si="19"/>
        <v>0.73661343490466036</v>
      </c>
      <c r="EG40" s="197">
        <f t="shared" si="57"/>
        <v>-2.300000000000002</v>
      </c>
      <c r="EH40" s="141">
        <v>0</v>
      </c>
    </row>
    <row r="41" spans="2:138" s="12" customFormat="1" ht="14.25" customHeight="1">
      <c r="B41" s="261"/>
      <c r="C41" s="272"/>
      <c r="D41" s="154" t="s">
        <v>67</v>
      </c>
      <c r="E41" s="37">
        <v>21</v>
      </c>
      <c r="F41" s="234">
        <v>1</v>
      </c>
      <c r="G41" s="13">
        <f t="shared" si="58"/>
        <v>4.7619047619047616E-2</v>
      </c>
      <c r="H41" s="33">
        <v>2</v>
      </c>
      <c r="I41" s="13">
        <f t="shared" si="59"/>
        <v>9.5238095238095233E-2</v>
      </c>
      <c r="J41" s="33">
        <v>0</v>
      </c>
      <c r="K41" s="13">
        <f t="shared" si="60"/>
        <v>0</v>
      </c>
      <c r="L41" s="37">
        <v>91</v>
      </c>
      <c r="M41" s="234">
        <v>2</v>
      </c>
      <c r="N41" s="13">
        <f t="shared" si="61"/>
        <v>2.197802197802198E-2</v>
      </c>
      <c r="O41" s="33">
        <v>8</v>
      </c>
      <c r="P41" s="13">
        <f t="shared" si="62"/>
        <v>8.7912087912087919E-2</v>
      </c>
      <c r="Q41" s="33">
        <v>7</v>
      </c>
      <c r="R41" s="13">
        <f t="shared" si="63"/>
        <v>7.6923076923076927E-2</v>
      </c>
      <c r="S41" s="37">
        <v>3706</v>
      </c>
      <c r="T41" s="234">
        <v>167</v>
      </c>
      <c r="U41" s="13">
        <f t="shared" si="64"/>
        <v>4.5062061521856447E-2</v>
      </c>
      <c r="V41" s="33">
        <v>503</v>
      </c>
      <c r="W41" s="13">
        <f t="shared" si="65"/>
        <v>0.13572584997301673</v>
      </c>
      <c r="X41" s="33">
        <v>393</v>
      </c>
      <c r="Y41" s="13">
        <f t="shared" si="66"/>
        <v>0.10604425256341068</v>
      </c>
      <c r="Z41" s="37">
        <v>3067</v>
      </c>
      <c r="AA41" s="234">
        <v>119</v>
      </c>
      <c r="AB41" s="13">
        <f t="shared" si="67"/>
        <v>3.8800130420606455E-2</v>
      </c>
      <c r="AC41" s="33">
        <v>359</v>
      </c>
      <c r="AD41" s="13">
        <f t="shared" si="68"/>
        <v>0.11705249429409846</v>
      </c>
      <c r="AE41" s="33">
        <v>353</v>
      </c>
      <c r="AF41" s="13">
        <f t="shared" si="69"/>
        <v>0.11509618519726117</v>
      </c>
      <c r="AG41" s="37">
        <v>1905</v>
      </c>
      <c r="AH41" s="234">
        <v>64</v>
      </c>
      <c r="AI41" s="13">
        <f t="shared" si="70"/>
        <v>3.3595800524934383E-2</v>
      </c>
      <c r="AJ41" s="33">
        <v>178</v>
      </c>
      <c r="AK41" s="13">
        <f t="shared" si="71"/>
        <v>9.3438320209973752E-2</v>
      </c>
      <c r="AL41" s="33">
        <v>202</v>
      </c>
      <c r="AM41" s="13">
        <f t="shared" si="72"/>
        <v>0.10603674540682415</v>
      </c>
      <c r="AN41" s="37">
        <v>883</v>
      </c>
      <c r="AO41" s="234">
        <v>14</v>
      </c>
      <c r="AP41" s="13">
        <f t="shared" si="73"/>
        <v>1.5855039637599093E-2</v>
      </c>
      <c r="AQ41" s="33">
        <v>56</v>
      </c>
      <c r="AR41" s="13">
        <f t="shared" si="74"/>
        <v>6.3420158550396372E-2</v>
      </c>
      <c r="AS41" s="33">
        <v>41</v>
      </c>
      <c r="AT41" s="13">
        <f t="shared" si="75"/>
        <v>4.6432616081540201E-2</v>
      </c>
      <c r="AU41" s="37">
        <v>234</v>
      </c>
      <c r="AV41" s="234">
        <v>1</v>
      </c>
      <c r="AW41" s="13">
        <f t="shared" si="76"/>
        <v>4.2735042735042739E-3</v>
      </c>
      <c r="AX41" s="33">
        <v>8</v>
      </c>
      <c r="AY41" s="13">
        <f t="shared" si="77"/>
        <v>3.4188034188034191E-2</v>
      </c>
      <c r="AZ41" s="33">
        <v>5</v>
      </c>
      <c r="BA41" s="13">
        <f t="shared" si="78"/>
        <v>2.1367521367521368E-2</v>
      </c>
      <c r="BB41" s="37">
        <f t="shared" si="20"/>
        <v>9907</v>
      </c>
      <c r="BC41" s="70">
        <f t="shared" si="21"/>
        <v>368</v>
      </c>
      <c r="BD41" s="13">
        <f t="shared" si="79"/>
        <v>3.7145452710204904E-2</v>
      </c>
      <c r="BE41" s="70">
        <f t="shared" si="22"/>
        <v>1114</v>
      </c>
      <c r="BF41" s="13">
        <f t="shared" si="80"/>
        <v>0.11244574543252246</v>
      </c>
      <c r="BG41" s="70">
        <f t="shared" si="23"/>
        <v>1001</v>
      </c>
      <c r="BH41" s="13">
        <f t="shared" si="81"/>
        <v>0.10103966892096497</v>
      </c>
      <c r="BJ41" s="260"/>
      <c r="BK41" s="271"/>
      <c r="BL41" s="209" t="s">
        <v>209</v>
      </c>
      <c r="BM41" s="38">
        <v>219</v>
      </c>
      <c r="BN41" s="38">
        <v>0</v>
      </c>
      <c r="BO41" s="85">
        <v>0</v>
      </c>
      <c r="BP41" s="38">
        <v>1</v>
      </c>
      <c r="BQ41" s="85">
        <v>4.5662100456621002E-3</v>
      </c>
      <c r="BR41" s="38">
        <v>3</v>
      </c>
      <c r="BS41" s="85">
        <v>1.3698630136986301E-2</v>
      </c>
      <c r="BU41" s="190"/>
      <c r="BV41" s="117" t="s">
        <v>67</v>
      </c>
      <c r="BW41" s="36">
        <f t="shared" si="0"/>
        <v>0.74936913293630769</v>
      </c>
      <c r="BX41" s="36">
        <f>(BM34-SUM(BN34,BP34,BR34))/BM34</f>
        <v>0.76761884904086741</v>
      </c>
      <c r="BY41" s="138">
        <v>35</v>
      </c>
      <c r="BZ41" s="142" t="s">
        <v>1</v>
      </c>
      <c r="CA41" s="36">
        <f t="shared" si="82"/>
        <v>3.8666902404526166E-2</v>
      </c>
      <c r="CB41" s="36">
        <f t="shared" si="229"/>
        <v>3.0384107902067147E-2</v>
      </c>
      <c r="CC41" s="36">
        <f t="shared" si="24"/>
        <v>0.15777934936350779</v>
      </c>
      <c r="CD41" s="36">
        <f t="shared" si="230"/>
        <v>0.14552484972877877</v>
      </c>
      <c r="CE41" s="36">
        <f t="shared" si="25"/>
        <v>7.0438472418670434E-2</v>
      </c>
      <c r="CF41" s="36">
        <f t="shared" si="231"/>
        <v>6.4653276645653124E-2</v>
      </c>
      <c r="CG41" s="36">
        <f t="shared" si="83"/>
        <v>0.73311527581329561</v>
      </c>
      <c r="CH41" s="36">
        <f t="shared" si="26"/>
        <v>0.75943776572350097</v>
      </c>
      <c r="CI41" s="36">
        <f t="shared" si="27"/>
        <v>3.6906059719747933E-2</v>
      </c>
      <c r="CJ41" s="36">
        <f t="shared" si="28"/>
        <v>0.15222420165385944</v>
      </c>
      <c r="CK41" s="36">
        <f t="shared" si="29"/>
        <v>6.6207556701853285E-2</v>
      </c>
      <c r="CL41" s="36">
        <f t="shared" si="30"/>
        <v>0.74466218192453937</v>
      </c>
      <c r="CM41" s="36">
        <f t="shared" si="31"/>
        <v>4.6039922730199613E-2</v>
      </c>
      <c r="CN41" s="36">
        <f t="shared" si="32"/>
        <v>0.18359626529298131</v>
      </c>
      <c r="CO41" s="36">
        <f t="shared" si="33"/>
        <v>8.1535737282678683E-2</v>
      </c>
      <c r="CP41" s="36">
        <f t="shared" si="34"/>
        <v>0.68882807469414042</v>
      </c>
      <c r="CQ41" s="36">
        <f t="shared" si="35"/>
        <v>3.8829879853734983E-2</v>
      </c>
      <c r="CR41" s="36">
        <f t="shared" si="36"/>
        <v>0.15653839456729932</v>
      </c>
      <c r="CS41" s="36">
        <f t="shared" si="37"/>
        <v>8.0794010099251259E-2</v>
      </c>
      <c r="CT41" s="36">
        <f t="shared" si="38"/>
        <v>0.72383771547971443</v>
      </c>
      <c r="CV41" s="142" t="s">
        <v>5</v>
      </c>
      <c r="CW41" s="36">
        <f t="shared" si="4"/>
        <v>0.13148148148148148</v>
      </c>
      <c r="CX41" s="36">
        <f t="shared" si="5"/>
        <v>0.11843527123406095</v>
      </c>
      <c r="CY41" s="197">
        <f t="shared" si="84"/>
        <v>1.3000000000000012</v>
      </c>
      <c r="CZ41" s="36">
        <f t="shared" si="6"/>
        <v>0.35823045267489712</v>
      </c>
      <c r="DA41" s="36">
        <f t="shared" si="7"/>
        <v>0.35811540955262589</v>
      </c>
      <c r="DB41" s="197">
        <f t="shared" si="39"/>
        <v>0</v>
      </c>
      <c r="DC41" s="36">
        <f t="shared" si="8"/>
        <v>0.05</v>
      </c>
      <c r="DD41" s="36">
        <f t="shared" si="9"/>
        <v>4.5601901880267991E-2</v>
      </c>
      <c r="DE41" s="197">
        <f t="shared" si="40"/>
        <v>0.40000000000000036</v>
      </c>
      <c r="DF41" s="36">
        <f t="shared" si="10"/>
        <v>0.46028806584362142</v>
      </c>
      <c r="DG41" s="36">
        <f t="shared" si="11"/>
        <v>0.47784741733304514</v>
      </c>
      <c r="DH41" s="197">
        <f t="shared" si="41"/>
        <v>-1.799999999999996</v>
      </c>
      <c r="DI41" s="36">
        <f t="shared" si="42"/>
        <v>0.11978150604760048</v>
      </c>
      <c r="DJ41" s="36">
        <f t="shared" si="43"/>
        <v>0.33086227077643388</v>
      </c>
      <c r="DK41" s="36">
        <f t="shared" si="44"/>
        <v>4.9941474834178698E-2</v>
      </c>
      <c r="DL41" s="36">
        <f t="shared" si="45"/>
        <v>0.49941474834178695</v>
      </c>
      <c r="DM41" s="36">
        <f t="shared" si="46"/>
        <v>0.15228147333699835</v>
      </c>
      <c r="DN41" s="36">
        <f t="shared" si="47"/>
        <v>0.39802089059923035</v>
      </c>
      <c r="DO41" s="36">
        <f t="shared" si="48"/>
        <v>5.1676745464540957E-2</v>
      </c>
      <c r="DP41" s="36">
        <f t="shared" si="49"/>
        <v>0.39802089059923035</v>
      </c>
      <c r="DQ41" s="36">
        <f t="shared" si="50"/>
        <v>0.12616822429906541</v>
      </c>
      <c r="DR41" s="36">
        <f t="shared" si="51"/>
        <v>0.38785046728971961</v>
      </c>
      <c r="DS41" s="36">
        <f t="shared" si="52"/>
        <v>4.9065420560747662E-2</v>
      </c>
      <c r="DT41" s="36">
        <f t="shared" si="53"/>
        <v>0.43691588785046731</v>
      </c>
      <c r="DV41" s="36">
        <f t="shared" si="12"/>
        <v>4.8041085134680403E-2</v>
      </c>
      <c r="DW41" s="36">
        <f t="shared" si="13"/>
        <v>4.088478876192473E-2</v>
      </c>
      <c r="DX41" s="197">
        <f t="shared" si="54"/>
        <v>0.7</v>
      </c>
      <c r="DY41" s="36">
        <f t="shared" si="14"/>
        <v>0.16533561940166969</v>
      </c>
      <c r="DZ41" s="36">
        <f t="shared" si="15"/>
        <v>0.15268812910075097</v>
      </c>
      <c r="EA41" s="197">
        <f t="shared" si="55"/>
        <v>1.2000000000000011</v>
      </c>
      <c r="EB41" s="36">
        <f t="shared" si="16"/>
        <v>7.246863332638967E-2</v>
      </c>
      <c r="EC41" s="36">
        <f t="shared" si="17"/>
        <v>6.9813647232663895E-2</v>
      </c>
      <c r="ED41" s="197">
        <f t="shared" si="56"/>
        <v>0.19999999999999879</v>
      </c>
      <c r="EE41" s="36">
        <f t="shared" si="18"/>
        <v>0.7141546621372602</v>
      </c>
      <c r="EF41" s="36">
        <f t="shared" si="19"/>
        <v>0.73661343490466036</v>
      </c>
      <c r="EG41" s="197">
        <f t="shared" si="57"/>
        <v>-2.300000000000002</v>
      </c>
      <c r="EH41" s="141">
        <v>0</v>
      </c>
    </row>
    <row r="42" spans="2:138" s="12" customFormat="1" ht="14.25" customHeight="1">
      <c r="B42" s="259">
        <v>8</v>
      </c>
      <c r="C42" s="270" t="s">
        <v>51</v>
      </c>
      <c r="D42" s="135" t="s">
        <v>140</v>
      </c>
      <c r="E42" s="120">
        <v>9</v>
      </c>
      <c r="F42" s="74">
        <v>0</v>
      </c>
      <c r="G42" s="72">
        <f t="shared" si="58"/>
        <v>0</v>
      </c>
      <c r="H42" s="74">
        <v>3</v>
      </c>
      <c r="I42" s="72">
        <f t="shared" si="59"/>
        <v>0.33333333333333331</v>
      </c>
      <c r="J42" s="74">
        <v>0</v>
      </c>
      <c r="K42" s="72">
        <f t="shared" si="60"/>
        <v>0</v>
      </c>
      <c r="L42" s="120">
        <v>39</v>
      </c>
      <c r="M42" s="74">
        <v>0</v>
      </c>
      <c r="N42" s="72">
        <f t="shared" si="61"/>
        <v>0</v>
      </c>
      <c r="O42" s="74">
        <v>6</v>
      </c>
      <c r="P42" s="72">
        <f t="shared" si="62"/>
        <v>0.15384615384615385</v>
      </c>
      <c r="Q42" s="74">
        <v>0</v>
      </c>
      <c r="R42" s="72">
        <f t="shared" si="63"/>
        <v>0</v>
      </c>
      <c r="S42" s="120">
        <v>1794</v>
      </c>
      <c r="T42" s="74">
        <v>62</v>
      </c>
      <c r="U42" s="72">
        <f t="shared" si="64"/>
        <v>3.4559643255295432E-2</v>
      </c>
      <c r="V42" s="74">
        <v>247</v>
      </c>
      <c r="W42" s="72">
        <f t="shared" si="65"/>
        <v>0.13768115942028986</v>
      </c>
      <c r="X42" s="74">
        <v>74</v>
      </c>
      <c r="Y42" s="72">
        <f t="shared" si="66"/>
        <v>4.1248606465997768E-2</v>
      </c>
      <c r="Z42" s="120">
        <v>1465</v>
      </c>
      <c r="AA42" s="74">
        <v>37</v>
      </c>
      <c r="AB42" s="72">
        <f t="shared" si="67"/>
        <v>2.5255972696245733E-2</v>
      </c>
      <c r="AC42" s="74">
        <v>191</v>
      </c>
      <c r="AD42" s="72">
        <f t="shared" si="68"/>
        <v>0.13037542662116042</v>
      </c>
      <c r="AE42" s="74">
        <v>60</v>
      </c>
      <c r="AF42" s="72">
        <f t="shared" si="69"/>
        <v>4.0955631399317405E-2</v>
      </c>
      <c r="AG42" s="120">
        <v>1098</v>
      </c>
      <c r="AH42" s="74">
        <v>16</v>
      </c>
      <c r="AI42" s="72">
        <f t="shared" si="70"/>
        <v>1.4571948998178506E-2</v>
      </c>
      <c r="AJ42" s="74">
        <v>114</v>
      </c>
      <c r="AK42" s="72">
        <f t="shared" si="71"/>
        <v>0.10382513661202186</v>
      </c>
      <c r="AL42" s="74">
        <v>32</v>
      </c>
      <c r="AM42" s="72">
        <f t="shared" si="72"/>
        <v>2.9143897996357013E-2</v>
      </c>
      <c r="AN42" s="120">
        <v>576</v>
      </c>
      <c r="AO42" s="74">
        <v>9</v>
      </c>
      <c r="AP42" s="72">
        <f t="shared" si="73"/>
        <v>1.5625E-2</v>
      </c>
      <c r="AQ42" s="74">
        <v>49</v>
      </c>
      <c r="AR42" s="72">
        <f t="shared" si="74"/>
        <v>8.5069444444444448E-2</v>
      </c>
      <c r="AS42" s="74">
        <v>14</v>
      </c>
      <c r="AT42" s="72">
        <f t="shared" si="75"/>
        <v>2.4305555555555556E-2</v>
      </c>
      <c r="AU42" s="120">
        <v>197</v>
      </c>
      <c r="AV42" s="74">
        <v>0</v>
      </c>
      <c r="AW42" s="72">
        <f t="shared" si="76"/>
        <v>0</v>
      </c>
      <c r="AX42" s="74">
        <v>15</v>
      </c>
      <c r="AY42" s="72">
        <f t="shared" si="77"/>
        <v>7.6142131979695438E-2</v>
      </c>
      <c r="AZ42" s="74">
        <v>1</v>
      </c>
      <c r="BA42" s="72">
        <f t="shared" si="78"/>
        <v>5.076142131979695E-3</v>
      </c>
      <c r="BB42" s="120">
        <f t="shared" si="20"/>
        <v>5178</v>
      </c>
      <c r="BC42" s="74">
        <f t="shared" si="21"/>
        <v>124</v>
      </c>
      <c r="BD42" s="72">
        <f t="shared" si="79"/>
        <v>2.3947470065662418E-2</v>
      </c>
      <c r="BE42" s="74">
        <f t="shared" si="22"/>
        <v>625</v>
      </c>
      <c r="BF42" s="72">
        <f t="shared" si="80"/>
        <v>0.12070297412128235</v>
      </c>
      <c r="BG42" s="74">
        <f t="shared" si="23"/>
        <v>181</v>
      </c>
      <c r="BH42" s="72">
        <f t="shared" si="81"/>
        <v>3.495558130552337E-2</v>
      </c>
      <c r="BJ42" s="261"/>
      <c r="BK42" s="272"/>
      <c r="BL42" s="208" t="s">
        <v>67</v>
      </c>
      <c r="BM42" s="38">
        <v>4693</v>
      </c>
      <c r="BN42" s="38">
        <v>94</v>
      </c>
      <c r="BO42" s="85">
        <v>2.0029831664180694E-2</v>
      </c>
      <c r="BP42" s="38">
        <v>339</v>
      </c>
      <c r="BQ42" s="85">
        <v>7.2235243980396338E-2</v>
      </c>
      <c r="BR42" s="38">
        <v>393</v>
      </c>
      <c r="BS42" s="85">
        <v>8.3741743021521417E-2</v>
      </c>
      <c r="BU42" s="188" t="s">
        <v>51</v>
      </c>
      <c r="BV42" s="5" t="s">
        <v>140</v>
      </c>
      <c r="BW42" s="36">
        <f t="shared" si="0"/>
        <v>0.82039397450753182</v>
      </c>
      <c r="BX42" s="36">
        <f>(BM35-SUM(BN35,BP35,BR35))/BM35</f>
        <v>0.84173467754840769</v>
      </c>
      <c r="BY42" s="138">
        <v>36</v>
      </c>
      <c r="BZ42" s="142" t="s">
        <v>2</v>
      </c>
      <c r="CA42" s="36">
        <f t="shared" si="82"/>
        <v>6.6522375708192749E-2</v>
      </c>
      <c r="CB42" s="36">
        <f t="shared" si="229"/>
        <v>5.5248981736959663E-2</v>
      </c>
      <c r="CC42" s="36">
        <f t="shared" si="24"/>
        <v>0.34451588261506144</v>
      </c>
      <c r="CD42" s="36">
        <f t="shared" si="230"/>
        <v>0.33543555380370516</v>
      </c>
      <c r="CE42" s="36">
        <f t="shared" si="25"/>
        <v>3.723979884142848E-2</v>
      </c>
      <c r="CF42" s="36">
        <f t="shared" si="231"/>
        <v>3.2584417290763369E-2</v>
      </c>
      <c r="CG42" s="36">
        <f t="shared" si="83"/>
        <v>0.55172194283531728</v>
      </c>
      <c r="CH42" s="36">
        <f t="shared" si="26"/>
        <v>0.57673104716857182</v>
      </c>
      <c r="CI42" s="36">
        <f t="shared" si="27"/>
        <v>6.1714633157681394E-2</v>
      </c>
      <c r="CJ42" s="36">
        <f t="shared" si="28"/>
        <v>0.33036076205918119</v>
      </c>
      <c r="CK42" s="36">
        <f t="shared" si="29"/>
        <v>3.8305634373733279E-2</v>
      </c>
      <c r="CL42" s="36">
        <f t="shared" si="30"/>
        <v>0.56961897040940412</v>
      </c>
      <c r="CM42" s="36">
        <f t="shared" si="31"/>
        <v>8.0363549390098057E-2</v>
      </c>
      <c r="CN42" s="36">
        <f t="shared" si="32"/>
        <v>0.39990432910786894</v>
      </c>
      <c r="CO42" s="36">
        <f t="shared" si="33"/>
        <v>3.3723989476201865E-2</v>
      </c>
      <c r="CP42" s="36">
        <f t="shared" si="34"/>
        <v>0.48600813202583115</v>
      </c>
      <c r="CQ42" s="36">
        <f t="shared" si="35"/>
        <v>6.8292682926829273E-2</v>
      </c>
      <c r="CR42" s="36">
        <f t="shared" si="36"/>
        <v>0.32752613240418116</v>
      </c>
      <c r="CS42" s="36">
        <f t="shared" si="37"/>
        <v>4.3902439024390241E-2</v>
      </c>
      <c r="CT42" s="36">
        <f t="shared" si="38"/>
        <v>0.56027874564459934</v>
      </c>
      <c r="CV42" s="142" t="s">
        <v>6</v>
      </c>
      <c r="CW42" s="36">
        <f t="shared" si="4"/>
        <v>5.0905531081742533E-2</v>
      </c>
      <c r="CX42" s="36">
        <f t="shared" si="5"/>
        <v>5.5126223596084489E-2</v>
      </c>
      <c r="CY42" s="197">
        <f t="shared" si="84"/>
        <v>-0.40000000000000036</v>
      </c>
      <c r="CZ42" s="36">
        <f t="shared" si="6"/>
        <v>0.1443954968184043</v>
      </c>
      <c r="DA42" s="36">
        <f t="shared" si="7"/>
        <v>0.14013395157135497</v>
      </c>
      <c r="DB42" s="197">
        <f t="shared" si="39"/>
        <v>0.39999999999999758</v>
      </c>
      <c r="DC42" s="36">
        <f t="shared" si="8"/>
        <v>5.6289769946157614E-2</v>
      </c>
      <c r="DD42" s="36">
        <f t="shared" si="9"/>
        <v>6.3884595569294184E-2</v>
      </c>
      <c r="DE42" s="197">
        <f t="shared" si="40"/>
        <v>-0.8</v>
      </c>
      <c r="DF42" s="36">
        <f t="shared" si="10"/>
        <v>0.74840920215369555</v>
      </c>
      <c r="DG42" s="36">
        <f t="shared" si="11"/>
        <v>0.74085522926326641</v>
      </c>
      <c r="DH42" s="197">
        <f t="shared" si="41"/>
        <v>0.70000000000000062</v>
      </c>
      <c r="DI42" s="36">
        <f t="shared" si="42"/>
        <v>0.05</v>
      </c>
      <c r="DJ42" s="36">
        <f t="shared" si="43"/>
        <v>0.12960526315789472</v>
      </c>
      <c r="DK42" s="36">
        <f t="shared" si="44"/>
        <v>5.6578947368421055E-2</v>
      </c>
      <c r="DL42" s="36">
        <f t="shared" si="45"/>
        <v>0.76381578947368423</v>
      </c>
      <c r="DM42" s="36">
        <f t="shared" si="46"/>
        <v>5.3658536585365853E-2</v>
      </c>
      <c r="DN42" s="36">
        <f t="shared" si="47"/>
        <v>0.20487804878048779</v>
      </c>
      <c r="DO42" s="36">
        <f t="shared" si="48"/>
        <v>6.3414634146341464E-2</v>
      </c>
      <c r="DP42" s="36">
        <f t="shared" si="49"/>
        <v>0.67804878048780493</v>
      </c>
      <c r="DQ42" s="36">
        <f t="shared" si="50"/>
        <v>8.2191780821917804E-2</v>
      </c>
      <c r="DR42" s="36">
        <f t="shared" si="51"/>
        <v>0.19178082191780821</v>
      </c>
      <c r="DS42" s="36">
        <f t="shared" si="52"/>
        <v>4.1095890410958902E-2</v>
      </c>
      <c r="DT42" s="36">
        <f t="shared" si="53"/>
        <v>0.68493150684931503</v>
      </c>
      <c r="DV42" s="36">
        <f t="shared" si="12"/>
        <v>4.8041085134680403E-2</v>
      </c>
      <c r="DW42" s="36">
        <f t="shared" si="13"/>
        <v>4.088478876192473E-2</v>
      </c>
      <c r="DX42" s="197">
        <f t="shared" si="54"/>
        <v>0.7</v>
      </c>
      <c r="DY42" s="36">
        <f t="shared" si="14"/>
        <v>0.16533561940166969</v>
      </c>
      <c r="DZ42" s="36">
        <f t="shared" si="15"/>
        <v>0.15268812910075097</v>
      </c>
      <c r="EA42" s="197">
        <f t="shared" si="55"/>
        <v>1.2000000000000011</v>
      </c>
      <c r="EB42" s="36">
        <f t="shared" si="16"/>
        <v>7.246863332638967E-2</v>
      </c>
      <c r="EC42" s="36">
        <f t="shared" si="17"/>
        <v>6.9813647232663895E-2</v>
      </c>
      <c r="ED42" s="197">
        <f t="shared" si="56"/>
        <v>0.19999999999999879</v>
      </c>
      <c r="EE42" s="36">
        <f t="shared" si="18"/>
        <v>0.7141546621372602</v>
      </c>
      <c r="EF42" s="36">
        <f t="shared" si="19"/>
        <v>0.73661343490466036</v>
      </c>
      <c r="EG42" s="197">
        <f t="shared" si="57"/>
        <v>-2.300000000000002</v>
      </c>
      <c r="EH42" s="141">
        <v>0</v>
      </c>
    </row>
    <row r="43" spans="2:138" s="12" customFormat="1" ht="14.25" customHeight="1">
      <c r="B43" s="260"/>
      <c r="C43" s="271"/>
      <c r="D43" s="213" t="s">
        <v>303</v>
      </c>
      <c r="E43" s="170">
        <v>0</v>
      </c>
      <c r="F43" s="171">
        <v>0</v>
      </c>
      <c r="G43" s="84" t="str">
        <f t="shared" si="58"/>
        <v>-</v>
      </c>
      <c r="H43" s="171">
        <v>0</v>
      </c>
      <c r="I43" s="84" t="str">
        <f>IFERROR(H43/E43,"-")</f>
        <v>-</v>
      </c>
      <c r="J43" s="171">
        <v>0</v>
      </c>
      <c r="K43" s="84" t="str">
        <f>IFERROR(J43/E43,"-")</f>
        <v>-</v>
      </c>
      <c r="L43" s="170">
        <v>4</v>
      </c>
      <c r="M43" s="171">
        <v>0</v>
      </c>
      <c r="N43" s="84">
        <f>IFERROR(M43/L43,"-")</f>
        <v>0</v>
      </c>
      <c r="O43" s="171">
        <v>0</v>
      </c>
      <c r="P43" s="84">
        <f>IFERROR(O43/L43,"-")</f>
        <v>0</v>
      </c>
      <c r="Q43" s="171">
        <v>0</v>
      </c>
      <c r="R43" s="84">
        <f>IFERROR(Q43/L43,"-")</f>
        <v>0</v>
      </c>
      <c r="S43" s="170">
        <v>514</v>
      </c>
      <c r="T43" s="171">
        <v>18</v>
      </c>
      <c r="U43" s="84">
        <f>IFERROR(T43/S43,"-")</f>
        <v>3.5019455252918288E-2</v>
      </c>
      <c r="V43" s="171">
        <v>71</v>
      </c>
      <c r="W43" s="84">
        <f>IFERROR(V43/S43,"-")</f>
        <v>0.13813229571984437</v>
      </c>
      <c r="X43" s="171">
        <v>31</v>
      </c>
      <c r="Y43" s="84">
        <f>IFERROR(X43/S43,"-")</f>
        <v>6.0311284046692608E-2</v>
      </c>
      <c r="Z43" s="170">
        <v>323</v>
      </c>
      <c r="AA43" s="171">
        <v>6</v>
      </c>
      <c r="AB43" s="84">
        <f>IFERROR(AA43/Z43,"-")</f>
        <v>1.8575851393188854E-2</v>
      </c>
      <c r="AC43" s="171">
        <v>41</v>
      </c>
      <c r="AD43" s="84">
        <f>IFERROR(AC43/Z43,"-")</f>
        <v>0.12693498452012383</v>
      </c>
      <c r="AE43" s="171">
        <v>19</v>
      </c>
      <c r="AF43" s="84">
        <f>IFERROR(AE43/Z43,"-")</f>
        <v>5.8823529411764705E-2</v>
      </c>
      <c r="AG43" s="170">
        <v>230</v>
      </c>
      <c r="AH43" s="171">
        <v>4</v>
      </c>
      <c r="AI43" s="84">
        <f>IFERROR(AH43/AG43,"-")</f>
        <v>1.7391304347826087E-2</v>
      </c>
      <c r="AJ43" s="171">
        <v>20</v>
      </c>
      <c r="AK43" s="84">
        <f>IFERROR(AJ43/AG43,"-")</f>
        <v>8.6956521739130432E-2</v>
      </c>
      <c r="AL43" s="171">
        <v>6</v>
      </c>
      <c r="AM43" s="84">
        <f>IFERROR(AL43/AG43,"-")</f>
        <v>2.6086956521739129E-2</v>
      </c>
      <c r="AN43" s="170">
        <v>126</v>
      </c>
      <c r="AO43" s="171">
        <v>2</v>
      </c>
      <c r="AP43" s="84">
        <f>IFERROR(AO43/AN43,"-")</f>
        <v>1.5873015873015872E-2</v>
      </c>
      <c r="AQ43" s="171">
        <v>13</v>
      </c>
      <c r="AR43" s="84">
        <f>IFERROR(AQ43/AN43,"-")</f>
        <v>0.10317460317460317</v>
      </c>
      <c r="AS43" s="171">
        <v>2</v>
      </c>
      <c r="AT43" s="84">
        <f>IFERROR(AS43/AN43,"-")</f>
        <v>1.5873015873015872E-2</v>
      </c>
      <c r="AU43" s="170">
        <v>46</v>
      </c>
      <c r="AV43" s="171">
        <v>0</v>
      </c>
      <c r="AW43" s="84">
        <f>IFERROR(AV43/AU43,"-")</f>
        <v>0</v>
      </c>
      <c r="AX43" s="171">
        <v>7</v>
      </c>
      <c r="AY43" s="84">
        <f>IFERROR(AX43/AU43,"-")</f>
        <v>0.15217391304347827</v>
      </c>
      <c r="AZ43" s="171">
        <v>0</v>
      </c>
      <c r="BA43" s="84">
        <f>IFERROR(AZ43/AU43,"-")</f>
        <v>0</v>
      </c>
      <c r="BB43" s="170">
        <f t="shared" si="20"/>
        <v>1243</v>
      </c>
      <c r="BC43" s="171">
        <f t="shared" si="21"/>
        <v>30</v>
      </c>
      <c r="BD43" s="84">
        <f>IFERROR(BC43/BB43,"-")</f>
        <v>2.413515687851971E-2</v>
      </c>
      <c r="BE43" s="171">
        <f t="shared" si="22"/>
        <v>152</v>
      </c>
      <c r="BF43" s="84">
        <f>IFERROR(BE43/BB43,"-")</f>
        <v>0.12228479485116653</v>
      </c>
      <c r="BG43" s="171">
        <f t="shared" si="23"/>
        <v>58</v>
      </c>
      <c r="BH43" s="84">
        <f>IFERROR(BG43/BB43,"-")</f>
        <v>4.6661303298471443E-2</v>
      </c>
      <c r="BJ43" s="259">
        <v>10</v>
      </c>
      <c r="BK43" s="270" t="s">
        <v>52</v>
      </c>
      <c r="BL43" s="209" t="s">
        <v>140</v>
      </c>
      <c r="BM43" s="38">
        <v>10914</v>
      </c>
      <c r="BN43" s="38">
        <v>417</v>
      </c>
      <c r="BO43" s="85">
        <v>3.8207806487080817E-2</v>
      </c>
      <c r="BP43" s="38">
        <v>1562</v>
      </c>
      <c r="BQ43" s="85">
        <v>0.14311892981491661</v>
      </c>
      <c r="BR43" s="38">
        <v>927</v>
      </c>
      <c r="BS43" s="85">
        <v>8.4936778449697631E-2</v>
      </c>
      <c r="BU43" s="225"/>
      <c r="BV43" s="214" t="s">
        <v>299</v>
      </c>
      <c r="BW43" s="36">
        <f t="shared" si="0"/>
        <v>0.80691874497184235</v>
      </c>
      <c r="BX43" s="226"/>
      <c r="BY43" s="138">
        <v>37</v>
      </c>
      <c r="BZ43" s="142" t="s">
        <v>3</v>
      </c>
      <c r="CA43" s="36">
        <f t="shared" si="82"/>
        <v>9.6420940170940175E-2</v>
      </c>
      <c r="CB43" s="36">
        <f t="shared" si="229"/>
        <v>8.4587318379066911E-2</v>
      </c>
      <c r="CC43" s="36">
        <f t="shared" si="24"/>
        <v>0.24178172255095332</v>
      </c>
      <c r="CD43" s="36">
        <f t="shared" si="230"/>
        <v>0.23297135084954337</v>
      </c>
      <c r="CE43" s="36">
        <f t="shared" si="25"/>
        <v>7.1252465483234717E-2</v>
      </c>
      <c r="CF43" s="36">
        <f t="shared" si="231"/>
        <v>6.7121483624430572E-2</v>
      </c>
      <c r="CG43" s="36">
        <f t="shared" si="83"/>
        <v>0.59054487179487181</v>
      </c>
      <c r="CH43" s="36">
        <f t="shared" si="26"/>
        <v>0.61531984714695909</v>
      </c>
      <c r="CI43" s="36">
        <f t="shared" si="27"/>
        <v>9.0462855165035716E-2</v>
      </c>
      <c r="CJ43" s="36">
        <f t="shared" si="28"/>
        <v>0.23834995752178975</v>
      </c>
      <c r="CK43" s="36">
        <f t="shared" si="29"/>
        <v>6.7870740379472008E-2</v>
      </c>
      <c r="CL43" s="36">
        <f t="shared" si="30"/>
        <v>0.60331644693370257</v>
      </c>
      <c r="CM43" s="36">
        <f t="shared" si="31"/>
        <v>0.11887931034482759</v>
      </c>
      <c r="CN43" s="36">
        <f t="shared" si="32"/>
        <v>0.26793103448275862</v>
      </c>
      <c r="CO43" s="36">
        <f t="shared" si="33"/>
        <v>7.956896551724138E-2</v>
      </c>
      <c r="CP43" s="36">
        <f t="shared" si="34"/>
        <v>0.5336206896551724</v>
      </c>
      <c r="CQ43" s="36">
        <f t="shared" si="35"/>
        <v>9.4508860205644279E-2</v>
      </c>
      <c r="CR43" s="36">
        <f t="shared" si="36"/>
        <v>0.23102165828046378</v>
      </c>
      <c r="CS43" s="36">
        <f t="shared" si="37"/>
        <v>8.2257711660468164E-2</v>
      </c>
      <c r="CT43" s="36">
        <f t="shared" si="38"/>
        <v>0.59221176985342372</v>
      </c>
      <c r="CV43" s="142" t="s">
        <v>46</v>
      </c>
      <c r="CW43" s="36">
        <f t="shared" si="4"/>
        <v>4.8761904761904763E-2</v>
      </c>
      <c r="CX43" s="36">
        <f t="shared" si="5"/>
        <v>3.6866359447004608E-2</v>
      </c>
      <c r="CY43" s="197">
        <f t="shared" si="84"/>
        <v>1.2000000000000004</v>
      </c>
      <c r="CZ43" s="36">
        <f t="shared" si="6"/>
        <v>0.16038095238095237</v>
      </c>
      <c r="DA43" s="36">
        <f t="shared" si="7"/>
        <v>0.14938556067588327</v>
      </c>
      <c r="DB43" s="197">
        <f t="shared" si="39"/>
        <v>1.100000000000001</v>
      </c>
      <c r="DC43" s="36">
        <f t="shared" si="8"/>
        <v>7.9238095238095232E-2</v>
      </c>
      <c r="DD43" s="36">
        <f t="shared" si="9"/>
        <v>7.8725038402457759E-2</v>
      </c>
      <c r="DE43" s="197">
        <f t="shared" si="40"/>
        <v>0</v>
      </c>
      <c r="DF43" s="36">
        <f t="shared" si="10"/>
        <v>0.7116190476190476</v>
      </c>
      <c r="DG43" s="36">
        <f t="shared" si="11"/>
        <v>0.73502304147465436</v>
      </c>
      <c r="DH43" s="197">
        <f t="shared" si="41"/>
        <v>-2.300000000000002</v>
      </c>
      <c r="DI43" s="36">
        <f t="shared" si="42"/>
        <v>4.9261083743842367E-2</v>
      </c>
      <c r="DJ43" s="36">
        <f t="shared" si="43"/>
        <v>0.15763546798029557</v>
      </c>
      <c r="DK43" s="36">
        <f t="shared" si="44"/>
        <v>7.586206896551724E-2</v>
      </c>
      <c r="DL43" s="36">
        <f t="shared" si="45"/>
        <v>0.71724137931034482</v>
      </c>
      <c r="DM43" s="36">
        <f t="shared" si="46"/>
        <v>6.5934065934065936E-2</v>
      </c>
      <c r="DN43" s="36">
        <f t="shared" si="47"/>
        <v>0.21153846153846154</v>
      </c>
      <c r="DO43" s="36">
        <f t="shared" si="48"/>
        <v>0.10164835164835165</v>
      </c>
      <c r="DP43" s="36">
        <f t="shared" si="49"/>
        <v>0.62087912087912089</v>
      </c>
      <c r="DQ43" s="36">
        <f t="shared" si="50"/>
        <v>2.8985507246376812E-2</v>
      </c>
      <c r="DR43" s="36">
        <f t="shared" si="51"/>
        <v>0.15942028985507245</v>
      </c>
      <c r="DS43" s="36">
        <f t="shared" si="52"/>
        <v>0.11594202898550725</v>
      </c>
      <c r="DT43" s="36">
        <f t="shared" si="53"/>
        <v>0.69565217391304346</v>
      </c>
      <c r="DV43" s="36">
        <f t="shared" si="12"/>
        <v>4.8041085134680403E-2</v>
      </c>
      <c r="DW43" s="36">
        <f t="shared" si="13"/>
        <v>4.088478876192473E-2</v>
      </c>
      <c r="DX43" s="197">
        <f t="shared" si="54"/>
        <v>0.7</v>
      </c>
      <c r="DY43" s="36">
        <f t="shared" si="14"/>
        <v>0.16533561940166969</v>
      </c>
      <c r="DZ43" s="36">
        <f t="shared" si="15"/>
        <v>0.15268812910075097</v>
      </c>
      <c r="EA43" s="197">
        <f t="shared" si="55"/>
        <v>1.2000000000000011</v>
      </c>
      <c r="EB43" s="36">
        <f t="shared" si="16"/>
        <v>7.246863332638967E-2</v>
      </c>
      <c r="EC43" s="36">
        <f t="shared" si="17"/>
        <v>6.9813647232663895E-2</v>
      </c>
      <c r="ED43" s="197">
        <f t="shared" si="56"/>
        <v>0.19999999999999879</v>
      </c>
      <c r="EE43" s="36">
        <f t="shared" si="18"/>
        <v>0.7141546621372602</v>
      </c>
      <c r="EF43" s="36">
        <f t="shared" si="19"/>
        <v>0.73661343490466036</v>
      </c>
      <c r="EG43" s="197">
        <f t="shared" si="57"/>
        <v>-2.300000000000002</v>
      </c>
      <c r="EH43" s="141">
        <v>0</v>
      </c>
    </row>
    <row r="44" spans="2:138" s="12" customFormat="1" ht="14.25" customHeight="1">
      <c r="B44" s="260"/>
      <c r="C44" s="271"/>
      <c r="D44" s="169" t="s">
        <v>160</v>
      </c>
      <c r="E44" s="164">
        <v>0</v>
      </c>
      <c r="F44" s="64">
        <v>0</v>
      </c>
      <c r="G44" s="62" t="str">
        <f t="shared" si="58"/>
        <v>-</v>
      </c>
      <c r="H44" s="64">
        <v>0</v>
      </c>
      <c r="I44" s="62" t="str">
        <f t="shared" si="59"/>
        <v>-</v>
      </c>
      <c r="J44" s="64">
        <v>0</v>
      </c>
      <c r="K44" s="62" t="str">
        <f t="shared" si="60"/>
        <v>-</v>
      </c>
      <c r="L44" s="164">
        <v>2</v>
      </c>
      <c r="M44" s="64">
        <v>0</v>
      </c>
      <c r="N44" s="62">
        <f t="shared" si="61"/>
        <v>0</v>
      </c>
      <c r="O44" s="64">
        <v>0</v>
      </c>
      <c r="P44" s="62">
        <f t="shared" si="62"/>
        <v>0</v>
      </c>
      <c r="Q44" s="64">
        <v>0</v>
      </c>
      <c r="R44" s="62">
        <f t="shared" si="63"/>
        <v>0</v>
      </c>
      <c r="S44" s="164">
        <v>526</v>
      </c>
      <c r="T44" s="64">
        <v>23</v>
      </c>
      <c r="U44" s="62">
        <f t="shared" si="64"/>
        <v>4.3726235741444866E-2</v>
      </c>
      <c r="V44" s="64">
        <v>91</v>
      </c>
      <c r="W44" s="62">
        <f t="shared" si="65"/>
        <v>0.17300380228136883</v>
      </c>
      <c r="X44" s="64">
        <v>22</v>
      </c>
      <c r="Y44" s="62">
        <f t="shared" si="66"/>
        <v>4.1825095057034217E-2</v>
      </c>
      <c r="Z44" s="164">
        <v>272</v>
      </c>
      <c r="AA44" s="64">
        <v>2</v>
      </c>
      <c r="AB44" s="62">
        <f t="shared" si="67"/>
        <v>7.3529411764705881E-3</v>
      </c>
      <c r="AC44" s="64">
        <v>43</v>
      </c>
      <c r="AD44" s="62">
        <f t="shared" si="68"/>
        <v>0.15808823529411764</v>
      </c>
      <c r="AE44" s="64">
        <v>11</v>
      </c>
      <c r="AF44" s="62">
        <f t="shared" si="69"/>
        <v>4.0441176470588237E-2</v>
      </c>
      <c r="AG44" s="164">
        <v>168</v>
      </c>
      <c r="AH44" s="64">
        <v>2</v>
      </c>
      <c r="AI44" s="62">
        <f t="shared" si="70"/>
        <v>1.1904761904761904E-2</v>
      </c>
      <c r="AJ44" s="64">
        <v>23</v>
      </c>
      <c r="AK44" s="62">
        <f t="shared" si="71"/>
        <v>0.13690476190476192</v>
      </c>
      <c r="AL44" s="64">
        <v>7</v>
      </c>
      <c r="AM44" s="62">
        <f t="shared" si="72"/>
        <v>4.1666666666666664E-2</v>
      </c>
      <c r="AN44" s="164">
        <v>77</v>
      </c>
      <c r="AO44" s="64">
        <v>0</v>
      </c>
      <c r="AP44" s="62">
        <f t="shared" si="73"/>
        <v>0</v>
      </c>
      <c r="AQ44" s="64">
        <v>1</v>
      </c>
      <c r="AR44" s="62">
        <f t="shared" si="74"/>
        <v>1.2987012987012988E-2</v>
      </c>
      <c r="AS44" s="64">
        <v>5</v>
      </c>
      <c r="AT44" s="62">
        <f t="shared" si="75"/>
        <v>6.4935064935064929E-2</v>
      </c>
      <c r="AU44" s="164">
        <v>17</v>
      </c>
      <c r="AV44" s="64">
        <v>0</v>
      </c>
      <c r="AW44" s="62">
        <f t="shared" si="76"/>
        <v>0</v>
      </c>
      <c r="AX44" s="64">
        <v>1</v>
      </c>
      <c r="AY44" s="62">
        <f t="shared" si="77"/>
        <v>5.8823529411764705E-2</v>
      </c>
      <c r="AZ44" s="64">
        <v>0</v>
      </c>
      <c r="BA44" s="62">
        <f t="shared" si="78"/>
        <v>0</v>
      </c>
      <c r="BB44" s="164">
        <f t="shared" si="20"/>
        <v>1062</v>
      </c>
      <c r="BC44" s="64">
        <f t="shared" si="21"/>
        <v>27</v>
      </c>
      <c r="BD44" s="62">
        <f t="shared" si="79"/>
        <v>2.5423728813559324E-2</v>
      </c>
      <c r="BE44" s="64">
        <f t="shared" si="22"/>
        <v>159</v>
      </c>
      <c r="BF44" s="62">
        <f t="shared" si="80"/>
        <v>0.14971751412429379</v>
      </c>
      <c r="BG44" s="64">
        <f t="shared" si="23"/>
        <v>45</v>
      </c>
      <c r="BH44" s="62">
        <f t="shared" si="81"/>
        <v>4.2372881355932202E-2</v>
      </c>
      <c r="BJ44" s="260"/>
      <c r="BK44" s="271"/>
      <c r="BL44" s="209" t="s">
        <v>160</v>
      </c>
      <c r="BM44" s="38">
        <v>577</v>
      </c>
      <c r="BN44" s="38">
        <v>18</v>
      </c>
      <c r="BO44" s="85">
        <v>3.1195840554592721E-2</v>
      </c>
      <c r="BP44" s="38">
        <v>92</v>
      </c>
      <c r="BQ44" s="85">
        <v>0.15944540727902945</v>
      </c>
      <c r="BR44" s="38">
        <v>55</v>
      </c>
      <c r="BS44" s="85">
        <v>9.5320623916811092E-2</v>
      </c>
      <c r="BU44" s="189"/>
      <c r="BV44" s="5" t="s">
        <v>160</v>
      </c>
      <c r="BW44" s="36">
        <f t="shared" si="0"/>
        <v>0.78248587570621464</v>
      </c>
      <c r="BX44" s="36">
        <f>(BM36-SUM(BN36,BP36,BR36))/BM36</f>
        <v>0.82040382571732196</v>
      </c>
      <c r="BY44" s="138">
        <v>38</v>
      </c>
      <c r="BZ44" s="142" t="s">
        <v>39</v>
      </c>
      <c r="CA44" s="36">
        <f t="shared" si="82"/>
        <v>5.3364036844213057E-2</v>
      </c>
      <c r="CB44" s="36">
        <f t="shared" si="229"/>
        <v>4.6262605260422078E-2</v>
      </c>
      <c r="CC44" s="36">
        <f t="shared" si="24"/>
        <v>0.1945334401281538</v>
      </c>
      <c r="CD44" s="36">
        <f t="shared" si="230"/>
        <v>0.1795404927747167</v>
      </c>
      <c r="CE44" s="36">
        <f t="shared" si="25"/>
        <v>7.8394072887464958E-2</v>
      </c>
      <c r="CF44" s="36">
        <f t="shared" si="231"/>
        <v>7.516373843434869E-2</v>
      </c>
      <c r="CG44" s="36">
        <f t="shared" si="83"/>
        <v>0.67370845014016822</v>
      </c>
      <c r="CH44" s="36">
        <f t="shared" si="26"/>
        <v>0.69903316353051248</v>
      </c>
      <c r="CI44" s="36">
        <f t="shared" si="27"/>
        <v>5.349359397701757E-2</v>
      </c>
      <c r="CJ44" s="36">
        <f t="shared" si="28"/>
        <v>0.19614317791573108</v>
      </c>
      <c r="CK44" s="36">
        <f t="shared" si="29"/>
        <v>7.7268524633469823E-2</v>
      </c>
      <c r="CL44" s="36">
        <f t="shared" si="30"/>
        <v>0.67309470347378153</v>
      </c>
      <c r="CM44" s="36">
        <f t="shared" si="31"/>
        <v>6.1012812690665039E-2</v>
      </c>
      <c r="CN44" s="36">
        <f t="shared" si="32"/>
        <v>0.2141549725442343</v>
      </c>
      <c r="CO44" s="36">
        <f t="shared" si="33"/>
        <v>8.2367297132397807E-2</v>
      </c>
      <c r="CP44" s="36">
        <f t="shared" si="34"/>
        <v>0.64246491763270286</v>
      </c>
      <c r="CQ44" s="36">
        <f t="shared" si="35"/>
        <v>4.9733570159857902E-2</v>
      </c>
      <c r="CR44" s="36">
        <f t="shared" si="36"/>
        <v>0.1847246891651865</v>
      </c>
      <c r="CS44" s="36">
        <f t="shared" si="37"/>
        <v>0.10301953818827708</v>
      </c>
      <c r="CT44" s="36">
        <f t="shared" si="38"/>
        <v>0.66252220248667848</v>
      </c>
      <c r="CV44" s="142" t="s">
        <v>47</v>
      </c>
      <c r="CW44" s="36">
        <f t="shared" si="4"/>
        <v>4.7554142056640922E-2</v>
      </c>
      <c r="CX44" s="36">
        <f t="shared" si="5"/>
        <v>3.8873780195168774E-2</v>
      </c>
      <c r="CY44" s="197">
        <f t="shared" si="84"/>
        <v>0.90000000000000013</v>
      </c>
      <c r="CZ44" s="36">
        <f t="shared" si="6"/>
        <v>0.14235953354535816</v>
      </c>
      <c r="DA44" s="36">
        <f t="shared" si="7"/>
        <v>0.11774116141417373</v>
      </c>
      <c r="DB44" s="197">
        <f t="shared" si="39"/>
        <v>2.3999999999999995</v>
      </c>
      <c r="DC44" s="36">
        <f t="shared" si="8"/>
        <v>6.9816749962138422E-2</v>
      </c>
      <c r="DD44" s="36">
        <f t="shared" si="9"/>
        <v>7.8067509198528229E-2</v>
      </c>
      <c r="DE44" s="197">
        <f t="shared" si="40"/>
        <v>-0.79999999999999938</v>
      </c>
      <c r="DF44" s="36">
        <f t="shared" si="10"/>
        <v>0.7402695744358625</v>
      </c>
      <c r="DG44" s="36">
        <f t="shared" si="11"/>
        <v>0.76531754919212924</v>
      </c>
      <c r="DH44" s="197">
        <f t="shared" si="41"/>
        <v>-2.5000000000000022</v>
      </c>
      <c r="DI44" s="36">
        <f t="shared" si="42"/>
        <v>4.0691066151398045E-2</v>
      </c>
      <c r="DJ44" s="36">
        <f t="shared" si="43"/>
        <v>0.11957263014321437</v>
      </c>
      <c r="DK44" s="36">
        <f t="shared" si="44"/>
        <v>6.4332802909752212E-2</v>
      </c>
      <c r="DL44" s="36">
        <f t="shared" si="45"/>
        <v>0.77540350079563536</v>
      </c>
      <c r="DM44" s="36">
        <f t="shared" si="46"/>
        <v>6.6705675833820949E-2</v>
      </c>
      <c r="DN44" s="36">
        <f t="shared" si="47"/>
        <v>0.20421299005266239</v>
      </c>
      <c r="DO44" s="36">
        <f t="shared" si="48"/>
        <v>8.3674663545933295E-2</v>
      </c>
      <c r="DP44" s="36">
        <f t="shared" si="49"/>
        <v>0.64540667056758338</v>
      </c>
      <c r="DQ44" s="36">
        <f t="shared" si="50"/>
        <v>5.1344743276283619E-2</v>
      </c>
      <c r="DR44" s="36">
        <f t="shared" si="51"/>
        <v>0.15892420537897312</v>
      </c>
      <c r="DS44" s="36">
        <f t="shared" si="52"/>
        <v>8.557457212713937E-2</v>
      </c>
      <c r="DT44" s="36">
        <f t="shared" si="53"/>
        <v>0.70415647921760394</v>
      </c>
      <c r="DV44" s="36">
        <f t="shared" si="12"/>
        <v>4.8041085134680403E-2</v>
      </c>
      <c r="DW44" s="36">
        <f t="shared" si="13"/>
        <v>4.088478876192473E-2</v>
      </c>
      <c r="DX44" s="197">
        <f t="shared" si="54"/>
        <v>0.7</v>
      </c>
      <c r="DY44" s="36">
        <f t="shared" si="14"/>
        <v>0.16533561940166969</v>
      </c>
      <c r="DZ44" s="36">
        <f t="shared" si="15"/>
        <v>0.15268812910075097</v>
      </c>
      <c r="EA44" s="197">
        <f t="shared" si="55"/>
        <v>1.2000000000000011</v>
      </c>
      <c r="EB44" s="36">
        <f t="shared" si="16"/>
        <v>7.246863332638967E-2</v>
      </c>
      <c r="EC44" s="36">
        <f t="shared" si="17"/>
        <v>6.9813647232663895E-2</v>
      </c>
      <c r="ED44" s="197">
        <f t="shared" si="56"/>
        <v>0.19999999999999879</v>
      </c>
      <c r="EE44" s="36">
        <f t="shared" si="18"/>
        <v>0.7141546621372602</v>
      </c>
      <c r="EF44" s="36">
        <f t="shared" si="19"/>
        <v>0.73661343490466036</v>
      </c>
      <c r="EG44" s="197">
        <f t="shared" si="57"/>
        <v>-2.300000000000002</v>
      </c>
      <c r="EH44" s="141">
        <v>0</v>
      </c>
    </row>
    <row r="45" spans="2:138" s="12" customFormat="1" ht="14.25" customHeight="1">
      <c r="B45" s="260"/>
      <c r="C45" s="271"/>
      <c r="D45" s="136" t="s">
        <v>210</v>
      </c>
      <c r="E45" s="156">
        <v>0</v>
      </c>
      <c r="F45" s="157">
        <v>0</v>
      </c>
      <c r="G45" s="158" t="str">
        <f t="shared" ref="G45" si="256">IFERROR(F45/E45,"-")</f>
        <v>-</v>
      </c>
      <c r="H45" s="157">
        <v>0</v>
      </c>
      <c r="I45" s="158" t="str">
        <f t="shared" ref="I45" si="257">IFERROR(H45/E45,"-")</f>
        <v>-</v>
      </c>
      <c r="J45" s="157">
        <v>0</v>
      </c>
      <c r="K45" s="158" t="str">
        <f t="shared" ref="K45" si="258">IFERROR(J45/E45,"-")</f>
        <v>-</v>
      </c>
      <c r="L45" s="156">
        <v>2</v>
      </c>
      <c r="M45" s="157">
        <v>0</v>
      </c>
      <c r="N45" s="158">
        <f t="shared" ref="N45" si="259">IFERROR(M45/L45,"-")</f>
        <v>0</v>
      </c>
      <c r="O45" s="157">
        <v>0</v>
      </c>
      <c r="P45" s="158">
        <f t="shared" ref="P45" si="260">IFERROR(O45/L45,"-")</f>
        <v>0</v>
      </c>
      <c r="Q45" s="157">
        <v>0</v>
      </c>
      <c r="R45" s="158">
        <f t="shared" ref="R45" si="261">IFERROR(Q45/L45,"-")</f>
        <v>0</v>
      </c>
      <c r="S45" s="156">
        <v>22</v>
      </c>
      <c r="T45" s="157">
        <v>2</v>
      </c>
      <c r="U45" s="158">
        <f t="shared" ref="U45" si="262">IFERROR(T45/S45,"-")</f>
        <v>9.0909090909090912E-2</v>
      </c>
      <c r="V45" s="157">
        <v>1</v>
      </c>
      <c r="W45" s="158">
        <f t="shared" ref="W45" si="263">IFERROR(V45/S45,"-")</f>
        <v>4.5454545454545456E-2</v>
      </c>
      <c r="X45" s="157">
        <v>0</v>
      </c>
      <c r="Y45" s="158">
        <f t="shared" ref="Y45" si="264">IFERROR(X45/S45,"-")</f>
        <v>0</v>
      </c>
      <c r="Z45" s="156">
        <v>37</v>
      </c>
      <c r="AA45" s="157">
        <v>0</v>
      </c>
      <c r="AB45" s="158">
        <f t="shared" ref="AB45" si="265">IFERROR(AA45/Z45,"-")</f>
        <v>0</v>
      </c>
      <c r="AC45" s="157">
        <v>0</v>
      </c>
      <c r="AD45" s="158">
        <f t="shared" ref="AD45" si="266">IFERROR(AC45/Z45,"-")</f>
        <v>0</v>
      </c>
      <c r="AE45" s="157">
        <v>1</v>
      </c>
      <c r="AF45" s="158">
        <f t="shared" ref="AF45" si="267">IFERROR(AE45/Z45,"-")</f>
        <v>2.7027027027027029E-2</v>
      </c>
      <c r="AG45" s="156">
        <v>55</v>
      </c>
      <c r="AH45" s="157">
        <v>0</v>
      </c>
      <c r="AI45" s="158">
        <f t="shared" ref="AI45" si="268">IFERROR(AH45/AG45,"-")</f>
        <v>0</v>
      </c>
      <c r="AJ45" s="157">
        <v>0</v>
      </c>
      <c r="AK45" s="158">
        <f t="shared" ref="AK45" si="269">IFERROR(AJ45/AG45,"-")</f>
        <v>0</v>
      </c>
      <c r="AL45" s="157">
        <v>0</v>
      </c>
      <c r="AM45" s="158">
        <f t="shared" ref="AM45" si="270">IFERROR(AL45/AG45,"-")</f>
        <v>0</v>
      </c>
      <c r="AN45" s="156">
        <v>52</v>
      </c>
      <c r="AO45" s="157">
        <v>0</v>
      </c>
      <c r="AP45" s="158">
        <f t="shared" ref="AP45" si="271">IFERROR(AO45/AN45,"-")</f>
        <v>0</v>
      </c>
      <c r="AQ45" s="157">
        <v>0</v>
      </c>
      <c r="AR45" s="158">
        <f t="shared" ref="AR45" si="272">IFERROR(AQ45/AN45,"-")</f>
        <v>0</v>
      </c>
      <c r="AS45" s="157">
        <v>0</v>
      </c>
      <c r="AT45" s="158">
        <f t="shared" ref="AT45" si="273">IFERROR(AS45/AN45,"-")</f>
        <v>0</v>
      </c>
      <c r="AU45" s="156">
        <v>44</v>
      </c>
      <c r="AV45" s="157">
        <v>0</v>
      </c>
      <c r="AW45" s="158">
        <f t="shared" ref="AW45" si="274">IFERROR(AV45/AU45,"-")</f>
        <v>0</v>
      </c>
      <c r="AX45" s="157">
        <v>0</v>
      </c>
      <c r="AY45" s="158">
        <f t="shared" ref="AY45" si="275">IFERROR(AX45/AU45,"-")</f>
        <v>0</v>
      </c>
      <c r="AZ45" s="157">
        <v>0</v>
      </c>
      <c r="BA45" s="158">
        <f t="shared" ref="BA45" si="276">IFERROR(AZ45/AU45,"-")</f>
        <v>0</v>
      </c>
      <c r="BB45" s="156">
        <f t="shared" si="20"/>
        <v>212</v>
      </c>
      <c r="BC45" s="157">
        <f t="shared" si="21"/>
        <v>2</v>
      </c>
      <c r="BD45" s="158">
        <f t="shared" ref="BD45" si="277">IFERROR(BC45/BB45,"-")</f>
        <v>9.433962264150943E-3</v>
      </c>
      <c r="BE45" s="157">
        <f t="shared" si="22"/>
        <v>1</v>
      </c>
      <c r="BF45" s="158">
        <f t="shared" ref="BF45" si="278">IFERROR(BE45/BB45,"-")</f>
        <v>4.7169811320754715E-3</v>
      </c>
      <c r="BG45" s="157">
        <f t="shared" si="23"/>
        <v>1</v>
      </c>
      <c r="BH45" s="158">
        <f t="shared" ref="BH45" si="279">IFERROR(BG45/BB45,"-")</f>
        <v>4.7169811320754715E-3</v>
      </c>
      <c r="BJ45" s="260"/>
      <c r="BK45" s="271"/>
      <c r="BL45" s="209" t="s">
        <v>209</v>
      </c>
      <c r="BM45" s="38">
        <v>328</v>
      </c>
      <c r="BN45" s="38">
        <v>1</v>
      </c>
      <c r="BO45" s="85">
        <v>3.0487804878048782E-3</v>
      </c>
      <c r="BP45" s="38">
        <v>6</v>
      </c>
      <c r="BQ45" s="85">
        <v>1.8292682926829267E-2</v>
      </c>
      <c r="BR45" s="38">
        <v>6</v>
      </c>
      <c r="BS45" s="85">
        <v>1.8292682926829267E-2</v>
      </c>
      <c r="BU45" s="189"/>
      <c r="BV45" s="193" t="s">
        <v>209</v>
      </c>
      <c r="BW45" s="36">
        <f t="shared" si="0"/>
        <v>0.98113207547169812</v>
      </c>
      <c r="BX45" s="36">
        <f>(BM37-SUM(BN37,BP37,BR37))/BM37</f>
        <v>0.97154471544715448</v>
      </c>
      <c r="BY45" s="138">
        <v>39</v>
      </c>
      <c r="BZ45" s="142" t="s">
        <v>7</v>
      </c>
      <c r="CA45" s="36">
        <f t="shared" si="82"/>
        <v>5.9148319414728416E-2</v>
      </c>
      <c r="CB45" s="36">
        <f t="shared" si="229"/>
        <v>5.2503689837647145E-2</v>
      </c>
      <c r="CC45" s="36">
        <f t="shared" si="24"/>
        <v>0.24553109255297123</v>
      </c>
      <c r="CD45" s="36">
        <f t="shared" si="230"/>
        <v>0.22824795708988804</v>
      </c>
      <c r="CE45" s="36">
        <f t="shared" si="25"/>
        <v>5.4989992408033678E-2</v>
      </c>
      <c r="CF45" s="36">
        <f t="shared" si="231"/>
        <v>5.5689549659814971E-2</v>
      </c>
      <c r="CG45" s="36">
        <f t="shared" si="83"/>
        <v>0.64033059562426664</v>
      </c>
      <c r="CH45" s="36">
        <f t="shared" si="26"/>
        <v>0.66355880341264983</v>
      </c>
      <c r="CI45" s="36">
        <f t="shared" si="27"/>
        <v>5.4188767758616092E-2</v>
      </c>
      <c r="CJ45" s="36">
        <f t="shared" si="28"/>
        <v>0.23258789348828532</v>
      </c>
      <c r="CK45" s="36">
        <f t="shared" si="29"/>
        <v>5.4002185675826958E-2</v>
      </c>
      <c r="CL45" s="36">
        <f t="shared" si="30"/>
        <v>0.65922115307727158</v>
      </c>
      <c r="CM45" s="36">
        <f t="shared" si="31"/>
        <v>7.1291960693794107E-2</v>
      </c>
      <c r="CN45" s="36">
        <f t="shared" si="32"/>
        <v>0.28483809272571392</v>
      </c>
      <c r="CO45" s="36">
        <f t="shared" si="33"/>
        <v>5.8431708764756313E-2</v>
      </c>
      <c r="CP45" s="36">
        <f t="shared" si="34"/>
        <v>0.58543823781573567</v>
      </c>
      <c r="CQ45" s="36">
        <f t="shared" si="35"/>
        <v>6.7100977198697065E-2</v>
      </c>
      <c r="CR45" s="36">
        <f t="shared" si="36"/>
        <v>0.25038002171552659</v>
      </c>
      <c r="CS45" s="36">
        <f t="shared" si="37"/>
        <v>5.6243213897937024E-2</v>
      </c>
      <c r="CT45" s="36">
        <f t="shared" si="38"/>
        <v>0.62627578718783927</v>
      </c>
      <c r="CV45" s="142" t="s">
        <v>48</v>
      </c>
      <c r="CW45" s="36">
        <f t="shared" si="4"/>
        <v>6.007393715341959E-2</v>
      </c>
      <c r="CX45" s="36">
        <f t="shared" si="5"/>
        <v>4.9952874646559849E-2</v>
      </c>
      <c r="CY45" s="197">
        <f t="shared" si="84"/>
        <v>0.99999999999999956</v>
      </c>
      <c r="CZ45" s="36">
        <f t="shared" si="6"/>
        <v>0.18022181146025879</v>
      </c>
      <c r="DA45" s="36">
        <f t="shared" si="7"/>
        <v>0.16493873704052781</v>
      </c>
      <c r="DB45" s="197">
        <f t="shared" si="39"/>
        <v>1.4999999999999987</v>
      </c>
      <c r="DC45" s="36">
        <f t="shared" si="8"/>
        <v>7.763401109057301E-2</v>
      </c>
      <c r="DD45" s="36">
        <f t="shared" si="9"/>
        <v>8.1998114985862389E-2</v>
      </c>
      <c r="DE45" s="197">
        <f t="shared" si="40"/>
        <v>-0.40000000000000036</v>
      </c>
      <c r="DF45" s="36">
        <f t="shared" si="10"/>
        <v>0.68207024029574859</v>
      </c>
      <c r="DG45" s="36">
        <f t="shared" si="11"/>
        <v>0.70311027332705001</v>
      </c>
      <c r="DH45" s="197">
        <f t="shared" si="41"/>
        <v>-2.0999999999999908</v>
      </c>
      <c r="DI45" s="36">
        <f t="shared" si="42"/>
        <v>5.6152927120669056E-2</v>
      </c>
      <c r="DJ45" s="36">
        <f t="shared" si="43"/>
        <v>0.17562724014336917</v>
      </c>
      <c r="DK45" s="36">
        <f t="shared" si="44"/>
        <v>7.765830346475508E-2</v>
      </c>
      <c r="DL45" s="36">
        <f t="shared" si="45"/>
        <v>0.69056152927120673</v>
      </c>
      <c r="DM45" s="36">
        <f t="shared" si="46"/>
        <v>9.2592592592592587E-2</v>
      </c>
      <c r="DN45" s="36">
        <f t="shared" si="47"/>
        <v>0.20987654320987653</v>
      </c>
      <c r="DO45" s="36">
        <f t="shared" si="48"/>
        <v>8.0246913580246909E-2</v>
      </c>
      <c r="DP45" s="36">
        <f t="shared" si="49"/>
        <v>0.61728395061728392</v>
      </c>
      <c r="DQ45" s="36">
        <f t="shared" si="50"/>
        <v>4.6153846153846156E-2</v>
      </c>
      <c r="DR45" s="36">
        <f t="shared" si="51"/>
        <v>0.2153846153846154</v>
      </c>
      <c r="DS45" s="36">
        <f t="shared" si="52"/>
        <v>9.2307692307692313E-2</v>
      </c>
      <c r="DT45" s="36">
        <f t="shared" si="53"/>
        <v>0.64615384615384619</v>
      </c>
      <c r="DV45" s="36">
        <f t="shared" si="12"/>
        <v>4.8041085134680403E-2</v>
      </c>
      <c r="DW45" s="36">
        <f t="shared" si="13"/>
        <v>4.088478876192473E-2</v>
      </c>
      <c r="DX45" s="197">
        <f t="shared" si="54"/>
        <v>0.7</v>
      </c>
      <c r="DY45" s="36">
        <f t="shared" si="14"/>
        <v>0.16533561940166969</v>
      </c>
      <c r="DZ45" s="36">
        <f t="shared" si="15"/>
        <v>0.15268812910075097</v>
      </c>
      <c r="EA45" s="197">
        <f t="shared" si="55"/>
        <v>1.2000000000000011</v>
      </c>
      <c r="EB45" s="36">
        <f t="shared" si="16"/>
        <v>7.246863332638967E-2</v>
      </c>
      <c r="EC45" s="36">
        <f t="shared" si="17"/>
        <v>6.9813647232663895E-2</v>
      </c>
      <c r="ED45" s="197">
        <f t="shared" si="56"/>
        <v>0.19999999999999879</v>
      </c>
      <c r="EE45" s="36">
        <f t="shared" si="18"/>
        <v>0.7141546621372602</v>
      </c>
      <c r="EF45" s="36">
        <f t="shared" si="19"/>
        <v>0.73661343490466036</v>
      </c>
      <c r="EG45" s="197">
        <f t="shared" si="57"/>
        <v>-2.300000000000002</v>
      </c>
      <c r="EH45" s="141">
        <v>0</v>
      </c>
    </row>
    <row r="46" spans="2:138" s="12" customFormat="1" ht="14.25" customHeight="1">
      <c r="B46" s="261"/>
      <c r="C46" s="272"/>
      <c r="D46" s="154" t="s">
        <v>67</v>
      </c>
      <c r="E46" s="38">
        <v>9</v>
      </c>
      <c r="F46" s="57">
        <v>0</v>
      </c>
      <c r="G46" s="55">
        <f t="shared" si="58"/>
        <v>0</v>
      </c>
      <c r="H46" s="57">
        <v>3</v>
      </c>
      <c r="I46" s="55">
        <f t="shared" si="59"/>
        <v>0.33333333333333331</v>
      </c>
      <c r="J46" s="57">
        <v>0</v>
      </c>
      <c r="K46" s="55">
        <f t="shared" si="60"/>
        <v>0</v>
      </c>
      <c r="L46" s="38">
        <v>47</v>
      </c>
      <c r="M46" s="57">
        <v>0</v>
      </c>
      <c r="N46" s="55">
        <f t="shared" si="61"/>
        <v>0</v>
      </c>
      <c r="O46" s="57">
        <v>6</v>
      </c>
      <c r="P46" s="55">
        <f t="shared" si="62"/>
        <v>0.1276595744680851</v>
      </c>
      <c r="Q46" s="57">
        <v>0</v>
      </c>
      <c r="R46" s="55">
        <f t="shared" si="63"/>
        <v>0</v>
      </c>
      <c r="S46" s="38">
        <v>2856</v>
      </c>
      <c r="T46" s="57">
        <v>105</v>
      </c>
      <c r="U46" s="55">
        <f t="shared" si="64"/>
        <v>3.6764705882352942E-2</v>
      </c>
      <c r="V46" s="57">
        <v>410</v>
      </c>
      <c r="W46" s="55">
        <f t="shared" si="65"/>
        <v>0.14355742296918766</v>
      </c>
      <c r="X46" s="57">
        <v>127</v>
      </c>
      <c r="Y46" s="55">
        <f t="shared" si="66"/>
        <v>4.446778711484594E-2</v>
      </c>
      <c r="Z46" s="38">
        <v>2097</v>
      </c>
      <c r="AA46" s="57">
        <v>45</v>
      </c>
      <c r="AB46" s="55">
        <f t="shared" si="67"/>
        <v>2.1459227467811159E-2</v>
      </c>
      <c r="AC46" s="57">
        <v>275</v>
      </c>
      <c r="AD46" s="55">
        <f t="shared" si="68"/>
        <v>0.13113972341440153</v>
      </c>
      <c r="AE46" s="57">
        <v>91</v>
      </c>
      <c r="AF46" s="55">
        <f t="shared" si="69"/>
        <v>4.3395326657129231E-2</v>
      </c>
      <c r="AG46" s="38">
        <v>1551</v>
      </c>
      <c r="AH46" s="57">
        <v>22</v>
      </c>
      <c r="AI46" s="55">
        <f t="shared" si="70"/>
        <v>1.4184397163120567E-2</v>
      </c>
      <c r="AJ46" s="57">
        <v>157</v>
      </c>
      <c r="AK46" s="55">
        <f t="shared" si="71"/>
        <v>0.10122501611863315</v>
      </c>
      <c r="AL46" s="57">
        <v>45</v>
      </c>
      <c r="AM46" s="55">
        <f t="shared" si="72"/>
        <v>2.9013539651837523E-2</v>
      </c>
      <c r="AN46" s="38">
        <v>831</v>
      </c>
      <c r="AO46" s="57">
        <v>11</v>
      </c>
      <c r="AP46" s="55">
        <f t="shared" si="73"/>
        <v>1.3237063778580024E-2</v>
      </c>
      <c r="AQ46" s="57">
        <v>63</v>
      </c>
      <c r="AR46" s="55">
        <f t="shared" si="74"/>
        <v>7.5812274368231042E-2</v>
      </c>
      <c r="AS46" s="57">
        <v>21</v>
      </c>
      <c r="AT46" s="55">
        <f t="shared" si="75"/>
        <v>2.5270758122743681E-2</v>
      </c>
      <c r="AU46" s="38">
        <v>304</v>
      </c>
      <c r="AV46" s="57">
        <v>0</v>
      </c>
      <c r="AW46" s="55">
        <f t="shared" si="76"/>
        <v>0</v>
      </c>
      <c r="AX46" s="57">
        <v>23</v>
      </c>
      <c r="AY46" s="55">
        <f t="shared" si="77"/>
        <v>7.5657894736842105E-2</v>
      </c>
      <c r="AZ46" s="57">
        <v>1</v>
      </c>
      <c r="BA46" s="55">
        <f t="shared" si="78"/>
        <v>3.2894736842105261E-3</v>
      </c>
      <c r="BB46" s="38">
        <f t="shared" si="20"/>
        <v>7695</v>
      </c>
      <c r="BC46" s="57">
        <f t="shared" si="21"/>
        <v>183</v>
      </c>
      <c r="BD46" s="55">
        <f t="shared" si="79"/>
        <v>2.3781676413255362E-2</v>
      </c>
      <c r="BE46" s="57">
        <f t="shared" si="22"/>
        <v>937</v>
      </c>
      <c r="BF46" s="55">
        <f t="shared" si="80"/>
        <v>0.12176738141650423</v>
      </c>
      <c r="BG46" s="57">
        <f t="shared" si="23"/>
        <v>285</v>
      </c>
      <c r="BH46" s="55">
        <f t="shared" si="81"/>
        <v>3.7037037037037035E-2</v>
      </c>
      <c r="BJ46" s="261"/>
      <c r="BK46" s="272"/>
      <c r="BL46" s="208" t="s">
        <v>67</v>
      </c>
      <c r="BM46" s="38">
        <v>11819</v>
      </c>
      <c r="BN46" s="38">
        <v>436</v>
      </c>
      <c r="BO46" s="85">
        <v>3.6889753786276333E-2</v>
      </c>
      <c r="BP46" s="38">
        <v>1660</v>
      </c>
      <c r="BQ46" s="85">
        <v>0.14045181487435485</v>
      </c>
      <c r="BR46" s="38">
        <v>988</v>
      </c>
      <c r="BS46" s="85">
        <v>8.3594212708350962E-2</v>
      </c>
      <c r="BU46" s="190"/>
      <c r="BV46" s="117" t="s">
        <v>67</v>
      </c>
      <c r="BW46" s="36">
        <f t="shared" si="0"/>
        <v>0.81741390513320333</v>
      </c>
      <c r="BX46" s="36">
        <f>(BM38-SUM(BN38,BP38,BR38))/BM38</f>
        <v>0.84332974717590103</v>
      </c>
      <c r="BY46" s="138">
        <v>40</v>
      </c>
      <c r="BZ46" s="142" t="s">
        <v>40</v>
      </c>
      <c r="CA46" s="36">
        <f t="shared" si="82"/>
        <v>4.7575782605104484E-2</v>
      </c>
      <c r="CB46" s="36">
        <f t="shared" si="229"/>
        <v>3.5650319829424307E-2</v>
      </c>
      <c r="CC46" s="36">
        <f t="shared" si="24"/>
        <v>0.14735277112414305</v>
      </c>
      <c r="CD46" s="36">
        <f t="shared" si="230"/>
        <v>0.1397867803837953</v>
      </c>
      <c r="CE46" s="36">
        <f t="shared" si="25"/>
        <v>9.1930288262988352E-2</v>
      </c>
      <c r="CF46" s="36">
        <f t="shared" si="231"/>
        <v>8.5458422174840079E-2</v>
      </c>
      <c r="CG46" s="36">
        <f t="shared" si="83"/>
        <v>0.71314115800776412</v>
      </c>
      <c r="CH46" s="36">
        <f t="shared" si="26"/>
        <v>0.73910447761194031</v>
      </c>
      <c r="CI46" s="36">
        <f t="shared" si="27"/>
        <v>4.5684164287283113E-2</v>
      </c>
      <c r="CJ46" s="36">
        <f t="shared" si="28"/>
        <v>0.14144520096639579</v>
      </c>
      <c r="CK46" s="36">
        <f t="shared" si="29"/>
        <v>8.9062156819679328E-2</v>
      </c>
      <c r="CL46" s="36">
        <f t="shared" si="30"/>
        <v>0.72380847792664182</v>
      </c>
      <c r="CM46" s="36">
        <f t="shared" si="31"/>
        <v>6.258628624022089E-2</v>
      </c>
      <c r="CN46" s="36">
        <f t="shared" si="32"/>
        <v>0.18085595950299124</v>
      </c>
      <c r="CO46" s="36">
        <f t="shared" si="33"/>
        <v>9.9861942015646576E-2</v>
      </c>
      <c r="CP46" s="36">
        <f t="shared" si="34"/>
        <v>0.65669581224114126</v>
      </c>
      <c r="CQ46" s="36">
        <f t="shared" si="35"/>
        <v>3.5825545171339561E-2</v>
      </c>
      <c r="CR46" s="36">
        <f t="shared" si="36"/>
        <v>0.15264797507788161</v>
      </c>
      <c r="CS46" s="36">
        <f t="shared" si="37"/>
        <v>0.12616822429906541</v>
      </c>
      <c r="CT46" s="36">
        <f t="shared" si="38"/>
        <v>0.68535825545171336</v>
      </c>
      <c r="CV46" s="142" t="s">
        <v>49</v>
      </c>
      <c r="CW46" s="36">
        <f t="shared" si="4"/>
        <v>1.3842913030394222E-2</v>
      </c>
      <c r="CX46" s="36">
        <f t="shared" si="5"/>
        <v>1.1779293242405457E-2</v>
      </c>
      <c r="CY46" s="197">
        <f t="shared" si="84"/>
        <v>0.2</v>
      </c>
      <c r="CZ46" s="36">
        <f t="shared" si="6"/>
        <v>0.11284983448690943</v>
      </c>
      <c r="DA46" s="36">
        <f t="shared" si="7"/>
        <v>9.0824550526968376E-2</v>
      </c>
      <c r="DB46" s="197">
        <f t="shared" si="39"/>
        <v>2.2000000000000006</v>
      </c>
      <c r="DC46" s="36">
        <f t="shared" si="8"/>
        <v>2.2569966897381884E-2</v>
      </c>
      <c r="DD46" s="36">
        <f t="shared" si="9"/>
        <v>2.1078735275883446E-2</v>
      </c>
      <c r="DE46" s="197">
        <f t="shared" si="40"/>
        <v>0.19999999999999984</v>
      </c>
      <c r="DF46" s="36">
        <f t="shared" si="10"/>
        <v>0.85073728558531447</v>
      </c>
      <c r="DG46" s="36">
        <f t="shared" si="11"/>
        <v>0.87631742095474274</v>
      </c>
      <c r="DH46" s="197">
        <f t="shared" si="41"/>
        <v>-2.5000000000000022</v>
      </c>
      <c r="DI46" s="36">
        <f t="shared" si="42"/>
        <v>1.2751953928424516E-2</v>
      </c>
      <c r="DJ46" s="36">
        <f t="shared" si="43"/>
        <v>9.9136157959687374E-2</v>
      </c>
      <c r="DK46" s="36">
        <f t="shared" si="44"/>
        <v>1.8099547511312219E-2</v>
      </c>
      <c r="DL46" s="36">
        <f t="shared" si="45"/>
        <v>0.87001234060057586</v>
      </c>
      <c r="DM46" s="36">
        <f t="shared" si="46"/>
        <v>1.8258426966292134E-2</v>
      </c>
      <c r="DN46" s="36">
        <f t="shared" si="47"/>
        <v>0.15308988764044945</v>
      </c>
      <c r="DO46" s="36">
        <f t="shared" si="48"/>
        <v>3.9325842696629212E-2</v>
      </c>
      <c r="DP46" s="36">
        <f t="shared" si="49"/>
        <v>0.7893258426966292</v>
      </c>
      <c r="DQ46" s="36">
        <f t="shared" si="50"/>
        <v>1.5748031496062992E-2</v>
      </c>
      <c r="DR46" s="36">
        <f t="shared" si="51"/>
        <v>0.19685039370078741</v>
      </c>
      <c r="DS46" s="36">
        <f t="shared" si="52"/>
        <v>2.3622047244094488E-2</v>
      </c>
      <c r="DT46" s="36">
        <f t="shared" si="53"/>
        <v>0.76377952755905509</v>
      </c>
      <c r="DV46" s="36">
        <f t="shared" si="12"/>
        <v>4.8041085134680403E-2</v>
      </c>
      <c r="DW46" s="36">
        <f t="shared" si="13"/>
        <v>4.088478876192473E-2</v>
      </c>
      <c r="DX46" s="197">
        <f t="shared" si="54"/>
        <v>0.7</v>
      </c>
      <c r="DY46" s="36">
        <f t="shared" si="14"/>
        <v>0.16533561940166969</v>
      </c>
      <c r="DZ46" s="36">
        <f t="shared" si="15"/>
        <v>0.15268812910075097</v>
      </c>
      <c r="EA46" s="197">
        <f t="shared" si="55"/>
        <v>1.2000000000000011</v>
      </c>
      <c r="EB46" s="36">
        <f t="shared" si="16"/>
        <v>7.246863332638967E-2</v>
      </c>
      <c r="EC46" s="36">
        <f t="shared" si="17"/>
        <v>6.9813647232663895E-2</v>
      </c>
      <c r="ED46" s="197">
        <f t="shared" si="56"/>
        <v>0.19999999999999879</v>
      </c>
      <c r="EE46" s="36">
        <f t="shared" si="18"/>
        <v>0.7141546621372602</v>
      </c>
      <c r="EF46" s="36">
        <f t="shared" si="19"/>
        <v>0.73661343490466036</v>
      </c>
      <c r="EG46" s="197">
        <f t="shared" si="57"/>
        <v>-2.300000000000002</v>
      </c>
      <c r="EH46" s="141">
        <v>0</v>
      </c>
    </row>
    <row r="47" spans="2:138" s="12" customFormat="1" ht="14.25" customHeight="1">
      <c r="B47" s="259">
        <v>9</v>
      </c>
      <c r="C47" s="270" t="s">
        <v>104</v>
      </c>
      <c r="D47" s="135" t="s">
        <v>140</v>
      </c>
      <c r="E47" s="120">
        <v>4</v>
      </c>
      <c r="F47" s="83">
        <v>0</v>
      </c>
      <c r="G47" s="72">
        <f t="shared" si="58"/>
        <v>0</v>
      </c>
      <c r="H47" s="73">
        <v>0</v>
      </c>
      <c r="I47" s="72">
        <f t="shared" si="59"/>
        <v>0</v>
      </c>
      <c r="J47" s="73">
        <v>0</v>
      </c>
      <c r="K47" s="72">
        <f t="shared" si="60"/>
        <v>0</v>
      </c>
      <c r="L47" s="120">
        <v>23</v>
      </c>
      <c r="M47" s="83">
        <v>0</v>
      </c>
      <c r="N47" s="72">
        <f t="shared" si="61"/>
        <v>0</v>
      </c>
      <c r="O47" s="73">
        <v>3</v>
      </c>
      <c r="P47" s="72">
        <f t="shared" si="62"/>
        <v>0.13043478260869565</v>
      </c>
      <c r="Q47" s="73">
        <v>0</v>
      </c>
      <c r="R47" s="72">
        <f t="shared" si="63"/>
        <v>0</v>
      </c>
      <c r="S47" s="120">
        <v>1355</v>
      </c>
      <c r="T47" s="83">
        <v>45</v>
      </c>
      <c r="U47" s="72">
        <f t="shared" si="64"/>
        <v>3.3210332103321034E-2</v>
      </c>
      <c r="V47" s="73">
        <v>142</v>
      </c>
      <c r="W47" s="72">
        <f t="shared" si="65"/>
        <v>0.1047970479704797</v>
      </c>
      <c r="X47" s="73">
        <v>89</v>
      </c>
      <c r="Y47" s="72">
        <f t="shared" si="66"/>
        <v>6.5682656826568264E-2</v>
      </c>
      <c r="Z47" s="120">
        <v>1070</v>
      </c>
      <c r="AA47" s="83">
        <v>23</v>
      </c>
      <c r="AB47" s="72">
        <f t="shared" si="67"/>
        <v>2.1495327102803739E-2</v>
      </c>
      <c r="AC47" s="73">
        <v>93</v>
      </c>
      <c r="AD47" s="72">
        <f t="shared" si="68"/>
        <v>8.6915887850467291E-2</v>
      </c>
      <c r="AE47" s="73">
        <v>114</v>
      </c>
      <c r="AF47" s="72">
        <f t="shared" si="69"/>
        <v>0.10654205607476636</v>
      </c>
      <c r="AG47" s="120">
        <v>728</v>
      </c>
      <c r="AH47" s="83">
        <v>9</v>
      </c>
      <c r="AI47" s="72">
        <f t="shared" si="70"/>
        <v>1.2362637362637362E-2</v>
      </c>
      <c r="AJ47" s="73">
        <v>47</v>
      </c>
      <c r="AK47" s="72">
        <f t="shared" si="71"/>
        <v>6.4560439560439567E-2</v>
      </c>
      <c r="AL47" s="73">
        <v>51</v>
      </c>
      <c r="AM47" s="72">
        <f t="shared" si="72"/>
        <v>7.0054945054945056E-2</v>
      </c>
      <c r="AN47" s="120">
        <v>319</v>
      </c>
      <c r="AO47" s="83">
        <v>1</v>
      </c>
      <c r="AP47" s="72">
        <f t="shared" si="73"/>
        <v>3.134796238244514E-3</v>
      </c>
      <c r="AQ47" s="73">
        <v>13</v>
      </c>
      <c r="AR47" s="72">
        <f t="shared" si="74"/>
        <v>4.0752351097178681E-2</v>
      </c>
      <c r="AS47" s="73">
        <v>20</v>
      </c>
      <c r="AT47" s="72">
        <f t="shared" si="75"/>
        <v>6.2695924764890276E-2</v>
      </c>
      <c r="AU47" s="120">
        <v>120</v>
      </c>
      <c r="AV47" s="83">
        <v>0</v>
      </c>
      <c r="AW47" s="72">
        <f t="shared" si="76"/>
        <v>0</v>
      </c>
      <c r="AX47" s="73">
        <v>5</v>
      </c>
      <c r="AY47" s="72">
        <f t="shared" si="77"/>
        <v>4.1666666666666664E-2</v>
      </c>
      <c r="AZ47" s="73">
        <v>5</v>
      </c>
      <c r="BA47" s="72">
        <f t="shared" si="78"/>
        <v>4.1666666666666664E-2</v>
      </c>
      <c r="BB47" s="120">
        <f t="shared" si="20"/>
        <v>3619</v>
      </c>
      <c r="BC47" s="74">
        <f t="shared" si="21"/>
        <v>78</v>
      </c>
      <c r="BD47" s="72">
        <f t="shared" si="79"/>
        <v>2.1552915169936446E-2</v>
      </c>
      <c r="BE47" s="74">
        <f t="shared" si="22"/>
        <v>303</v>
      </c>
      <c r="BF47" s="72">
        <f t="shared" si="80"/>
        <v>8.372478585244543E-2</v>
      </c>
      <c r="BG47" s="74">
        <f t="shared" si="23"/>
        <v>279</v>
      </c>
      <c r="BH47" s="72">
        <f t="shared" si="81"/>
        <v>7.7093119646311131E-2</v>
      </c>
      <c r="BJ47" s="259">
        <v>11</v>
      </c>
      <c r="BK47" s="270" t="s">
        <v>53</v>
      </c>
      <c r="BL47" s="209" t="s">
        <v>140</v>
      </c>
      <c r="BM47" s="38">
        <v>18351</v>
      </c>
      <c r="BN47" s="38">
        <v>595</v>
      </c>
      <c r="BO47" s="85">
        <v>3.2423301182496866E-2</v>
      </c>
      <c r="BP47" s="38">
        <v>2127</v>
      </c>
      <c r="BQ47" s="85">
        <v>0.11590649010953082</v>
      </c>
      <c r="BR47" s="38">
        <v>1345</v>
      </c>
      <c r="BS47" s="85">
        <v>7.3293008555392072E-2</v>
      </c>
      <c r="BU47" s="188" t="s">
        <v>104</v>
      </c>
      <c r="BV47" s="5" t="s">
        <v>140</v>
      </c>
      <c r="BW47" s="36">
        <f t="shared" si="0"/>
        <v>0.81762917933130697</v>
      </c>
      <c r="BX47" s="36">
        <f>(BM39-SUM(BN39,BP39,BR39))/BM39</f>
        <v>0.82221671212496905</v>
      </c>
      <c r="BY47" s="138">
        <v>41</v>
      </c>
      <c r="BZ47" s="142" t="s">
        <v>11</v>
      </c>
      <c r="CA47" s="36">
        <f t="shared" si="82"/>
        <v>3.8912246175865459E-2</v>
      </c>
      <c r="CB47" s="36">
        <f t="shared" si="229"/>
        <v>3.1679424513511023E-2</v>
      </c>
      <c r="CC47" s="36">
        <f t="shared" si="24"/>
        <v>0.10676268002504696</v>
      </c>
      <c r="CD47" s="36">
        <f t="shared" si="230"/>
        <v>8.8951397214792949E-2</v>
      </c>
      <c r="CE47" s="36">
        <f t="shared" si="25"/>
        <v>9.5804633688165317E-2</v>
      </c>
      <c r="CF47" s="36">
        <f t="shared" si="231"/>
        <v>9.5914414829844141E-2</v>
      </c>
      <c r="CG47" s="36">
        <f t="shared" si="83"/>
        <v>0.75852044011092223</v>
      </c>
      <c r="CH47" s="36">
        <f t="shared" si="26"/>
        <v>0.78345476344185183</v>
      </c>
      <c r="CI47" s="36">
        <f t="shared" si="27"/>
        <v>3.8217295924258168E-2</v>
      </c>
      <c r="CJ47" s="36">
        <f t="shared" si="28"/>
        <v>0.10472231843897933</v>
      </c>
      <c r="CK47" s="36">
        <f t="shared" si="29"/>
        <v>9.6928761113035444E-2</v>
      </c>
      <c r="CL47" s="36">
        <f t="shared" si="30"/>
        <v>0.76013162452372707</v>
      </c>
      <c r="CM47" s="36">
        <f t="shared" si="31"/>
        <v>4.3174217087260568E-2</v>
      </c>
      <c r="CN47" s="36">
        <f t="shared" si="32"/>
        <v>0.12374581939799331</v>
      </c>
      <c r="CO47" s="36">
        <f t="shared" si="33"/>
        <v>0.10003040437823046</v>
      </c>
      <c r="CP47" s="36">
        <f t="shared" si="34"/>
        <v>0.7330495591365157</v>
      </c>
      <c r="CQ47" s="36">
        <f t="shared" si="35"/>
        <v>4.91307634164777E-2</v>
      </c>
      <c r="CR47" s="36">
        <f t="shared" si="36"/>
        <v>0.12169312169312169</v>
      </c>
      <c r="CS47" s="36">
        <f t="shared" si="37"/>
        <v>9.5993953136810278E-2</v>
      </c>
      <c r="CT47" s="36">
        <f t="shared" si="38"/>
        <v>0.7331821617535903</v>
      </c>
      <c r="CV47" s="142" t="s">
        <v>27</v>
      </c>
      <c r="CW47" s="36">
        <f t="shared" si="4"/>
        <v>4.748472026328162E-2</v>
      </c>
      <c r="CX47" s="36">
        <f t="shared" si="5"/>
        <v>4.2351768809167911E-2</v>
      </c>
      <c r="CY47" s="197">
        <f t="shared" si="84"/>
        <v>0.49999999999999978</v>
      </c>
      <c r="CZ47" s="36">
        <f t="shared" si="6"/>
        <v>0.22049835448989186</v>
      </c>
      <c r="DA47" s="36">
        <f t="shared" si="7"/>
        <v>0.19382162431489786</v>
      </c>
      <c r="DB47" s="197">
        <f t="shared" si="39"/>
        <v>2.5999999999999996</v>
      </c>
      <c r="DC47" s="36">
        <f t="shared" si="8"/>
        <v>2.3977433004231313E-2</v>
      </c>
      <c r="DD47" s="36">
        <f t="shared" si="9"/>
        <v>2.4414549078226207E-2</v>
      </c>
      <c r="DE47" s="197">
        <f t="shared" si="40"/>
        <v>0</v>
      </c>
      <c r="DF47" s="36">
        <f t="shared" si="10"/>
        <v>0.70803949224259521</v>
      </c>
      <c r="DG47" s="36">
        <f t="shared" si="11"/>
        <v>0.73941205779770802</v>
      </c>
      <c r="DH47" s="197">
        <f t="shared" si="41"/>
        <v>-3.1000000000000028</v>
      </c>
      <c r="DI47" s="36">
        <f t="shared" si="42"/>
        <v>3.6516853932584269E-2</v>
      </c>
      <c r="DJ47" s="36">
        <f t="shared" si="43"/>
        <v>0.18820224719101122</v>
      </c>
      <c r="DK47" s="36">
        <f t="shared" si="44"/>
        <v>2.3174157303370788E-2</v>
      </c>
      <c r="DL47" s="36">
        <f t="shared" si="45"/>
        <v>0.7521067415730337</v>
      </c>
      <c r="DM47" s="36">
        <f t="shared" si="46"/>
        <v>7.8787878787878782E-2</v>
      </c>
      <c r="DN47" s="36">
        <f t="shared" si="47"/>
        <v>0.31313131313131315</v>
      </c>
      <c r="DO47" s="36">
        <f t="shared" si="48"/>
        <v>2.8282828282828285E-2</v>
      </c>
      <c r="DP47" s="36">
        <f t="shared" si="49"/>
        <v>0.57979797979797976</v>
      </c>
      <c r="DQ47" s="36">
        <f t="shared" si="50"/>
        <v>5.7803468208092484E-2</v>
      </c>
      <c r="DR47" s="36">
        <f t="shared" si="51"/>
        <v>0.26011560693641617</v>
      </c>
      <c r="DS47" s="36">
        <f t="shared" si="52"/>
        <v>2.3121387283236993E-2</v>
      </c>
      <c r="DT47" s="36">
        <f t="shared" si="53"/>
        <v>0.65895953757225434</v>
      </c>
      <c r="DV47" s="36">
        <f t="shared" si="12"/>
        <v>4.8041085134680403E-2</v>
      </c>
      <c r="DW47" s="36">
        <f t="shared" si="13"/>
        <v>4.088478876192473E-2</v>
      </c>
      <c r="DX47" s="197">
        <f t="shared" si="54"/>
        <v>0.7</v>
      </c>
      <c r="DY47" s="36">
        <f t="shared" si="14"/>
        <v>0.16533561940166969</v>
      </c>
      <c r="DZ47" s="36">
        <f t="shared" si="15"/>
        <v>0.15268812910075097</v>
      </c>
      <c r="EA47" s="197">
        <f t="shared" si="55"/>
        <v>1.2000000000000011</v>
      </c>
      <c r="EB47" s="36">
        <f t="shared" si="16"/>
        <v>7.246863332638967E-2</v>
      </c>
      <c r="EC47" s="36">
        <f t="shared" si="17"/>
        <v>6.9813647232663895E-2</v>
      </c>
      <c r="ED47" s="197">
        <f t="shared" si="56"/>
        <v>0.19999999999999879</v>
      </c>
      <c r="EE47" s="36">
        <f t="shared" si="18"/>
        <v>0.7141546621372602</v>
      </c>
      <c r="EF47" s="36">
        <f t="shared" si="19"/>
        <v>0.73661343490466036</v>
      </c>
      <c r="EG47" s="197">
        <f t="shared" si="57"/>
        <v>-2.300000000000002</v>
      </c>
      <c r="EH47" s="141">
        <v>0</v>
      </c>
    </row>
    <row r="48" spans="2:138" s="12" customFormat="1" ht="14.25" customHeight="1">
      <c r="B48" s="260"/>
      <c r="C48" s="271"/>
      <c r="D48" s="213" t="s">
        <v>303</v>
      </c>
      <c r="E48" s="170">
        <v>0</v>
      </c>
      <c r="F48" s="220">
        <v>0</v>
      </c>
      <c r="G48" s="84" t="str">
        <f t="shared" si="58"/>
        <v>-</v>
      </c>
      <c r="H48" s="231">
        <v>0</v>
      </c>
      <c r="I48" s="84" t="str">
        <f>IFERROR(H48/E48,"-")</f>
        <v>-</v>
      </c>
      <c r="J48" s="231">
        <v>0</v>
      </c>
      <c r="K48" s="84" t="str">
        <f>IFERROR(J48/E48,"-")</f>
        <v>-</v>
      </c>
      <c r="L48" s="170">
        <v>2</v>
      </c>
      <c r="M48" s="220">
        <v>0</v>
      </c>
      <c r="N48" s="84">
        <f>IFERROR(M48/L48,"-")</f>
        <v>0</v>
      </c>
      <c r="O48" s="231">
        <v>1</v>
      </c>
      <c r="P48" s="84">
        <f>IFERROR(O48/L48,"-")</f>
        <v>0.5</v>
      </c>
      <c r="Q48" s="231">
        <v>0</v>
      </c>
      <c r="R48" s="84">
        <f>IFERROR(Q48/L48,"-")</f>
        <v>0</v>
      </c>
      <c r="S48" s="170">
        <v>252</v>
      </c>
      <c r="T48" s="220">
        <v>9</v>
      </c>
      <c r="U48" s="84">
        <f>IFERROR(T48/S48,"-")</f>
        <v>3.5714285714285712E-2</v>
      </c>
      <c r="V48" s="231">
        <v>32</v>
      </c>
      <c r="W48" s="84">
        <f>IFERROR(V48/S48,"-")</f>
        <v>0.12698412698412698</v>
      </c>
      <c r="X48" s="231">
        <v>33</v>
      </c>
      <c r="Y48" s="84">
        <f>IFERROR(X48/S48,"-")</f>
        <v>0.13095238095238096</v>
      </c>
      <c r="Z48" s="170">
        <v>168</v>
      </c>
      <c r="AA48" s="220">
        <v>6</v>
      </c>
      <c r="AB48" s="84">
        <f>IFERROR(AA48/Z48,"-")</f>
        <v>3.5714285714285712E-2</v>
      </c>
      <c r="AC48" s="231">
        <v>17</v>
      </c>
      <c r="AD48" s="84">
        <f>IFERROR(AC48/Z48,"-")</f>
        <v>0.10119047619047619</v>
      </c>
      <c r="AE48" s="231">
        <v>26</v>
      </c>
      <c r="AF48" s="84">
        <f>IFERROR(AE48/Z48,"-")</f>
        <v>0.15476190476190477</v>
      </c>
      <c r="AG48" s="170">
        <v>116</v>
      </c>
      <c r="AH48" s="220">
        <v>3</v>
      </c>
      <c r="AI48" s="84">
        <f>IFERROR(AH48/AG48,"-")</f>
        <v>2.5862068965517241E-2</v>
      </c>
      <c r="AJ48" s="231">
        <v>8</v>
      </c>
      <c r="AK48" s="84">
        <f>IFERROR(AJ48/AG48,"-")</f>
        <v>6.8965517241379309E-2</v>
      </c>
      <c r="AL48" s="231">
        <v>15</v>
      </c>
      <c r="AM48" s="84">
        <f>IFERROR(AL48/AG48,"-")</f>
        <v>0.12931034482758622</v>
      </c>
      <c r="AN48" s="170">
        <v>32</v>
      </c>
      <c r="AO48" s="220">
        <v>0</v>
      </c>
      <c r="AP48" s="84">
        <f>IFERROR(AO48/AN48,"-")</f>
        <v>0</v>
      </c>
      <c r="AQ48" s="231">
        <v>1</v>
      </c>
      <c r="AR48" s="84">
        <f>IFERROR(AQ48/AN48,"-")</f>
        <v>3.125E-2</v>
      </c>
      <c r="AS48" s="231">
        <v>4</v>
      </c>
      <c r="AT48" s="84">
        <f>IFERROR(AS48/AN48,"-")</f>
        <v>0.125</v>
      </c>
      <c r="AU48" s="170">
        <v>9</v>
      </c>
      <c r="AV48" s="220">
        <v>0</v>
      </c>
      <c r="AW48" s="84">
        <f>IFERROR(AV48/AU48,"-")</f>
        <v>0</v>
      </c>
      <c r="AX48" s="231">
        <v>0</v>
      </c>
      <c r="AY48" s="84">
        <f>IFERROR(AX48/AU48,"-")</f>
        <v>0</v>
      </c>
      <c r="AZ48" s="231">
        <v>0</v>
      </c>
      <c r="BA48" s="84">
        <f>IFERROR(AZ48/AU48,"-")</f>
        <v>0</v>
      </c>
      <c r="BB48" s="170">
        <f t="shared" si="20"/>
        <v>579</v>
      </c>
      <c r="BC48" s="171">
        <f t="shared" si="21"/>
        <v>18</v>
      </c>
      <c r="BD48" s="84">
        <f>IFERROR(BC48/BB48,"-")</f>
        <v>3.1088082901554404E-2</v>
      </c>
      <c r="BE48" s="171">
        <f t="shared" si="22"/>
        <v>59</v>
      </c>
      <c r="BF48" s="84">
        <f>IFERROR(BE48/BB48,"-")</f>
        <v>0.10189982728842832</v>
      </c>
      <c r="BG48" s="171">
        <f t="shared" si="23"/>
        <v>78</v>
      </c>
      <c r="BH48" s="84">
        <f>IFERROR(BG48/BB48,"-")</f>
        <v>0.13471502590673576</v>
      </c>
      <c r="BJ48" s="260"/>
      <c r="BK48" s="271"/>
      <c r="BL48" s="209" t="s">
        <v>160</v>
      </c>
      <c r="BM48" s="38">
        <v>1043</v>
      </c>
      <c r="BN48" s="38">
        <v>35</v>
      </c>
      <c r="BO48" s="85">
        <v>3.3557046979865772E-2</v>
      </c>
      <c r="BP48" s="38">
        <v>132</v>
      </c>
      <c r="BQ48" s="85">
        <v>0.12655800575263662</v>
      </c>
      <c r="BR48" s="38">
        <v>77</v>
      </c>
      <c r="BS48" s="85">
        <v>7.3825503355704702E-2</v>
      </c>
      <c r="BU48" s="225"/>
      <c r="BV48" s="214" t="s">
        <v>299</v>
      </c>
      <c r="BW48" s="36">
        <f t="shared" si="0"/>
        <v>0.73229706390328153</v>
      </c>
      <c r="BX48" s="226"/>
      <c r="BY48" s="138">
        <v>42</v>
      </c>
      <c r="BZ48" s="142" t="s">
        <v>12</v>
      </c>
      <c r="CA48" s="36">
        <f t="shared" si="82"/>
        <v>3.3935907970419066E-2</v>
      </c>
      <c r="CB48" s="36">
        <f t="shared" si="229"/>
        <v>2.6106833493743986E-2</v>
      </c>
      <c r="CC48" s="36">
        <f t="shared" si="24"/>
        <v>0.18133114215283483</v>
      </c>
      <c r="CD48" s="36">
        <f t="shared" si="230"/>
        <v>0.16892960263990101</v>
      </c>
      <c r="CE48" s="36">
        <f t="shared" si="25"/>
        <v>4.0986031224322102E-2</v>
      </c>
      <c r="CF48" s="36">
        <f t="shared" si="231"/>
        <v>3.4476832118795542E-2</v>
      </c>
      <c r="CG48" s="36">
        <f t="shared" si="83"/>
        <v>0.74374691865242404</v>
      </c>
      <c r="CH48" s="36">
        <f t="shared" si="26"/>
        <v>0.77048673174755944</v>
      </c>
      <c r="CI48" s="36">
        <f t="shared" si="27"/>
        <v>3.0615780615780616E-2</v>
      </c>
      <c r="CJ48" s="36">
        <f t="shared" si="28"/>
        <v>0.16795366795366795</v>
      </c>
      <c r="CK48" s="36">
        <f t="shared" si="29"/>
        <v>3.9847539847539845E-2</v>
      </c>
      <c r="CL48" s="36">
        <f t="shared" si="30"/>
        <v>0.76158301158301156</v>
      </c>
      <c r="CM48" s="36">
        <f t="shared" si="31"/>
        <v>4.1140529531568229E-2</v>
      </c>
      <c r="CN48" s="36">
        <f t="shared" si="32"/>
        <v>0.21751527494908351</v>
      </c>
      <c r="CO48" s="36">
        <f t="shared" si="33"/>
        <v>4.270196877121521E-2</v>
      </c>
      <c r="CP48" s="36">
        <f t="shared" si="34"/>
        <v>0.69864222674813303</v>
      </c>
      <c r="CQ48" s="36">
        <f t="shared" si="35"/>
        <v>4.3988853503184711E-2</v>
      </c>
      <c r="CR48" s="36">
        <f t="shared" si="36"/>
        <v>0.20421974522292993</v>
      </c>
      <c r="CS48" s="36">
        <f t="shared" si="37"/>
        <v>4.9164012738853506E-2</v>
      </c>
      <c r="CT48" s="36">
        <f t="shared" si="38"/>
        <v>0.70262738853503182</v>
      </c>
      <c r="CV48" s="142" t="s">
        <v>28</v>
      </c>
      <c r="CW48" s="36">
        <f t="shared" si="4"/>
        <v>4.9133969600565569E-2</v>
      </c>
      <c r="CX48" s="36">
        <f t="shared" si="5"/>
        <v>3.9136795903438187E-2</v>
      </c>
      <c r="CY48" s="197">
        <f t="shared" si="84"/>
        <v>1.0000000000000002</v>
      </c>
      <c r="CZ48" s="36">
        <f t="shared" si="6"/>
        <v>0.26511134676564158</v>
      </c>
      <c r="DA48" s="36">
        <f t="shared" si="7"/>
        <v>0.23920994879297733</v>
      </c>
      <c r="DB48" s="197">
        <f t="shared" si="39"/>
        <v>2.6000000000000023</v>
      </c>
      <c r="DC48" s="36">
        <f t="shared" si="8"/>
        <v>5.0901378579003183E-2</v>
      </c>
      <c r="DD48" s="36">
        <f t="shared" si="9"/>
        <v>4.8280907095830286E-2</v>
      </c>
      <c r="DE48" s="197">
        <f t="shared" si="40"/>
        <v>0.2999999999999996</v>
      </c>
      <c r="DF48" s="36">
        <f t="shared" si="10"/>
        <v>0.63485330505478965</v>
      </c>
      <c r="DG48" s="36">
        <f t="shared" si="11"/>
        <v>0.67337234820775416</v>
      </c>
      <c r="DH48" s="197">
        <f t="shared" si="41"/>
        <v>-3.8000000000000034</v>
      </c>
      <c r="DI48" s="36">
        <f t="shared" si="42"/>
        <v>4.0923399790136414E-2</v>
      </c>
      <c r="DJ48" s="36">
        <f t="shared" si="43"/>
        <v>0.25288562434417627</v>
      </c>
      <c r="DK48" s="36">
        <f t="shared" si="44"/>
        <v>4.8268625393494226E-2</v>
      </c>
      <c r="DL48" s="36">
        <f t="shared" si="45"/>
        <v>0.65792235047219305</v>
      </c>
      <c r="DM48" s="36">
        <f t="shared" si="46"/>
        <v>6.4318529862174581E-2</v>
      </c>
      <c r="DN48" s="36">
        <f t="shared" si="47"/>
        <v>0.29402756508422667</v>
      </c>
      <c r="DO48" s="36">
        <f t="shared" si="48"/>
        <v>6.278713629402756E-2</v>
      </c>
      <c r="DP48" s="36">
        <f t="shared" si="49"/>
        <v>0.57886676875957122</v>
      </c>
      <c r="DQ48" s="36">
        <f t="shared" si="50"/>
        <v>0.08</v>
      </c>
      <c r="DR48" s="36">
        <f t="shared" si="51"/>
        <v>0.33333333333333331</v>
      </c>
      <c r="DS48" s="36">
        <f t="shared" si="52"/>
        <v>4.4444444444444446E-2</v>
      </c>
      <c r="DT48" s="36">
        <f t="shared" si="53"/>
        <v>0.54222222222222227</v>
      </c>
      <c r="DV48" s="36">
        <f t="shared" si="12"/>
        <v>4.8041085134680403E-2</v>
      </c>
      <c r="DW48" s="36">
        <f t="shared" si="13"/>
        <v>4.088478876192473E-2</v>
      </c>
      <c r="DX48" s="197">
        <f t="shared" si="54"/>
        <v>0.7</v>
      </c>
      <c r="DY48" s="36">
        <f t="shared" si="14"/>
        <v>0.16533561940166969</v>
      </c>
      <c r="DZ48" s="36">
        <f t="shared" si="15"/>
        <v>0.15268812910075097</v>
      </c>
      <c r="EA48" s="197">
        <f t="shared" si="55"/>
        <v>1.2000000000000011</v>
      </c>
      <c r="EB48" s="36">
        <f t="shared" si="16"/>
        <v>7.246863332638967E-2</v>
      </c>
      <c r="EC48" s="36">
        <f t="shared" si="17"/>
        <v>6.9813647232663895E-2</v>
      </c>
      <c r="ED48" s="197">
        <f t="shared" si="56"/>
        <v>0.19999999999999879</v>
      </c>
      <c r="EE48" s="36">
        <f t="shared" si="18"/>
        <v>0.7141546621372602</v>
      </c>
      <c r="EF48" s="36">
        <f t="shared" si="19"/>
        <v>0.73661343490466036</v>
      </c>
      <c r="EG48" s="197">
        <f t="shared" si="57"/>
        <v>-2.300000000000002</v>
      </c>
      <c r="EH48" s="141">
        <v>0</v>
      </c>
    </row>
    <row r="49" spans="2:182" s="12" customFormat="1" ht="14.25" customHeight="1">
      <c r="B49" s="260"/>
      <c r="C49" s="271"/>
      <c r="D49" s="169" t="s">
        <v>160</v>
      </c>
      <c r="E49" s="164">
        <v>0</v>
      </c>
      <c r="F49" s="165">
        <v>0</v>
      </c>
      <c r="G49" s="62" t="str">
        <f t="shared" si="58"/>
        <v>-</v>
      </c>
      <c r="H49" s="63">
        <v>0</v>
      </c>
      <c r="I49" s="62" t="str">
        <f t="shared" si="59"/>
        <v>-</v>
      </c>
      <c r="J49" s="63">
        <v>0</v>
      </c>
      <c r="K49" s="62" t="str">
        <f t="shared" si="60"/>
        <v>-</v>
      </c>
      <c r="L49" s="164">
        <v>1</v>
      </c>
      <c r="M49" s="165">
        <v>0</v>
      </c>
      <c r="N49" s="62">
        <f t="shared" si="61"/>
        <v>0</v>
      </c>
      <c r="O49" s="63">
        <v>0</v>
      </c>
      <c r="P49" s="62">
        <f t="shared" si="62"/>
        <v>0</v>
      </c>
      <c r="Q49" s="63">
        <v>0</v>
      </c>
      <c r="R49" s="62">
        <f t="shared" si="63"/>
        <v>0</v>
      </c>
      <c r="S49" s="164">
        <v>242</v>
      </c>
      <c r="T49" s="165">
        <v>7</v>
      </c>
      <c r="U49" s="62">
        <f t="shared" si="64"/>
        <v>2.8925619834710745E-2</v>
      </c>
      <c r="V49" s="63">
        <v>24</v>
      </c>
      <c r="W49" s="62">
        <f t="shared" si="65"/>
        <v>9.9173553719008267E-2</v>
      </c>
      <c r="X49" s="63">
        <v>20</v>
      </c>
      <c r="Y49" s="62">
        <f t="shared" si="66"/>
        <v>8.2644628099173556E-2</v>
      </c>
      <c r="Z49" s="164">
        <v>148</v>
      </c>
      <c r="AA49" s="165">
        <v>8</v>
      </c>
      <c r="AB49" s="62">
        <f t="shared" si="67"/>
        <v>5.4054054054054057E-2</v>
      </c>
      <c r="AC49" s="63">
        <v>13</v>
      </c>
      <c r="AD49" s="62">
        <f t="shared" si="68"/>
        <v>8.7837837837837843E-2</v>
      </c>
      <c r="AE49" s="63">
        <v>12</v>
      </c>
      <c r="AF49" s="62">
        <f t="shared" si="69"/>
        <v>8.1081081081081086E-2</v>
      </c>
      <c r="AG49" s="164">
        <v>67</v>
      </c>
      <c r="AH49" s="165">
        <v>1</v>
      </c>
      <c r="AI49" s="62">
        <f t="shared" si="70"/>
        <v>1.4925373134328358E-2</v>
      </c>
      <c r="AJ49" s="63">
        <v>8</v>
      </c>
      <c r="AK49" s="62">
        <f t="shared" si="71"/>
        <v>0.11940298507462686</v>
      </c>
      <c r="AL49" s="63">
        <v>6</v>
      </c>
      <c r="AM49" s="62">
        <f t="shared" si="72"/>
        <v>8.9552238805970144E-2</v>
      </c>
      <c r="AN49" s="164">
        <v>35</v>
      </c>
      <c r="AO49" s="165">
        <v>0</v>
      </c>
      <c r="AP49" s="62">
        <f t="shared" si="73"/>
        <v>0</v>
      </c>
      <c r="AQ49" s="63">
        <v>2</v>
      </c>
      <c r="AR49" s="62">
        <f t="shared" si="74"/>
        <v>5.7142857142857141E-2</v>
      </c>
      <c r="AS49" s="63">
        <v>2</v>
      </c>
      <c r="AT49" s="62">
        <f t="shared" si="75"/>
        <v>5.7142857142857141E-2</v>
      </c>
      <c r="AU49" s="164">
        <v>10</v>
      </c>
      <c r="AV49" s="165">
        <v>0</v>
      </c>
      <c r="AW49" s="62">
        <f t="shared" si="76"/>
        <v>0</v>
      </c>
      <c r="AX49" s="63">
        <v>0</v>
      </c>
      <c r="AY49" s="62">
        <f t="shared" si="77"/>
        <v>0</v>
      </c>
      <c r="AZ49" s="63">
        <v>0</v>
      </c>
      <c r="BA49" s="62">
        <f t="shared" si="78"/>
        <v>0</v>
      </c>
      <c r="BB49" s="164">
        <f t="shared" si="20"/>
        <v>503</v>
      </c>
      <c r="BC49" s="64">
        <f t="shared" si="21"/>
        <v>16</v>
      </c>
      <c r="BD49" s="62">
        <f t="shared" si="79"/>
        <v>3.1809145129224649E-2</v>
      </c>
      <c r="BE49" s="64">
        <f t="shared" si="22"/>
        <v>47</v>
      </c>
      <c r="BF49" s="62">
        <f t="shared" si="80"/>
        <v>9.3439363817097415E-2</v>
      </c>
      <c r="BG49" s="64">
        <f t="shared" si="23"/>
        <v>40</v>
      </c>
      <c r="BH49" s="62">
        <f t="shared" si="81"/>
        <v>7.9522862823061632E-2</v>
      </c>
      <c r="BJ49" s="260"/>
      <c r="BK49" s="271"/>
      <c r="BL49" s="209" t="s">
        <v>209</v>
      </c>
      <c r="BM49" s="38">
        <v>624</v>
      </c>
      <c r="BN49" s="38">
        <v>1</v>
      </c>
      <c r="BO49" s="85">
        <v>1.6025641025641025E-3</v>
      </c>
      <c r="BP49" s="38">
        <v>10</v>
      </c>
      <c r="BQ49" s="85">
        <v>1.6025641025641024E-2</v>
      </c>
      <c r="BR49" s="38">
        <v>7</v>
      </c>
      <c r="BS49" s="85">
        <v>1.1217948717948718E-2</v>
      </c>
      <c r="BU49" s="189"/>
      <c r="BV49" s="5" t="s">
        <v>160</v>
      </c>
      <c r="BW49" s="36">
        <f t="shared" si="0"/>
        <v>0.79522862823061635</v>
      </c>
      <c r="BX49" s="36">
        <f>(BM40-SUM(BN40,BP40,BR40))/BM40</f>
        <v>0.76190476190476186</v>
      </c>
      <c r="BY49" s="138">
        <v>43</v>
      </c>
      <c r="BZ49" s="142" t="s">
        <v>8</v>
      </c>
      <c r="CA49" s="36">
        <f t="shared" si="82"/>
        <v>8.8718156085725836E-2</v>
      </c>
      <c r="CB49" s="36">
        <f t="shared" si="229"/>
        <v>7.9869485033338058E-2</v>
      </c>
      <c r="CC49" s="36">
        <f t="shared" si="24"/>
        <v>0.15923978972907399</v>
      </c>
      <c r="CD49" s="36">
        <f t="shared" si="230"/>
        <v>0.14915590863952333</v>
      </c>
      <c r="CE49" s="36">
        <f t="shared" si="25"/>
        <v>0.13557083164847014</v>
      </c>
      <c r="CF49" s="36">
        <f t="shared" si="231"/>
        <v>0.13301177471981843</v>
      </c>
      <c r="CG49" s="36">
        <f t="shared" si="83"/>
        <v>0.61647122253673003</v>
      </c>
      <c r="CH49" s="36">
        <f t="shared" si="26"/>
        <v>0.63796283160732015</v>
      </c>
      <c r="CI49" s="36">
        <f t="shared" si="27"/>
        <v>8.0123854767560232E-2</v>
      </c>
      <c r="CJ49" s="36">
        <f t="shared" si="28"/>
        <v>0.14951645741431965</v>
      </c>
      <c r="CK49" s="36">
        <f t="shared" si="29"/>
        <v>0.13488293179504582</v>
      </c>
      <c r="CL49" s="36">
        <f t="shared" si="30"/>
        <v>0.6354767560230743</v>
      </c>
      <c r="CM49" s="36">
        <f t="shared" si="31"/>
        <v>0.11304717382065449</v>
      </c>
      <c r="CN49" s="36">
        <f t="shared" si="32"/>
        <v>0.1873140671483213</v>
      </c>
      <c r="CO49" s="36">
        <f t="shared" si="33"/>
        <v>0.14194645133871653</v>
      </c>
      <c r="CP49" s="36">
        <f t="shared" si="34"/>
        <v>0.55769230769230771</v>
      </c>
      <c r="CQ49" s="36">
        <f t="shared" si="35"/>
        <v>9.2659782305330729E-2</v>
      </c>
      <c r="CR49" s="36">
        <f t="shared" si="36"/>
        <v>0.1691320122802121</v>
      </c>
      <c r="CS49" s="36">
        <f t="shared" si="37"/>
        <v>0.13703600334914876</v>
      </c>
      <c r="CT49" s="36">
        <f t="shared" si="38"/>
        <v>0.60117220206530841</v>
      </c>
      <c r="CV49" s="142" t="s">
        <v>29</v>
      </c>
      <c r="CW49" s="36">
        <f t="shared" si="4"/>
        <v>5.7559478127398311E-2</v>
      </c>
      <c r="CX49" s="36">
        <f t="shared" si="5"/>
        <v>5.2546483427647533E-2</v>
      </c>
      <c r="CY49" s="197">
        <f t="shared" si="84"/>
        <v>0.50000000000000044</v>
      </c>
      <c r="CZ49" s="36">
        <f t="shared" si="6"/>
        <v>0.28702993092862622</v>
      </c>
      <c r="DA49" s="36">
        <f t="shared" si="7"/>
        <v>0.28294260307194824</v>
      </c>
      <c r="DB49" s="197">
        <f t="shared" si="39"/>
        <v>0.40000000000000036</v>
      </c>
      <c r="DC49" s="36">
        <f t="shared" si="8"/>
        <v>5.7559478127398311E-2</v>
      </c>
      <c r="DD49" s="36">
        <f t="shared" si="9"/>
        <v>4.3654001616814875E-2</v>
      </c>
      <c r="DE49" s="197">
        <f t="shared" si="40"/>
        <v>1.4000000000000006</v>
      </c>
      <c r="DF49" s="36">
        <f t="shared" si="10"/>
        <v>0.5978511128165771</v>
      </c>
      <c r="DG49" s="36">
        <f t="shared" si="11"/>
        <v>0.62085691188358938</v>
      </c>
      <c r="DH49" s="197">
        <f t="shared" si="41"/>
        <v>-2.300000000000002</v>
      </c>
      <c r="DI49" s="36">
        <f t="shared" si="42"/>
        <v>4.4673539518900345E-2</v>
      </c>
      <c r="DJ49" s="36">
        <f t="shared" si="43"/>
        <v>0.28980526918671251</v>
      </c>
      <c r="DK49" s="36">
        <f t="shared" si="44"/>
        <v>5.6128293241695305E-2</v>
      </c>
      <c r="DL49" s="36">
        <f t="shared" si="45"/>
        <v>0.60939289805269192</v>
      </c>
      <c r="DM49" s="36">
        <f t="shared" si="46"/>
        <v>7.9646017699115043E-2</v>
      </c>
      <c r="DN49" s="36">
        <f t="shared" si="47"/>
        <v>0.29793510324483774</v>
      </c>
      <c r="DO49" s="36">
        <f t="shared" si="48"/>
        <v>6.7846607669616518E-2</v>
      </c>
      <c r="DP49" s="36">
        <f t="shared" si="49"/>
        <v>0.55457227138643073</v>
      </c>
      <c r="DQ49" s="36">
        <f t="shared" si="50"/>
        <v>0.140625</v>
      </c>
      <c r="DR49" s="36">
        <f t="shared" si="51"/>
        <v>0.3125</v>
      </c>
      <c r="DS49" s="36">
        <f t="shared" si="52"/>
        <v>4.6875E-2</v>
      </c>
      <c r="DT49" s="36">
        <f t="shared" si="53"/>
        <v>0.5</v>
      </c>
      <c r="DV49" s="36">
        <f t="shared" si="12"/>
        <v>4.8041085134680403E-2</v>
      </c>
      <c r="DW49" s="36">
        <f t="shared" si="13"/>
        <v>4.088478876192473E-2</v>
      </c>
      <c r="DX49" s="197">
        <f t="shared" si="54"/>
        <v>0.7</v>
      </c>
      <c r="DY49" s="36">
        <f t="shared" si="14"/>
        <v>0.16533561940166969</v>
      </c>
      <c r="DZ49" s="36">
        <f t="shared" si="15"/>
        <v>0.15268812910075097</v>
      </c>
      <c r="EA49" s="197">
        <f t="shared" si="55"/>
        <v>1.2000000000000011</v>
      </c>
      <c r="EB49" s="36">
        <f t="shared" si="16"/>
        <v>7.246863332638967E-2</v>
      </c>
      <c r="EC49" s="36">
        <f t="shared" si="17"/>
        <v>6.9813647232663895E-2</v>
      </c>
      <c r="ED49" s="197">
        <f t="shared" si="56"/>
        <v>0.19999999999999879</v>
      </c>
      <c r="EE49" s="36">
        <f t="shared" si="18"/>
        <v>0.7141546621372602</v>
      </c>
      <c r="EF49" s="36">
        <f t="shared" si="19"/>
        <v>0.73661343490466036</v>
      </c>
      <c r="EG49" s="197">
        <f t="shared" si="57"/>
        <v>-2.300000000000002</v>
      </c>
      <c r="EH49" s="141">
        <v>999</v>
      </c>
    </row>
    <row r="50" spans="2:182" s="12" customFormat="1" ht="14.25" customHeight="1">
      <c r="B50" s="260"/>
      <c r="C50" s="271"/>
      <c r="D50" s="136" t="s">
        <v>210</v>
      </c>
      <c r="E50" s="156">
        <v>0</v>
      </c>
      <c r="F50" s="232">
        <v>0</v>
      </c>
      <c r="G50" s="158" t="str">
        <f t="shared" ref="G50" si="280">IFERROR(F50/E50,"-")</f>
        <v>-</v>
      </c>
      <c r="H50" s="233">
        <v>0</v>
      </c>
      <c r="I50" s="158" t="str">
        <f t="shared" ref="I50" si="281">IFERROR(H50/E50,"-")</f>
        <v>-</v>
      </c>
      <c r="J50" s="233">
        <v>0</v>
      </c>
      <c r="K50" s="158" t="str">
        <f t="shared" ref="K50" si="282">IFERROR(J50/E50,"-")</f>
        <v>-</v>
      </c>
      <c r="L50" s="156">
        <v>0</v>
      </c>
      <c r="M50" s="232">
        <v>0</v>
      </c>
      <c r="N50" s="158" t="str">
        <f t="shared" ref="N50" si="283">IFERROR(M50/L50,"-")</f>
        <v>-</v>
      </c>
      <c r="O50" s="233">
        <v>0</v>
      </c>
      <c r="P50" s="158" t="str">
        <f t="shared" ref="P50" si="284">IFERROR(O50/L50,"-")</f>
        <v>-</v>
      </c>
      <c r="Q50" s="233">
        <v>0</v>
      </c>
      <c r="R50" s="158" t="str">
        <f t="shared" ref="R50" si="285">IFERROR(Q50/L50,"-")</f>
        <v>-</v>
      </c>
      <c r="S50" s="156">
        <v>27</v>
      </c>
      <c r="T50" s="232">
        <v>0</v>
      </c>
      <c r="U50" s="158">
        <f t="shared" ref="U50" si="286">IFERROR(T50/S50,"-")</f>
        <v>0</v>
      </c>
      <c r="V50" s="233">
        <v>1</v>
      </c>
      <c r="W50" s="158">
        <f t="shared" ref="W50" si="287">IFERROR(V50/S50,"-")</f>
        <v>3.7037037037037035E-2</v>
      </c>
      <c r="X50" s="233">
        <v>0</v>
      </c>
      <c r="Y50" s="158">
        <f t="shared" ref="Y50" si="288">IFERROR(X50/S50,"-")</f>
        <v>0</v>
      </c>
      <c r="Z50" s="156">
        <v>51</v>
      </c>
      <c r="AA50" s="232">
        <v>0</v>
      </c>
      <c r="AB50" s="158">
        <f t="shared" ref="AB50" si="289">IFERROR(AA50/Z50,"-")</f>
        <v>0</v>
      </c>
      <c r="AC50" s="233">
        <v>0</v>
      </c>
      <c r="AD50" s="158">
        <f t="shared" ref="AD50" si="290">IFERROR(AC50/Z50,"-")</f>
        <v>0</v>
      </c>
      <c r="AE50" s="233">
        <v>1</v>
      </c>
      <c r="AF50" s="158">
        <f t="shared" ref="AF50" si="291">IFERROR(AE50/Z50,"-")</f>
        <v>1.9607843137254902E-2</v>
      </c>
      <c r="AG50" s="156">
        <v>45</v>
      </c>
      <c r="AH50" s="232">
        <v>0</v>
      </c>
      <c r="AI50" s="158">
        <f t="shared" ref="AI50" si="292">IFERROR(AH50/AG50,"-")</f>
        <v>0</v>
      </c>
      <c r="AJ50" s="233">
        <v>1</v>
      </c>
      <c r="AK50" s="158">
        <f t="shared" ref="AK50" si="293">IFERROR(AJ50/AG50,"-")</f>
        <v>2.2222222222222223E-2</v>
      </c>
      <c r="AL50" s="233">
        <v>3</v>
      </c>
      <c r="AM50" s="158">
        <f t="shared" ref="AM50" si="294">IFERROR(AL50/AG50,"-")</f>
        <v>6.6666666666666666E-2</v>
      </c>
      <c r="AN50" s="156">
        <v>38</v>
      </c>
      <c r="AO50" s="232">
        <v>0</v>
      </c>
      <c r="AP50" s="158">
        <f t="shared" ref="AP50" si="295">IFERROR(AO50/AN50,"-")</f>
        <v>0</v>
      </c>
      <c r="AQ50" s="233">
        <v>0</v>
      </c>
      <c r="AR50" s="158">
        <f t="shared" ref="AR50" si="296">IFERROR(AQ50/AN50,"-")</f>
        <v>0</v>
      </c>
      <c r="AS50" s="233">
        <v>0</v>
      </c>
      <c r="AT50" s="158">
        <f t="shared" ref="AT50" si="297">IFERROR(AS50/AN50,"-")</f>
        <v>0</v>
      </c>
      <c r="AU50" s="156">
        <v>24</v>
      </c>
      <c r="AV50" s="232">
        <v>0</v>
      </c>
      <c r="AW50" s="158">
        <f t="shared" ref="AW50" si="298">IFERROR(AV50/AU50,"-")</f>
        <v>0</v>
      </c>
      <c r="AX50" s="233">
        <v>1</v>
      </c>
      <c r="AY50" s="158">
        <f t="shared" ref="AY50" si="299">IFERROR(AX50/AU50,"-")</f>
        <v>4.1666666666666664E-2</v>
      </c>
      <c r="AZ50" s="233">
        <v>0</v>
      </c>
      <c r="BA50" s="158">
        <f t="shared" ref="BA50" si="300">IFERROR(AZ50/AU50,"-")</f>
        <v>0</v>
      </c>
      <c r="BB50" s="156">
        <f t="shared" si="20"/>
        <v>185</v>
      </c>
      <c r="BC50" s="157">
        <f t="shared" si="21"/>
        <v>0</v>
      </c>
      <c r="BD50" s="158">
        <f t="shared" ref="BD50" si="301">IFERROR(BC50/BB50,"-")</f>
        <v>0</v>
      </c>
      <c r="BE50" s="157">
        <f t="shared" si="22"/>
        <v>3</v>
      </c>
      <c r="BF50" s="158">
        <f t="shared" ref="BF50" si="302">IFERROR(BE50/BB50,"-")</f>
        <v>1.6216216216216217E-2</v>
      </c>
      <c r="BG50" s="157">
        <f t="shared" si="23"/>
        <v>4</v>
      </c>
      <c r="BH50" s="158">
        <f t="shared" ref="BH50" si="303">IFERROR(BG50/BB50,"-")</f>
        <v>2.1621621621621623E-2</v>
      </c>
      <c r="BJ50" s="261"/>
      <c r="BK50" s="272"/>
      <c r="BL50" s="208" t="s">
        <v>67</v>
      </c>
      <c r="BM50" s="38">
        <v>20018</v>
      </c>
      <c r="BN50" s="38">
        <v>631</v>
      </c>
      <c r="BO50" s="85">
        <v>3.1521630532520731E-2</v>
      </c>
      <c r="BP50" s="38">
        <v>2269</v>
      </c>
      <c r="BQ50" s="85">
        <v>0.11334798681186932</v>
      </c>
      <c r="BR50" s="38">
        <v>1429</v>
      </c>
      <c r="BS50" s="85">
        <v>7.1385752822459791E-2</v>
      </c>
      <c r="BU50" s="189"/>
      <c r="BV50" s="193" t="s">
        <v>209</v>
      </c>
      <c r="BW50" s="36">
        <f t="shared" si="0"/>
        <v>0.96216216216216222</v>
      </c>
      <c r="BX50" s="36">
        <f>(BM41-SUM(BN41,BP41,BR41))/BM41</f>
        <v>0.9817351598173516</v>
      </c>
      <c r="BY50" s="138">
        <v>44</v>
      </c>
      <c r="BZ50" s="142" t="s">
        <v>18</v>
      </c>
      <c r="CA50" s="36">
        <f t="shared" si="82"/>
        <v>7.3906785129299643E-2</v>
      </c>
      <c r="CB50" s="36">
        <f t="shared" si="229"/>
        <v>6.7041978355312198E-2</v>
      </c>
      <c r="CC50" s="36">
        <f t="shared" si="24"/>
        <v>0.18087060108204694</v>
      </c>
      <c r="CD50" s="36">
        <f t="shared" si="230"/>
        <v>0.16984139225212719</v>
      </c>
      <c r="CE50" s="36">
        <f t="shared" si="25"/>
        <v>0.1028440958951705</v>
      </c>
      <c r="CF50" s="36">
        <f t="shared" si="231"/>
        <v>9.9226240970669136E-2</v>
      </c>
      <c r="CG50" s="36">
        <f t="shared" si="83"/>
        <v>0.64237851789348288</v>
      </c>
      <c r="CH50" s="36">
        <f t="shared" si="26"/>
        <v>0.66389038842189152</v>
      </c>
      <c r="CI50" s="36">
        <f t="shared" si="27"/>
        <v>7.2427151760148217E-2</v>
      </c>
      <c r="CJ50" s="36">
        <f t="shared" si="28"/>
        <v>0.18046151254842513</v>
      </c>
      <c r="CK50" s="36">
        <f t="shared" si="29"/>
        <v>0.10042108809162877</v>
      </c>
      <c r="CL50" s="36">
        <f t="shared" si="30"/>
        <v>0.64669024759979787</v>
      </c>
      <c r="CM50" s="36">
        <f t="shared" si="31"/>
        <v>8.8312064965197209E-2</v>
      </c>
      <c r="CN50" s="36">
        <f t="shared" si="32"/>
        <v>0.2033062645011601</v>
      </c>
      <c r="CO50" s="36">
        <f t="shared" si="33"/>
        <v>0.11238399071925755</v>
      </c>
      <c r="CP50" s="36">
        <f t="shared" si="34"/>
        <v>0.59599767981438512</v>
      </c>
      <c r="CQ50" s="36">
        <f t="shared" si="35"/>
        <v>7.0759289176090465E-2</v>
      </c>
      <c r="CR50" s="36">
        <f t="shared" si="36"/>
        <v>0.16219709208400646</v>
      </c>
      <c r="CS50" s="36">
        <f t="shared" si="37"/>
        <v>0.12019386106623586</v>
      </c>
      <c r="CT50" s="36">
        <f t="shared" si="38"/>
        <v>0.64684975767366726</v>
      </c>
      <c r="CV50" s="142" t="s">
        <v>215</v>
      </c>
      <c r="CW50" s="36">
        <f t="shared" si="4"/>
        <v>4.8041085134680403E-2</v>
      </c>
      <c r="CX50" s="36">
        <f t="shared" si="5"/>
        <v>4.088478876192473E-2</v>
      </c>
      <c r="CY50" s="197">
        <f t="shared" si="84"/>
        <v>0.7</v>
      </c>
      <c r="CZ50" s="36">
        <f t="shared" si="6"/>
        <v>0.16533561940166969</v>
      </c>
      <c r="DA50" s="36">
        <f t="shared" si="7"/>
        <v>0.15268812910075097</v>
      </c>
      <c r="DB50" s="197">
        <f t="shared" si="39"/>
        <v>1.2000000000000011</v>
      </c>
      <c r="DC50" s="36">
        <f t="shared" si="8"/>
        <v>7.246863332638967E-2</v>
      </c>
      <c r="DD50" s="36">
        <f t="shared" si="9"/>
        <v>6.9813647232663895E-2</v>
      </c>
      <c r="DE50" s="197">
        <f t="shared" si="40"/>
        <v>0.19999999999999879</v>
      </c>
      <c r="DF50" s="36">
        <f t="shared" si="10"/>
        <v>0.7141546621372602</v>
      </c>
      <c r="DG50" s="36">
        <f t="shared" si="11"/>
        <v>0.73661343490466036</v>
      </c>
      <c r="DH50" s="197">
        <f t="shared" si="41"/>
        <v>-2.300000000000002</v>
      </c>
      <c r="DI50" s="36">
        <f t="shared" si="42"/>
        <v>4.4200488210520666E-2</v>
      </c>
      <c r="DJ50" s="36">
        <f t="shared" si="43"/>
        <v>0.15825934172053971</v>
      </c>
      <c r="DK50" s="36">
        <f t="shared" si="44"/>
        <v>7.1056537639600487E-2</v>
      </c>
      <c r="DL50" s="36">
        <f t="shared" si="45"/>
        <v>0.72648363242933911</v>
      </c>
      <c r="DM50" s="36">
        <f t="shared" si="46"/>
        <v>6.5170575468318684E-2</v>
      </c>
      <c r="DN50" s="36">
        <f t="shared" si="47"/>
        <v>0.20222517226120487</v>
      </c>
      <c r="DO50" s="36">
        <f t="shared" si="48"/>
        <v>8.0034557599511141E-2</v>
      </c>
      <c r="DP50" s="36">
        <f t="shared" si="49"/>
        <v>0.65256969467096526</v>
      </c>
      <c r="DQ50" s="36">
        <f t="shared" si="50"/>
        <v>5.1786853860880666E-2</v>
      </c>
      <c r="DR50" s="36">
        <f t="shared" si="51"/>
        <v>0.17318655605190386</v>
      </c>
      <c r="DS50" s="36">
        <f t="shared" si="52"/>
        <v>7.9982982344182094E-2</v>
      </c>
      <c r="DT50" s="36">
        <f t="shared" si="53"/>
        <v>0.69504360774303342</v>
      </c>
      <c r="DV50" s="81"/>
      <c r="DW50" s="81"/>
      <c r="DX50" s="81"/>
      <c r="DY50" s="81"/>
      <c r="DZ50" s="81"/>
      <c r="EA50" s="81"/>
      <c r="EB50" s="81"/>
      <c r="EC50" s="81"/>
      <c r="ED50" s="81"/>
      <c r="EE50" s="81"/>
      <c r="EF50" s="81"/>
      <c r="EG50" s="81"/>
      <c r="EH50" s="81"/>
      <c r="EI50" s="81"/>
      <c r="EJ50" s="81"/>
      <c r="EK50" s="81"/>
      <c r="EL50" s="81"/>
      <c r="EM50" s="81"/>
      <c r="EN50" s="81"/>
      <c r="EO50" s="81"/>
      <c r="EP50" s="81"/>
      <c r="EQ50" s="81"/>
      <c r="ER50" s="81"/>
      <c r="ES50" s="81"/>
      <c r="ET50" s="81"/>
      <c r="EU50" s="81"/>
      <c r="EV50" s="81"/>
      <c r="EW50" s="81"/>
      <c r="EX50" s="81"/>
      <c r="EY50" s="81"/>
      <c r="EZ50" s="81"/>
      <c r="FA50" s="81"/>
      <c r="FB50" s="81"/>
      <c r="FC50" s="81"/>
      <c r="FD50" s="81"/>
      <c r="FE50" s="81"/>
      <c r="FF50" s="81"/>
      <c r="FG50" s="81"/>
      <c r="FH50" s="81"/>
      <c r="FI50" s="81"/>
      <c r="FJ50" s="81"/>
    </row>
    <row r="51" spans="2:182" s="12" customFormat="1" ht="14.25" customHeight="1">
      <c r="B51" s="261"/>
      <c r="C51" s="272"/>
      <c r="D51" s="154" t="s">
        <v>67</v>
      </c>
      <c r="E51" s="37">
        <v>4</v>
      </c>
      <c r="F51" s="234">
        <v>0</v>
      </c>
      <c r="G51" s="13">
        <f t="shared" si="58"/>
        <v>0</v>
      </c>
      <c r="H51" s="33">
        <v>0</v>
      </c>
      <c r="I51" s="13">
        <f t="shared" si="59"/>
        <v>0</v>
      </c>
      <c r="J51" s="33">
        <v>0</v>
      </c>
      <c r="K51" s="13">
        <f t="shared" si="60"/>
        <v>0</v>
      </c>
      <c r="L51" s="37">
        <v>26</v>
      </c>
      <c r="M51" s="234">
        <v>0</v>
      </c>
      <c r="N51" s="13">
        <f t="shared" si="61"/>
        <v>0</v>
      </c>
      <c r="O51" s="33">
        <v>4</v>
      </c>
      <c r="P51" s="13">
        <f t="shared" si="62"/>
        <v>0.15384615384615385</v>
      </c>
      <c r="Q51" s="33">
        <v>0</v>
      </c>
      <c r="R51" s="13">
        <f t="shared" si="63"/>
        <v>0</v>
      </c>
      <c r="S51" s="37">
        <v>1876</v>
      </c>
      <c r="T51" s="234">
        <v>61</v>
      </c>
      <c r="U51" s="13">
        <f t="shared" si="64"/>
        <v>3.2515991471215352E-2</v>
      </c>
      <c r="V51" s="33">
        <v>199</v>
      </c>
      <c r="W51" s="13">
        <f t="shared" si="65"/>
        <v>0.10607675906183368</v>
      </c>
      <c r="X51" s="33">
        <v>142</v>
      </c>
      <c r="Y51" s="13">
        <f t="shared" si="66"/>
        <v>7.5692963752665252E-2</v>
      </c>
      <c r="Z51" s="37">
        <v>1437</v>
      </c>
      <c r="AA51" s="234">
        <v>37</v>
      </c>
      <c r="AB51" s="13">
        <f t="shared" si="67"/>
        <v>2.5748086290883786E-2</v>
      </c>
      <c r="AC51" s="33">
        <v>123</v>
      </c>
      <c r="AD51" s="13">
        <f t="shared" si="68"/>
        <v>8.5594989561586635E-2</v>
      </c>
      <c r="AE51" s="33">
        <v>153</v>
      </c>
      <c r="AF51" s="13">
        <f t="shared" si="69"/>
        <v>0.10647181628392484</v>
      </c>
      <c r="AG51" s="37">
        <v>956</v>
      </c>
      <c r="AH51" s="234">
        <v>13</v>
      </c>
      <c r="AI51" s="13">
        <f t="shared" si="70"/>
        <v>1.3598326359832637E-2</v>
      </c>
      <c r="AJ51" s="33">
        <v>64</v>
      </c>
      <c r="AK51" s="13">
        <f t="shared" si="71"/>
        <v>6.6945606694560664E-2</v>
      </c>
      <c r="AL51" s="33">
        <v>75</v>
      </c>
      <c r="AM51" s="13">
        <f t="shared" si="72"/>
        <v>7.8451882845188281E-2</v>
      </c>
      <c r="AN51" s="37">
        <v>424</v>
      </c>
      <c r="AO51" s="234">
        <v>1</v>
      </c>
      <c r="AP51" s="13">
        <f t="shared" si="73"/>
        <v>2.3584905660377358E-3</v>
      </c>
      <c r="AQ51" s="33">
        <v>16</v>
      </c>
      <c r="AR51" s="13">
        <f t="shared" si="74"/>
        <v>3.7735849056603772E-2</v>
      </c>
      <c r="AS51" s="33">
        <v>26</v>
      </c>
      <c r="AT51" s="13">
        <f t="shared" si="75"/>
        <v>6.1320754716981132E-2</v>
      </c>
      <c r="AU51" s="37">
        <v>163</v>
      </c>
      <c r="AV51" s="234">
        <v>0</v>
      </c>
      <c r="AW51" s="13">
        <f t="shared" si="76"/>
        <v>0</v>
      </c>
      <c r="AX51" s="33">
        <v>6</v>
      </c>
      <c r="AY51" s="13">
        <f t="shared" si="77"/>
        <v>3.6809815950920248E-2</v>
      </c>
      <c r="AZ51" s="33">
        <v>5</v>
      </c>
      <c r="BA51" s="13">
        <f t="shared" si="78"/>
        <v>3.0674846625766871E-2</v>
      </c>
      <c r="BB51" s="37">
        <f t="shared" si="20"/>
        <v>4886</v>
      </c>
      <c r="BC51" s="70">
        <f t="shared" si="21"/>
        <v>112</v>
      </c>
      <c r="BD51" s="13">
        <f t="shared" si="79"/>
        <v>2.2922636103151862E-2</v>
      </c>
      <c r="BE51" s="70">
        <f t="shared" si="22"/>
        <v>412</v>
      </c>
      <c r="BF51" s="13">
        <f t="shared" si="80"/>
        <v>8.4322554236594349E-2</v>
      </c>
      <c r="BG51" s="70">
        <f t="shared" si="23"/>
        <v>401</v>
      </c>
      <c r="BH51" s="13">
        <f t="shared" si="81"/>
        <v>8.2071223905034796E-2</v>
      </c>
      <c r="BJ51" s="259">
        <v>12</v>
      </c>
      <c r="BK51" s="270" t="s">
        <v>105</v>
      </c>
      <c r="BL51" s="209" t="s">
        <v>140</v>
      </c>
      <c r="BM51" s="38">
        <v>9236</v>
      </c>
      <c r="BN51" s="38">
        <v>312</v>
      </c>
      <c r="BO51" s="85">
        <v>3.3780857514075356E-2</v>
      </c>
      <c r="BP51" s="38">
        <v>903</v>
      </c>
      <c r="BQ51" s="85">
        <v>9.7769597228237332E-2</v>
      </c>
      <c r="BR51" s="38">
        <v>1050</v>
      </c>
      <c r="BS51" s="85">
        <v>0.11368557817236899</v>
      </c>
      <c r="BU51" s="190"/>
      <c r="BV51" s="117" t="s">
        <v>67</v>
      </c>
      <c r="BW51" s="36">
        <f t="shared" si="0"/>
        <v>0.81068358575521904</v>
      </c>
      <c r="BX51" s="36">
        <f>(BM42-SUM(BN42,BP42,BR42))/BM42</f>
        <v>0.82399318133390154</v>
      </c>
      <c r="BY51" s="138">
        <v>45</v>
      </c>
      <c r="BZ51" s="142" t="s">
        <v>41</v>
      </c>
      <c r="CA51" s="36">
        <f t="shared" si="82"/>
        <v>5.0738274464389117E-2</v>
      </c>
      <c r="CB51" s="36">
        <f t="shared" si="229"/>
        <v>4.7203192049988706E-2</v>
      </c>
      <c r="CC51" s="36">
        <f t="shared" si="24"/>
        <v>0.14193688477127966</v>
      </c>
      <c r="CD51" s="36">
        <f t="shared" si="230"/>
        <v>0.12068056914853573</v>
      </c>
      <c r="CE51" s="36">
        <f t="shared" si="25"/>
        <v>8.4033005211349154E-2</v>
      </c>
      <c r="CF51" s="36">
        <f t="shared" si="231"/>
        <v>9.0566890009786946E-2</v>
      </c>
      <c r="CG51" s="36">
        <f t="shared" si="83"/>
        <v>0.72329183555298204</v>
      </c>
      <c r="CH51" s="36">
        <f t="shared" si="26"/>
        <v>0.74154934879168866</v>
      </c>
      <c r="CI51" s="36">
        <f t="shared" si="27"/>
        <v>4.8166650956734849E-2</v>
      </c>
      <c r="CJ51" s="36">
        <f t="shared" si="28"/>
        <v>0.13535677255160714</v>
      </c>
      <c r="CK51" s="36">
        <f t="shared" si="29"/>
        <v>8.1911584503723253E-2</v>
      </c>
      <c r="CL51" s="36">
        <f t="shared" si="30"/>
        <v>0.73456499198793479</v>
      </c>
      <c r="CM51" s="36">
        <f t="shared" si="31"/>
        <v>6.3223508459483532E-2</v>
      </c>
      <c r="CN51" s="36">
        <f t="shared" si="32"/>
        <v>0.1736420302760463</v>
      </c>
      <c r="CO51" s="36">
        <f t="shared" si="33"/>
        <v>0.10017809439002671</v>
      </c>
      <c r="CP51" s="36">
        <f t="shared" si="34"/>
        <v>0.66295636687444348</v>
      </c>
      <c r="CQ51" s="36">
        <f t="shared" si="35"/>
        <v>6.3257065948855995E-2</v>
      </c>
      <c r="CR51" s="36">
        <f t="shared" si="36"/>
        <v>0.17631224764468373</v>
      </c>
      <c r="CS51" s="36">
        <f t="shared" si="37"/>
        <v>8.47913862718708E-2</v>
      </c>
      <c r="CT51" s="36">
        <f t="shared" si="38"/>
        <v>0.6756393001345895</v>
      </c>
      <c r="CV51" s="139"/>
      <c r="CW51" s="81"/>
      <c r="CX51" s="81"/>
      <c r="CY51" s="81"/>
      <c r="CZ51" s="81"/>
      <c r="DA51" s="81"/>
      <c r="DB51" s="81"/>
      <c r="DC51" s="81"/>
      <c r="DD51" s="81"/>
      <c r="DE51" s="81"/>
      <c r="DF51" s="81"/>
      <c r="DG51" s="81"/>
      <c r="DH51" s="81"/>
      <c r="DI51" s="81"/>
      <c r="DJ51" s="81"/>
      <c r="DK51" s="81"/>
      <c r="DL51" s="81"/>
      <c r="DM51" s="81"/>
      <c r="DN51" s="81"/>
      <c r="DO51" s="81"/>
      <c r="DP51" s="81"/>
      <c r="DQ51" s="81"/>
      <c r="DR51" s="81"/>
      <c r="DS51" s="81"/>
      <c r="DT51" s="81"/>
      <c r="DU51" s="81"/>
      <c r="DV51" s="81"/>
      <c r="DW51" s="81"/>
      <c r="DX51" s="81"/>
      <c r="DY51" s="81"/>
      <c r="DZ51" s="81"/>
      <c r="EA51" s="81"/>
      <c r="EB51" s="81"/>
      <c r="EC51" s="81"/>
      <c r="ED51" s="81"/>
      <c r="EE51" s="81"/>
      <c r="EF51" s="81"/>
      <c r="EG51" s="81"/>
      <c r="EH51" s="81"/>
      <c r="EI51" s="81"/>
      <c r="EJ51" s="81"/>
      <c r="EP51" s="81"/>
      <c r="EQ51" s="81"/>
      <c r="ER51" s="81"/>
      <c r="ES51" s="81"/>
      <c r="ET51" s="81"/>
      <c r="EU51" s="81"/>
      <c r="EV51" s="81"/>
      <c r="EW51" s="81"/>
      <c r="EX51" s="81"/>
      <c r="EY51" s="81"/>
      <c r="EZ51" s="81"/>
      <c r="FA51" s="81"/>
      <c r="FB51" s="81"/>
      <c r="FC51" s="81"/>
      <c r="FD51" s="81"/>
      <c r="FE51" s="81"/>
      <c r="FF51" s="81"/>
      <c r="FG51" s="81"/>
      <c r="FH51" s="81"/>
      <c r="FI51" s="81"/>
      <c r="FJ51" s="81"/>
      <c r="FK51" s="81"/>
      <c r="FL51" s="81"/>
      <c r="FM51" s="81"/>
      <c r="FN51" s="81"/>
      <c r="FO51" s="81"/>
      <c r="FP51" s="81"/>
      <c r="FQ51" s="81"/>
      <c r="FR51" s="81"/>
      <c r="FS51" s="81"/>
      <c r="FT51" s="81"/>
      <c r="FU51" s="81"/>
      <c r="FV51" s="81"/>
      <c r="FW51" s="81"/>
      <c r="FX51" s="81"/>
      <c r="FY51" s="81"/>
      <c r="FZ51" s="81"/>
    </row>
    <row r="52" spans="2:182" s="12" customFormat="1" ht="14.25" customHeight="1">
      <c r="B52" s="259">
        <v>10</v>
      </c>
      <c r="C52" s="270" t="s">
        <v>52</v>
      </c>
      <c r="D52" s="135" t="s">
        <v>140</v>
      </c>
      <c r="E52" s="120">
        <v>12</v>
      </c>
      <c r="F52" s="83">
        <v>0</v>
      </c>
      <c r="G52" s="72">
        <f t="shared" si="58"/>
        <v>0</v>
      </c>
      <c r="H52" s="73">
        <v>3</v>
      </c>
      <c r="I52" s="72">
        <f t="shared" si="59"/>
        <v>0.25</v>
      </c>
      <c r="J52" s="73">
        <v>0</v>
      </c>
      <c r="K52" s="72">
        <f t="shared" si="60"/>
        <v>0</v>
      </c>
      <c r="L52" s="120">
        <v>70</v>
      </c>
      <c r="M52" s="83">
        <v>4</v>
      </c>
      <c r="N52" s="72">
        <f t="shared" si="61"/>
        <v>5.7142857142857141E-2</v>
      </c>
      <c r="O52" s="73">
        <v>7</v>
      </c>
      <c r="P52" s="72">
        <f t="shared" si="62"/>
        <v>0.1</v>
      </c>
      <c r="Q52" s="73">
        <v>3</v>
      </c>
      <c r="R52" s="72">
        <f t="shared" si="63"/>
        <v>4.2857142857142858E-2</v>
      </c>
      <c r="S52" s="120">
        <v>3467</v>
      </c>
      <c r="T52" s="83">
        <v>179</v>
      </c>
      <c r="U52" s="72">
        <f t="shared" si="64"/>
        <v>5.1629650995096622E-2</v>
      </c>
      <c r="V52" s="73">
        <v>599</v>
      </c>
      <c r="W52" s="72">
        <f t="shared" si="65"/>
        <v>0.17277184886068647</v>
      </c>
      <c r="X52" s="73">
        <v>319</v>
      </c>
      <c r="Y52" s="72">
        <f t="shared" si="66"/>
        <v>9.2010383616959901E-2</v>
      </c>
      <c r="Z52" s="120">
        <v>3008</v>
      </c>
      <c r="AA52" s="83">
        <v>153</v>
      </c>
      <c r="AB52" s="72">
        <f t="shared" si="67"/>
        <v>5.0864361702127658E-2</v>
      </c>
      <c r="AC52" s="73">
        <v>457</v>
      </c>
      <c r="AD52" s="72">
        <f t="shared" si="68"/>
        <v>0.15192819148936171</v>
      </c>
      <c r="AE52" s="73">
        <v>285</v>
      </c>
      <c r="AF52" s="72">
        <f t="shared" si="69"/>
        <v>9.4747340425531915E-2</v>
      </c>
      <c r="AG52" s="120">
        <v>1950</v>
      </c>
      <c r="AH52" s="83">
        <v>71</v>
      </c>
      <c r="AI52" s="72">
        <f t="shared" si="70"/>
        <v>3.6410256410256407E-2</v>
      </c>
      <c r="AJ52" s="73">
        <v>215</v>
      </c>
      <c r="AK52" s="72">
        <f t="shared" si="71"/>
        <v>0.11025641025641025</v>
      </c>
      <c r="AL52" s="73">
        <v>165</v>
      </c>
      <c r="AM52" s="72">
        <f t="shared" si="72"/>
        <v>8.461538461538462E-2</v>
      </c>
      <c r="AN52" s="120">
        <v>785</v>
      </c>
      <c r="AO52" s="83">
        <v>14</v>
      </c>
      <c r="AP52" s="72">
        <f t="shared" si="73"/>
        <v>1.7834394904458598E-2</v>
      </c>
      <c r="AQ52" s="73">
        <v>56</v>
      </c>
      <c r="AR52" s="72">
        <f t="shared" si="74"/>
        <v>7.1337579617834393E-2</v>
      </c>
      <c r="AS52" s="73">
        <v>55</v>
      </c>
      <c r="AT52" s="72">
        <f t="shared" si="75"/>
        <v>7.0063694267515922E-2</v>
      </c>
      <c r="AU52" s="120">
        <v>235</v>
      </c>
      <c r="AV52" s="83">
        <v>0</v>
      </c>
      <c r="AW52" s="72">
        <f t="shared" si="76"/>
        <v>0</v>
      </c>
      <c r="AX52" s="73">
        <v>12</v>
      </c>
      <c r="AY52" s="72">
        <f t="shared" si="77"/>
        <v>5.106382978723404E-2</v>
      </c>
      <c r="AZ52" s="73">
        <v>8</v>
      </c>
      <c r="BA52" s="72">
        <f t="shared" si="78"/>
        <v>3.4042553191489362E-2</v>
      </c>
      <c r="BB52" s="120">
        <f t="shared" si="20"/>
        <v>9527</v>
      </c>
      <c r="BC52" s="74">
        <f t="shared" si="21"/>
        <v>421</v>
      </c>
      <c r="BD52" s="72">
        <f t="shared" si="79"/>
        <v>4.4190196284244775E-2</v>
      </c>
      <c r="BE52" s="74">
        <f t="shared" si="22"/>
        <v>1349</v>
      </c>
      <c r="BF52" s="72">
        <f t="shared" si="80"/>
        <v>0.14159756481578673</v>
      </c>
      <c r="BG52" s="74">
        <f t="shared" si="23"/>
        <v>835</v>
      </c>
      <c r="BH52" s="72">
        <f t="shared" si="81"/>
        <v>8.7645638711031801E-2</v>
      </c>
      <c r="BJ52" s="260"/>
      <c r="BK52" s="271"/>
      <c r="BL52" s="209" t="s">
        <v>160</v>
      </c>
      <c r="BM52" s="38">
        <v>629</v>
      </c>
      <c r="BN52" s="38">
        <v>11</v>
      </c>
      <c r="BO52" s="85">
        <v>1.7488076311605722E-2</v>
      </c>
      <c r="BP52" s="38">
        <v>54</v>
      </c>
      <c r="BQ52" s="85">
        <v>8.5850556438791734E-2</v>
      </c>
      <c r="BR52" s="38">
        <v>73</v>
      </c>
      <c r="BS52" s="85">
        <v>0.11605723370429252</v>
      </c>
      <c r="BU52" s="188" t="s">
        <v>52</v>
      </c>
      <c r="BV52" s="5" t="s">
        <v>140</v>
      </c>
      <c r="BW52" s="36">
        <f t="shared" si="0"/>
        <v>0.72656660018893671</v>
      </c>
      <c r="BX52" s="36">
        <f>(BM43-SUM(BN43,BP43,BR43))/BM43</f>
        <v>0.73373648524830493</v>
      </c>
      <c r="BY52" s="138">
        <v>46</v>
      </c>
      <c r="BZ52" s="142" t="s">
        <v>21</v>
      </c>
      <c r="CA52" s="36">
        <f t="shared" si="82"/>
        <v>6.7434025828186417E-2</v>
      </c>
      <c r="CB52" s="36">
        <f t="shared" si="229"/>
        <v>6.0508055980242267E-2</v>
      </c>
      <c r="CC52" s="36">
        <f t="shared" si="24"/>
        <v>0.21965188096574959</v>
      </c>
      <c r="CD52" s="36">
        <f t="shared" si="230"/>
        <v>0.20969069740091734</v>
      </c>
      <c r="CE52" s="36">
        <f t="shared" si="25"/>
        <v>6.7770915216170693E-2</v>
      </c>
      <c r="CF52" s="36">
        <f t="shared" si="231"/>
        <v>6.879924732447372E-2</v>
      </c>
      <c r="CG52" s="36">
        <f t="shared" si="83"/>
        <v>0.64514317798989329</v>
      </c>
      <c r="CH52" s="36">
        <f t="shared" si="26"/>
        <v>0.66100199929436665</v>
      </c>
      <c r="CI52" s="36">
        <f t="shared" si="27"/>
        <v>6.1107523409751376E-2</v>
      </c>
      <c r="CJ52" s="36">
        <f t="shared" si="28"/>
        <v>0.21674200839522118</v>
      </c>
      <c r="CK52" s="36">
        <f t="shared" si="29"/>
        <v>6.6273813367775269E-2</v>
      </c>
      <c r="CL52" s="36">
        <f t="shared" si="30"/>
        <v>0.65587665482725221</v>
      </c>
      <c r="CM52" s="36">
        <f t="shared" si="31"/>
        <v>8.9470954356846474E-2</v>
      </c>
      <c r="CN52" s="36">
        <f t="shared" si="32"/>
        <v>0.24948132780082988</v>
      </c>
      <c r="CO52" s="36">
        <f t="shared" si="33"/>
        <v>7.5207468879668046E-2</v>
      </c>
      <c r="CP52" s="36">
        <f t="shared" si="34"/>
        <v>0.58584024896265563</v>
      </c>
      <c r="CQ52" s="36">
        <f t="shared" si="35"/>
        <v>7.567567567567568E-2</v>
      </c>
      <c r="CR52" s="36">
        <f t="shared" si="36"/>
        <v>0.19691119691119691</v>
      </c>
      <c r="CS52" s="36">
        <f t="shared" si="37"/>
        <v>7.0270270270270274E-2</v>
      </c>
      <c r="CT52" s="36">
        <f t="shared" si="38"/>
        <v>0.65714285714285714</v>
      </c>
      <c r="CV52" s="139"/>
      <c r="CW52" s="81"/>
      <c r="CX52" s="81"/>
      <c r="CY52" s="81"/>
      <c r="CZ52" s="81"/>
      <c r="DA52" s="81"/>
      <c r="DB52" s="81"/>
      <c r="DC52" s="81"/>
      <c r="DD52" s="81"/>
      <c r="DE52" s="81"/>
      <c r="DF52" s="81"/>
      <c r="DG52" s="81"/>
      <c r="DH52" s="81"/>
      <c r="DI52" s="81"/>
      <c r="DJ52" s="81"/>
      <c r="DK52" s="81"/>
      <c r="DL52" s="81"/>
      <c r="DM52" s="81"/>
      <c r="DN52" s="81"/>
      <c r="DO52" s="81"/>
      <c r="DP52" s="81"/>
      <c r="DQ52" s="81"/>
      <c r="DR52" s="81"/>
      <c r="DS52" s="81"/>
      <c r="DT52" s="81"/>
      <c r="DU52" s="81"/>
      <c r="DV52" s="81"/>
      <c r="DW52" s="81"/>
      <c r="DX52" s="81"/>
      <c r="DY52" s="81"/>
      <c r="DZ52" s="81"/>
      <c r="EA52" s="81"/>
      <c r="EB52" s="81"/>
      <c r="EC52" s="81"/>
      <c r="ED52" s="81"/>
      <c r="EE52" s="81"/>
      <c r="EF52" s="81"/>
      <c r="EG52" s="81"/>
      <c r="EH52" s="81"/>
      <c r="EI52" s="81"/>
      <c r="EJ52" s="81"/>
      <c r="EP52" s="81"/>
      <c r="EQ52" s="81"/>
      <c r="ER52" s="81"/>
      <c r="ES52" s="81"/>
      <c r="ET52" s="81"/>
      <c r="EU52" s="81"/>
      <c r="EV52" s="81"/>
      <c r="EW52" s="81"/>
      <c r="EX52" s="81"/>
      <c r="EY52" s="81"/>
      <c r="EZ52" s="81"/>
      <c r="FA52" s="81"/>
      <c r="FB52" s="81"/>
      <c r="FC52" s="81"/>
      <c r="FD52" s="81"/>
      <c r="FE52" s="81"/>
      <c r="FF52" s="81"/>
      <c r="FG52" s="81"/>
      <c r="FH52" s="81"/>
      <c r="FI52" s="81"/>
      <c r="FJ52" s="81"/>
      <c r="FK52" s="81"/>
      <c r="FL52" s="81"/>
      <c r="FM52" s="81"/>
      <c r="FN52" s="81"/>
      <c r="FO52" s="81"/>
      <c r="FP52" s="81"/>
      <c r="FQ52" s="81"/>
      <c r="FR52" s="81"/>
      <c r="FS52" s="81"/>
      <c r="FT52" s="81"/>
      <c r="FU52" s="81"/>
      <c r="FV52" s="81"/>
      <c r="FW52" s="81"/>
      <c r="FX52" s="81"/>
      <c r="FY52" s="81"/>
      <c r="FZ52" s="81"/>
    </row>
    <row r="53" spans="2:182" s="12" customFormat="1" ht="14.25" customHeight="1">
      <c r="B53" s="260"/>
      <c r="C53" s="271"/>
      <c r="D53" s="213" t="s">
        <v>303</v>
      </c>
      <c r="E53" s="170">
        <v>2</v>
      </c>
      <c r="F53" s="220">
        <v>0</v>
      </c>
      <c r="G53" s="84">
        <f t="shared" si="58"/>
        <v>0</v>
      </c>
      <c r="H53" s="231">
        <v>0</v>
      </c>
      <c r="I53" s="84">
        <f>IFERROR(H53/E53,"-")</f>
        <v>0</v>
      </c>
      <c r="J53" s="231">
        <v>0</v>
      </c>
      <c r="K53" s="84">
        <f>IFERROR(J53/E53,"-")</f>
        <v>0</v>
      </c>
      <c r="L53" s="170">
        <v>4</v>
      </c>
      <c r="M53" s="220">
        <v>0</v>
      </c>
      <c r="N53" s="84">
        <f>IFERROR(M53/L53,"-")</f>
        <v>0</v>
      </c>
      <c r="O53" s="231">
        <v>0</v>
      </c>
      <c r="P53" s="84">
        <f>IFERROR(O53/L53,"-")</f>
        <v>0</v>
      </c>
      <c r="Q53" s="231">
        <v>0</v>
      </c>
      <c r="R53" s="84">
        <f>IFERROR(Q53/L53,"-")</f>
        <v>0</v>
      </c>
      <c r="S53" s="170">
        <v>747</v>
      </c>
      <c r="T53" s="220">
        <v>42</v>
      </c>
      <c r="U53" s="84">
        <f>IFERROR(T53/S53,"-")</f>
        <v>5.6224899598393573E-2</v>
      </c>
      <c r="V53" s="231">
        <v>131</v>
      </c>
      <c r="W53" s="84">
        <f>IFERROR(V53/S53,"-")</f>
        <v>0.1753681392235609</v>
      </c>
      <c r="X53" s="231">
        <v>58</v>
      </c>
      <c r="Y53" s="84">
        <f>IFERROR(X53/S53,"-")</f>
        <v>7.7643908969210168E-2</v>
      </c>
      <c r="Z53" s="170">
        <v>510</v>
      </c>
      <c r="AA53" s="220">
        <v>29</v>
      </c>
      <c r="AB53" s="84">
        <f>IFERROR(AA53/Z53,"-")</f>
        <v>5.6862745098039215E-2</v>
      </c>
      <c r="AC53" s="231">
        <v>93</v>
      </c>
      <c r="AD53" s="84">
        <f>IFERROR(AC53/Z53,"-")</f>
        <v>0.18235294117647058</v>
      </c>
      <c r="AE53" s="231">
        <v>40</v>
      </c>
      <c r="AF53" s="84">
        <f>IFERROR(AE53/Z53,"-")</f>
        <v>7.8431372549019607E-2</v>
      </c>
      <c r="AG53" s="170">
        <v>342</v>
      </c>
      <c r="AH53" s="220">
        <v>9</v>
      </c>
      <c r="AI53" s="84">
        <f>IFERROR(AH53/AG53,"-")</f>
        <v>2.6315789473684209E-2</v>
      </c>
      <c r="AJ53" s="231">
        <v>56</v>
      </c>
      <c r="AK53" s="84">
        <f>IFERROR(AJ53/AG53,"-")</f>
        <v>0.16374269005847952</v>
      </c>
      <c r="AL53" s="231">
        <v>31</v>
      </c>
      <c r="AM53" s="84">
        <f>IFERROR(AL53/AG53,"-")</f>
        <v>9.0643274853801165E-2</v>
      </c>
      <c r="AN53" s="170">
        <v>144</v>
      </c>
      <c r="AO53" s="220">
        <v>4</v>
      </c>
      <c r="AP53" s="84">
        <f>IFERROR(AO53/AN53,"-")</f>
        <v>2.7777777777777776E-2</v>
      </c>
      <c r="AQ53" s="231">
        <v>14</v>
      </c>
      <c r="AR53" s="84">
        <f>IFERROR(AQ53/AN53,"-")</f>
        <v>9.7222222222222224E-2</v>
      </c>
      <c r="AS53" s="231">
        <v>13</v>
      </c>
      <c r="AT53" s="84">
        <f>IFERROR(AS53/AN53,"-")</f>
        <v>9.0277777777777776E-2</v>
      </c>
      <c r="AU53" s="170">
        <v>34</v>
      </c>
      <c r="AV53" s="220">
        <v>1</v>
      </c>
      <c r="AW53" s="84">
        <f>IFERROR(AV53/AU53,"-")</f>
        <v>2.9411764705882353E-2</v>
      </c>
      <c r="AX53" s="231">
        <v>3</v>
      </c>
      <c r="AY53" s="84">
        <f>IFERROR(AX53/AU53,"-")</f>
        <v>8.8235294117647065E-2</v>
      </c>
      <c r="AZ53" s="231">
        <v>0</v>
      </c>
      <c r="BA53" s="84">
        <f>IFERROR(AZ53/AU53,"-")</f>
        <v>0</v>
      </c>
      <c r="BB53" s="170">
        <f t="shared" si="20"/>
        <v>1783</v>
      </c>
      <c r="BC53" s="171">
        <f t="shared" si="21"/>
        <v>85</v>
      </c>
      <c r="BD53" s="84">
        <f>IFERROR(BC53/BB53,"-")</f>
        <v>4.7672462142456531E-2</v>
      </c>
      <c r="BE53" s="171">
        <f t="shared" si="22"/>
        <v>297</v>
      </c>
      <c r="BF53" s="84">
        <f>IFERROR(BE53/BB53,"-")</f>
        <v>0.16657319125070105</v>
      </c>
      <c r="BG53" s="171">
        <f t="shared" si="23"/>
        <v>142</v>
      </c>
      <c r="BH53" s="84">
        <f>IFERROR(BG53/BB53,"-")</f>
        <v>7.9641054402692091E-2</v>
      </c>
      <c r="BJ53" s="260"/>
      <c r="BK53" s="271"/>
      <c r="BL53" s="209" t="s">
        <v>209</v>
      </c>
      <c r="BM53" s="38">
        <v>371</v>
      </c>
      <c r="BN53" s="38">
        <v>1</v>
      </c>
      <c r="BO53" s="85">
        <v>2.6954177897574125E-3</v>
      </c>
      <c r="BP53" s="38">
        <v>8</v>
      </c>
      <c r="BQ53" s="85">
        <v>2.15633423180593E-2</v>
      </c>
      <c r="BR53" s="38">
        <v>5</v>
      </c>
      <c r="BS53" s="85">
        <v>1.3477088948787063E-2</v>
      </c>
      <c r="BU53" s="225"/>
      <c r="BV53" s="214" t="s">
        <v>299</v>
      </c>
      <c r="BW53" s="36">
        <f t="shared" si="0"/>
        <v>0.70611329220415031</v>
      </c>
      <c r="BX53" s="226"/>
      <c r="BY53" s="138">
        <v>47</v>
      </c>
      <c r="BZ53" s="142" t="s">
        <v>13</v>
      </c>
      <c r="CA53" s="36">
        <f t="shared" si="82"/>
        <v>6.9608350821727394E-2</v>
      </c>
      <c r="CB53" s="36">
        <f t="shared" si="229"/>
        <v>6.1179877356347945E-2</v>
      </c>
      <c r="CC53" s="36">
        <f t="shared" si="24"/>
        <v>0.20323785124417432</v>
      </c>
      <c r="CD53" s="36">
        <f t="shared" si="230"/>
        <v>0.19378832614126731</v>
      </c>
      <c r="CE53" s="36">
        <f t="shared" si="25"/>
        <v>6.7237197132811857E-2</v>
      </c>
      <c r="CF53" s="36">
        <f t="shared" si="231"/>
        <v>6.7283670224846701E-2</v>
      </c>
      <c r="CG53" s="36">
        <f t="shared" si="83"/>
        <v>0.65991660080128645</v>
      </c>
      <c r="CH53" s="36">
        <f t="shared" si="26"/>
        <v>0.677748126277538</v>
      </c>
      <c r="CI53" s="36">
        <f t="shared" si="27"/>
        <v>6.545617574534858E-2</v>
      </c>
      <c r="CJ53" s="36">
        <f t="shared" si="28"/>
        <v>0.20286931181349474</v>
      </c>
      <c r="CK53" s="36">
        <f t="shared" si="29"/>
        <v>6.5194649929014414E-2</v>
      </c>
      <c r="CL53" s="36">
        <f t="shared" si="30"/>
        <v>0.66647986251214231</v>
      </c>
      <c r="CM53" s="36">
        <f t="shared" si="31"/>
        <v>9.2774439396160049E-2</v>
      </c>
      <c r="CN53" s="36">
        <f t="shared" si="32"/>
        <v>0.22321559431335189</v>
      </c>
      <c r="CO53" s="36">
        <f t="shared" si="33"/>
        <v>7.6505935805364203E-2</v>
      </c>
      <c r="CP53" s="36">
        <f t="shared" si="34"/>
        <v>0.6075040304851238</v>
      </c>
      <c r="CQ53" s="36">
        <f t="shared" si="35"/>
        <v>6.3461538461538458E-2</v>
      </c>
      <c r="CR53" s="36">
        <f t="shared" si="36"/>
        <v>0.18692307692307691</v>
      </c>
      <c r="CS53" s="36">
        <f t="shared" si="37"/>
        <v>7.2307692307692309E-2</v>
      </c>
      <c r="CT53" s="36">
        <f t="shared" si="38"/>
        <v>0.67730769230769228</v>
      </c>
      <c r="CV53" s="139"/>
      <c r="CW53" s="81"/>
      <c r="CX53" s="81"/>
      <c r="CY53" s="81"/>
      <c r="CZ53" s="81"/>
      <c r="DA53" s="81"/>
      <c r="DB53" s="81"/>
      <c r="DC53" s="81"/>
      <c r="DD53" s="81"/>
      <c r="DE53" s="81"/>
      <c r="DF53" s="81"/>
      <c r="DG53" s="81"/>
      <c r="DH53" s="81"/>
      <c r="DI53" s="81"/>
      <c r="DJ53" s="81"/>
      <c r="DK53" s="81"/>
      <c r="DL53" s="81"/>
      <c r="DM53" s="81"/>
      <c r="DN53" s="81"/>
      <c r="DO53" s="81"/>
      <c r="DP53" s="81"/>
      <c r="DQ53" s="81"/>
      <c r="DR53" s="81"/>
      <c r="DS53" s="81"/>
      <c r="DT53" s="81"/>
      <c r="DU53" s="81"/>
      <c r="DV53" s="81"/>
      <c r="DW53" s="81"/>
      <c r="DX53" s="81"/>
      <c r="DY53" s="81"/>
      <c r="DZ53" s="81"/>
      <c r="EA53" s="81"/>
      <c r="EB53" s="81"/>
      <c r="EC53" s="81"/>
      <c r="ED53" s="81"/>
      <c r="EE53" s="81"/>
      <c r="EF53" s="81"/>
      <c r="EG53" s="81"/>
      <c r="EH53" s="81"/>
      <c r="EI53" s="81"/>
      <c r="EJ53" s="81"/>
      <c r="EP53" s="81"/>
      <c r="EQ53" s="81"/>
      <c r="ER53" s="81"/>
      <c r="ES53" s="81"/>
      <c r="ET53" s="81"/>
      <c r="EU53" s="81"/>
      <c r="EV53" s="81"/>
      <c r="EW53" s="81"/>
      <c r="EX53" s="81"/>
      <c r="EY53" s="81"/>
      <c r="EZ53" s="81"/>
      <c r="FA53" s="81"/>
      <c r="FB53" s="81"/>
      <c r="FC53" s="81"/>
      <c r="FD53" s="81"/>
      <c r="FE53" s="81"/>
      <c r="FF53" s="81"/>
      <c r="FG53" s="81"/>
      <c r="FH53" s="81"/>
      <c r="FI53" s="81"/>
      <c r="FJ53" s="81"/>
      <c r="FK53" s="81"/>
      <c r="FL53" s="81"/>
      <c r="FM53" s="81"/>
      <c r="FN53" s="81"/>
      <c r="FO53" s="81"/>
      <c r="FP53" s="81"/>
      <c r="FQ53" s="81"/>
      <c r="FR53" s="81"/>
      <c r="FS53" s="81"/>
      <c r="FT53" s="81"/>
      <c r="FU53" s="81"/>
      <c r="FV53" s="81"/>
      <c r="FW53" s="81"/>
      <c r="FX53" s="81"/>
      <c r="FY53" s="81"/>
      <c r="FZ53" s="81"/>
    </row>
    <row r="54" spans="2:182" s="12" customFormat="1" ht="14.25" customHeight="1">
      <c r="B54" s="260"/>
      <c r="C54" s="271"/>
      <c r="D54" s="169" t="s">
        <v>160</v>
      </c>
      <c r="E54" s="164">
        <v>1</v>
      </c>
      <c r="F54" s="165">
        <v>0</v>
      </c>
      <c r="G54" s="62">
        <f t="shared" si="58"/>
        <v>0</v>
      </c>
      <c r="H54" s="63">
        <v>0</v>
      </c>
      <c r="I54" s="62">
        <f t="shared" si="59"/>
        <v>0</v>
      </c>
      <c r="J54" s="63">
        <v>0</v>
      </c>
      <c r="K54" s="62">
        <f t="shared" si="60"/>
        <v>0</v>
      </c>
      <c r="L54" s="164">
        <v>1</v>
      </c>
      <c r="M54" s="165">
        <v>0</v>
      </c>
      <c r="N54" s="62">
        <f t="shared" si="61"/>
        <v>0</v>
      </c>
      <c r="O54" s="63">
        <v>0</v>
      </c>
      <c r="P54" s="62">
        <f t="shared" si="62"/>
        <v>0</v>
      </c>
      <c r="Q54" s="63">
        <v>0</v>
      </c>
      <c r="R54" s="62">
        <f t="shared" si="63"/>
        <v>0</v>
      </c>
      <c r="S54" s="164">
        <v>368</v>
      </c>
      <c r="T54" s="165">
        <v>11</v>
      </c>
      <c r="U54" s="62">
        <f t="shared" si="64"/>
        <v>2.9891304347826088E-2</v>
      </c>
      <c r="V54" s="63">
        <v>62</v>
      </c>
      <c r="W54" s="62">
        <f t="shared" si="65"/>
        <v>0.16847826086956522</v>
      </c>
      <c r="X54" s="63">
        <v>35</v>
      </c>
      <c r="Y54" s="62">
        <f t="shared" si="66"/>
        <v>9.5108695652173919E-2</v>
      </c>
      <c r="Z54" s="164">
        <v>186</v>
      </c>
      <c r="AA54" s="165">
        <v>7</v>
      </c>
      <c r="AB54" s="62">
        <f t="shared" si="67"/>
        <v>3.7634408602150539E-2</v>
      </c>
      <c r="AC54" s="63">
        <v>22</v>
      </c>
      <c r="AD54" s="62">
        <f t="shared" si="68"/>
        <v>0.11827956989247312</v>
      </c>
      <c r="AE54" s="63">
        <v>19</v>
      </c>
      <c r="AF54" s="62">
        <f t="shared" si="69"/>
        <v>0.10215053763440861</v>
      </c>
      <c r="AG54" s="164">
        <v>75</v>
      </c>
      <c r="AH54" s="165">
        <v>4</v>
      </c>
      <c r="AI54" s="62">
        <f t="shared" si="70"/>
        <v>5.3333333333333337E-2</v>
      </c>
      <c r="AJ54" s="63">
        <v>13</v>
      </c>
      <c r="AK54" s="62">
        <f t="shared" si="71"/>
        <v>0.17333333333333334</v>
      </c>
      <c r="AL54" s="63">
        <v>11</v>
      </c>
      <c r="AM54" s="62">
        <f t="shared" si="72"/>
        <v>0.14666666666666667</v>
      </c>
      <c r="AN54" s="164">
        <v>32</v>
      </c>
      <c r="AO54" s="165">
        <v>1</v>
      </c>
      <c r="AP54" s="62">
        <f t="shared" si="73"/>
        <v>3.125E-2</v>
      </c>
      <c r="AQ54" s="63">
        <v>3</v>
      </c>
      <c r="AR54" s="62">
        <f t="shared" si="74"/>
        <v>9.375E-2</v>
      </c>
      <c r="AS54" s="63">
        <v>2</v>
      </c>
      <c r="AT54" s="62">
        <f t="shared" si="75"/>
        <v>6.25E-2</v>
      </c>
      <c r="AU54" s="164">
        <v>7</v>
      </c>
      <c r="AV54" s="165">
        <v>0</v>
      </c>
      <c r="AW54" s="62">
        <f t="shared" si="76"/>
        <v>0</v>
      </c>
      <c r="AX54" s="63">
        <v>0</v>
      </c>
      <c r="AY54" s="62">
        <f t="shared" si="77"/>
        <v>0</v>
      </c>
      <c r="AZ54" s="63">
        <v>0</v>
      </c>
      <c r="BA54" s="62">
        <f t="shared" si="78"/>
        <v>0</v>
      </c>
      <c r="BB54" s="164">
        <f t="shared" si="20"/>
        <v>670</v>
      </c>
      <c r="BC54" s="64">
        <f t="shared" si="21"/>
        <v>23</v>
      </c>
      <c r="BD54" s="62">
        <f t="shared" si="79"/>
        <v>3.4328358208955224E-2</v>
      </c>
      <c r="BE54" s="64">
        <f t="shared" si="22"/>
        <v>100</v>
      </c>
      <c r="BF54" s="62">
        <f t="shared" si="80"/>
        <v>0.14925373134328357</v>
      </c>
      <c r="BG54" s="64">
        <f t="shared" si="23"/>
        <v>67</v>
      </c>
      <c r="BH54" s="62">
        <f t="shared" si="81"/>
        <v>0.1</v>
      </c>
      <c r="BJ54" s="261"/>
      <c r="BK54" s="272"/>
      <c r="BL54" s="208" t="s">
        <v>67</v>
      </c>
      <c r="BM54" s="38">
        <v>10236</v>
      </c>
      <c r="BN54" s="38">
        <v>324</v>
      </c>
      <c r="BO54" s="85">
        <v>3.1652989449003514E-2</v>
      </c>
      <c r="BP54" s="38">
        <v>965</v>
      </c>
      <c r="BQ54" s="85">
        <v>9.4275107463853064E-2</v>
      </c>
      <c r="BR54" s="38">
        <v>1128</v>
      </c>
      <c r="BS54" s="85">
        <v>0.11019929660023446</v>
      </c>
      <c r="BU54" s="189"/>
      <c r="BV54" s="5" t="s">
        <v>160</v>
      </c>
      <c r="BW54" s="36">
        <f t="shared" si="0"/>
        <v>0.71641791044776115</v>
      </c>
      <c r="BX54" s="36">
        <f>(BM44-SUM(BN44,BP44,BR44))/BM44</f>
        <v>0.71403812824956669</v>
      </c>
      <c r="BY54" s="138">
        <v>48</v>
      </c>
      <c r="BZ54" s="142" t="s">
        <v>22</v>
      </c>
      <c r="CA54" s="36">
        <f t="shared" si="82"/>
        <v>8.4805653710247356E-2</v>
      </c>
      <c r="CB54" s="36">
        <f t="shared" si="229"/>
        <v>6.7165366862963552E-2</v>
      </c>
      <c r="CC54" s="36">
        <f t="shared" si="24"/>
        <v>0.21221605249873801</v>
      </c>
      <c r="CD54" s="36">
        <f t="shared" si="230"/>
        <v>0.1988964931826622</v>
      </c>
      <c r="CE54" s="36">
        <f t="shared" si="25"/>
        <v>8.7077233720343261E-2</v>
      </c>
      <c r="CF54" s="36">
        <f t="shared" si="231"/>
        <v>8.0428669955965829E-2</v>
      </c>
      <c r="CG54" s="36">
        <f t="shared" si="83"/>
        <v>0.61590106007067136</v>
      </c>
      <c r="CH54" s="36">
        <f t="shared" si="26"/>
        <v>0.65350946999840842</v>
      </c>
      <c r="CI54" s="36">
        <f t="shared" si="27"/>
        <v>7.4822236586942467E-2</v>
      </c>
      <c r="CJ54" s="36">
        <f t="shared" si="28"/>
        <v>0.19885261797026502</v>
      </c>
      <c r="CK54" s="36">
        <f t="shared" si="29"/>
        <v>7.9427925016160306E-2</v>
      </c>
      <c r="CL54" s="36">
        <f t="shared" si="30"/>
        <v>0.64689722042663222</v>
      </c>
      <c r="CM54" s="36">
        <f t="shared" si="31"/>
        <v>0.10666194188518781</v>
      </c>
      <c r="CN54" s="36">
        <f t="shared" si="32"/>
        <v>0.24946846208362863</v>
      </c>
      <c r="CO54" s="36">
        <f t="shared" si="33"/>
        <v>9.9751948972360033E-2</v>
      </c>
      <c r="CP54" s="36">
        <f t="shared" si="34"/>
        <v>0.54411764705882348</v>
      </c>
      <c r="CQ54" s="36">
        <f t="shared" si="35"/>
        <v>9.7783572359843543E-2</v>
      </c>
      <c r="CR54" s="36">
        <f t="shared" si="36"/>
        <v>0.21447196870925683</v>
      </c>
      <c r="CS54" s="36">
        <f t="shared" si="37"/>
        <v>0.11016949152542373</v>
      </c>
      <c r="CT54" s="36">
        <f t="shared" si="38"/>
        <v>0.57757496740547587</v>
      </c>
      <c r="CV54" s="139"/>
      <c r="CW54" s="81"/>
      <c r="CX54" s="81"/>
      <c r="CY54" s="81"/>
      <c r="CZ54" s="81"/>
      <c r="DA54" s="81"/>
      <c r="DB54" s="81"/>
      <c r="DC54" s="81"/>
      <c r="DD54" s="81"/>
      <c r="DE54" s="81"/>
      <c r="DF54" s="81"/>
      <c r="DG54" s="81"/>
      <c r="DH54" s="81"/>
      <c r="DI54" s="81"/>
      <c r="DJ54" s="81"/>
      <c r="DK54" s="81"/>
      <c r="DL54" s="81"/>
      <c r="DM54" s="81"/>
      <c r="DN54" s="81"/>
      <c r="DO54" s="81"/>
      <c r="DP54" s="81"/>
      <c r="DQ54" s="81"/>
      <c r="DR54" s="81"/>
      <c r="DS54" s="81"/>
      <c r="DT54" s="81"/>
      <c r="DU54" s="81"/>
      <c r="DV54" s="81"/>
      <c r="DW54" s="81"/>
      <c r="DX54" s="81"/>
      <c r="DY54" s="81"/>
      <c r="DZ54" s="81"/>
      <c r="EA54" s="81"/>
      <c r="EB54" s="81"/>
      <c r="EC54" s="81"/>
      <c r="ED54" s="81"/>
      <c r="EE54" s="81"/>
      <c r="EF54" s="81"/>
      <c r="EG54" s="81"/>
      <c r="EH54" s="81"/>
      <c r="EI54" s="81"/>
      <c r="EJ54" s="81"/>
      <c r="EP54" s="81"/>
      <c r="EQ54" s="81"/>
      <c r="ER54" s="81"/>
      <c r="ES54" s="81"/>
      <c r="ET54" s="81"/>
      <c r="EU54" s="81"/>
      <c r="EV54" s="81"/>
      <c r="EW54" s="81"/>
      <c r="EX54" s="81"/>
      <c r="EY54" s="81"/>
      <c r="EZ54" s="81"/>
      <c r="FA54" s="81"/>
      <c r="FB54" s="81"/>
      <c r="FC54" s="81"/>
      <c r="FD54" s="81"/>
      <c r="FE54" s="81"/>
      <c r="FF54" s="81"/>
      <c r="FG54" s="81"/>
      <c r="FH54" s="81"/>
      <c r="FI54" s="81"/>
      <c r="FJ54" s="81"/>
      <c r="FK54" s="81"/>
      <c r="FL54" s="81"/>
      <c r="FM54" s="81"/>
      <c r="FN54" s="81"/>
      <c r="FO54" s="81"/>
      <c r="FP54" s="81"/>
      <c r="FQ54" s="81"/>
      <c r="FR54" s="81"/>
      <c r="FS54" s="81"/>
      <c r="FT54" s="81"/>
      <c r="FU54" s="81"/>
      <c r="FV54" s="81"/>
      <c r="FW54" s="81"/>
      <c r="FX54" s="81"/>
      <c r="FY54" s="81"/>
      <c r="FZ54" s="81"/>
    </row>
    <row r="55" spans="2:182" s="12" customFormat="1" ht="14.25" customHeight="1">
      <c r="B55" s="260"/>
      <c r="C55" s="271"/>
      <c r="D55" s="136" t="s">
        <v>210</v>
      </c>
      <c r="E55" s="156">
        <v>1</v>
      </c>
      <c r="F55" s="232">
        <v>0</v>
      </c>
      <c r="G55" s="158">
        <f t="shared" ref="G55" si="304">IFERROR(F55/E55,"-")</f>
        <v>0</v>
      </c>
      <c r="H55" s="233">
        <v>0</v>
      </c>
      <c r="I55" s="158">
        <f t="shared" ref="I55" si="305">IFERROR(H55/E55,"-")</f>
        <v>0</v>
      </c>
      <c r="J55" s="233">
        <v>0</v>
      </c>
      <c r="K55" s="158">
        <f t="shared" ref="K55" si="306">IFERROR(J55/E55,"-")</f>
        <v>0</v>
      </c>
      <c r="L55" s="156">
        <v>0</v>
      </c>
      <c r="M55" s="232">
        <v>0</v>
      </c>
      <c r="N55" s="158" t="str">
        <f t="shared" ref="N55" si="307">IFERROR(M55/L55,"-")</f>
        <v>-</v>
      </c>
      <c r="O55" s="233">
        <v>0</v>
      </c>
      <c r="P55" s="158" t="str">
        <f t="shared" ref="P55" si="308">IFERROR(O55/L55,"-")</f>
        <v>-</v>
      </c>
      <c r="Q55" s="233">
        <v>0</v>
      </c>
      <c r="R55" s="158" t="str">
        <f t="shared" ref="R55" si="309">IFERROR(Q55/L55,"-")</f>
        <v>-</v>
      </c>
      <c r="S55" s="156">
        <v>31</v>
      </c>
      <c r="T55" s="232">
        <v>0</v>
      </c>
      <c r="U55" s="158">
        <f t="shared" ref="U55" si="310">IFERROR(T55/S55,"-")</f>
        <v>0</v>
      </c>
      <c r="V55" s="233">
        <v>1</v>
      </c>
      <c r="W55" s="158">
        <f t="shared" ref="W55" si="311">IFERROR(V55/S55,"-")</f>
        <v>3.2258064516129031E-2</v>
      </c>
      <c r="X55" s="233">
        <v>3</v>
      </c>
      <c r="Y55" s="158">
        <f t="shared" ref="Y55" si="312">IFERROR(X55/S55,"-")</f>
        <v>9.6774193548387094E-2</v>
      </c>
      <c r="Z55" s="156">
        <v>40</v>
      </c>
      <c r="AA55" s="232">
        <v>1</v>
      </c>
      <c r="AB55" s="158">
        <f t="shared" ref="AB55" si="313">IFERROR(AA55/Z55,"-")</f>
        <v>2.5000000000000001E-2</v>
      </c>
      <c r="AC55" s="233">
        <v>2</v>
      </c>
      <c r="AD55" s="158">
        <f t="shared" ref="AD55" si="314">IFERROR(AC55/Z55,"-")</f>
        <v>0.05</v>
      </c>
      <c r="AE55" s="233">
        <v>4</v>
      </c>
      <c r="AF55" s="158">
        <f t="shared" ref="AF55" si="315">IFERROR(AE55/Z55,"-")</f>
        <v>0.1</v>
      </c>
      <c r="AG55" s="156">
        <v>51</v>
      </c>
      <c r="AH55" s="232">
        <v>0</v>
      </c>
      <c r="AI55" s="158">
        <f t="shared" ref="AI55" si="316">IFERROR(AH55/AG55,"-")</f>
        <v>0</v>
      </c>
      <c r="AJ55" s="233">
        <v>0</v>
      </c>
      <c r="AK55" s="158">
        <f t="shared" ref="AK55" si="317">IFERROR(AJ55/AG55,"-")</f>
        <v>0</v>
      </c>
      <c r="AL55" s="233">
        <v>0</v>
      </c>
      <c r="AM55" s="158">
        <f t="shared" ref="AM55" si="318">IFERROR(AL55/AG55,"-")</f>
        <v>0</v>
      </c>
      <c r="AN55" s="156">
        <v>56</v>
      </c>
      <c r="AO55" s="232">
        <v>0</v>
      </c>
      <c r="AP55" s="158">
        <f t="shared" ref="AP55" si="319">IFERROR(AO55/AN55,"-")</f>
        <v>0</v>
      </c>
      <c r="AQ55" s="233">
        <v>1</v>
      </c>
      <c r="AR55" s="158">
        <f t="shared" ref="AR55" si="320">IFERROR(AQ55/AN55,"-")</f>
        <v>1.7857142857142856E-2</v>
      </c>
      <c r="AS55" s="233">
        <v>2</v>
      </c>
      <c r="AT55" s="158">
        <f t="shared" ref="AT55" si="321">IFERROR(AS55/AN55,"-")</f>
        <v>3.5714285714285712E-2</v>
      </c>
      <c r="AU55" s="156">
        <v>46</v>
      </c>
      <c r="AV55" s="232">
        <v>0</v>
      </c>
      <c r="AW55" s="158">
        <f t="shared" ref="AW55" si="322">IFERROR(AV55/AU55,"-")</f>
        <v>0</v>
      </c>
      <c r="AX55" s="233">
        <v>1</v>
      </c>
      <c r="AY55" s="158">
        <f t="shared" ref="AY55" si="323">IFERROR(AX55/AU55,"-")</f>
        <v>2.1739130434782608E-2</v>
      </c>
      <c r="AZ55" s="233">
        <v>0</v>
      </c>
      <c r="BA55" s="158">
        <f t="shared" ref="BA55" si="324">IFERROR(AZ55/AU55,"-")</f>
        <v>0</v>
      </c>
      <c r="BB55" s="156">
        <f t="shared" si="20"/>
        <v>225</v>
      </c>
      <c r="BC55" s="157">
        <f t="shared" si="21"/>
        <v>1</v>
      </c>
      <c r="BD55" s="158">
        <f t="shared" ref="BD55" si="325">IFERROR(BC55/BB55,"-")</f>
        <v>4.4444444444444444E-3</v>
      </c>
      <c r="BE55" s="157">
        <f t="shared" si="22"/>
        <v>5</v>
      </c>
      <c r="BF55" s="158">
        <f t="shared" ref="BF55" si="326">IFERROR(BE55/BB55,"-")</f>
        <v>2.2222222222222223E-2</v>
      </c>
      <c r="BG55" s="157">
        <f t="shared" si="23"/>
        <v>9</v>
      </c>
      <c r="BH55" s="158">
        <f t="shared" ref="BH55" si="327">IFERROR(BG55/BB55,"-")</f>
        <v>0.04</v>
      </c>
      <c r="BJ55" s="259">
        <v>13</v>
      </c>
      <c r="BK55" s="270" t="s">
        <v>106</v>
      </c>
      <c r="BL55" s="209" t="s">
        <v>140</v>
      </c>
      <c r="BM55" s="38">
        <v>16142</v>
      </c>
      <c r="BN55" s="38">
        <v>294</v>
      </c>
      <c r="BO55" s="85">
        <v>1.8213356461405029E-2</v>
      </c>
      <c r="BP55" s="38">
        <v>1547</v>
      </c>
      <c r="BQ55" s="85">
        <v>9.5836947094535996E-2</v>
      </c>
      <c r="BR55" s="38">
        <v>1119</v>
      </c>
      <c r="BS55" s="85">
        <v>6.9322264899021185E-2</v>
      </c>
      <c r="BU55" s="189"/>
      <c r="BV55" s="193" t="s">
        <v>209</v>
      </c>
      <c r="BW55" s="36">
        <f t="shared" si="0"/>
        <v>0.93333333333333335</v>
      </c>
      <c r="BX55" s="36">
        <f>(BM45-SUM(BN45,BP45,BR45))/BM45</f>
        <v>0.96036585365853655</v>
      </c>
      <c r="BY55" s="138">
        <v>49</v>
      </c>
      <c r="BZ55" s="142" t="s">
        <v>23</v>
      </c>
      <c r="CA55" s="36">
        <f t="shared" si="82"/>
        <v>3.0846122778675284E-2</v>
      </c>
      <c r="CB55" s="36">
        <f t="shared" si="229"/>
        <v>2.8090770923955767E-2</v>
      </c>
      <c r="CC55" s="36">
        <f t="shared" si="24"/>
        <v>0.14640549273021003</v>
      </c>
      <c r="CD55" s="36">
        <f t="shared" si="230"/>
        <v>0.12577957130129447</v>
      </c>
      <c r="CE55" s="36">
        <f t="shared" si="25"/>
        <v>5.3867124394184167E-2</v>
      </c>
      <c r="CF55" s="36">
        <f t="shared" si="231"/>
        <v>5.3037052565379175E-2</v>
      </c>
      <c r="CG55" s="36">
        <f t="shared" si="83"/>
        <v>0.76888126009693059</v>
      </c>
      <c r="CH55" s="36">
        <f t="shared" si="26"/>
        <v>0.79309260520937053</v>
      </c>
      <c r="CI55" s="36">
        <f t="shared" si="27"/>
        <v>2.8455284552845527E-2</v>
      </c>
      <c r="CJ55" s="36">
        <f t="shared" si="28"/>
        <v>0.14207650273224043</v>
      </c>
      <c r="CK55" s="36">
        <f t="shared" si="29"/>
        <v>5.237904838064774E-2</v>
      </c>
      <c r="CL55" s="36">
        <f t="shared" si="30"/>
        <v>0.77708916433426634</v>
      </c>
      <c r="CM55" s="36">
        <f t="shared" si="31"/>
        <v>4.3156596794081382E-2</v>
      </c>
      <c r="CN55" s="36">
        <f t="shared" si="32"/>
        <v>0.16646115906288533</v>
      </c>
      <c r="CO55" s="36">
        <f t="shared" si="33"/>
        <v>6.2885326757090007E-2</v>
      </c>
      <c r="CP55" s="36">
        <f t="shared" si="34"/>
        <v>0.72749691738594324</v>
      </c>
      <c r="CQ55" s="36">
        <f t="shared" si="35"/>
        <v>3.4591194968553458E-2</v>
      </c>
      <c r="CR55" s="36">
        <f t="shared" si="36"/>
        <v>0.1761006289308176</v>
      </c>
      <c r="CS55" s="36">
        <f t="shared" si="37"/>
        <v>5.8962264150943397E-2</v>
      </c>
      <c r="CT55" s="36">
        <f t="shared" si="38"/>
        <v>0.73034591194968557</v>
      </c>
      <c r="CV55" s="139"/>
      <c r="CW55" s="81"/>
      <c r="CX55" s="81"/>
      <c r="CY55" s="81"/>
      <c r="CZ55" s="81"/>
      <c r="DA55" s="81"/>
      <c r="DB55" s="81"/>
      <c r="DC55" s="81"/>
      <c r="DD55" s="81"/>
      <c r="DE55" s="81"/>
      <c r="DF55" s="81"/>
      <c r="DG55" s="81"/>
      <c r="DH55" s="81"/>
      <c r="DI55" s="81"/>
      <c r="DJ55" s="81"/>
      <c r="DK55" s="81"/>
      <c r="DL55" s="81"/>
      <c r="DM55" s="81"/>
      <c r="DN55" s="81"/>
      <c r="DO55" s="81"/>
      <c r="DP55" s="81"/>
      <c r="DQ55" s="81"/>
      <c r="DR55" s="81"/>
      <c r="DS55" s="81"/>
      <c r="DT55" s="81"/>
      <c r="DU55" s="81"/>
      <c r="DV55" s="81"/>
      <c r="DW55" s="81"/>
      <c r="DX55" s="81"/>
      <c r="DY55" s="81"/>
      <c r="DZ55" s="81"/>
      <c r="EA55" s="81"/>
      <c r="EB55" s="81"/>
      <c r="EC55" s="81"/>
      <c r="ED55" s="81"/>
      <c r="EE55" s="81"/>
      <c r="EF55" s="81"/>
      <c r="EG55" s="81"/>
      <c r="EH55" s="81"/>
      <c r="EI55" s="81"/>
      <c r="EJ55" s="81"/>
      <c r="EP55" s="81"/>
      <c r="EQ55" s="81"/>
      <c r="ER55" s="81"/>
      <c r="ES55" s="81"/>
      <c r="ET55" s="81"/>
      <c r="EU55" s="81"/>
      <c r="EV55" s="81"/>
      <c r="EW55" s="81"/>
      <c r="EX55" s="81"/>
      <c r="EY55" s="81"/>
      <c r="EZ55" s="81"/>
      <c r="FA55" s="81"/>
      <c r="FB55" s="81"/>
      <c r="FC55" s="81"/>
      <c r="FD55" s="81"/>
      <c r="FE55" s="81"/>
      <c r="FF55" s="81"/>
      <c r="FG55" s="81"/>
      <c r="FH55" s="81"/>
      <c r="FI55" s="81"/>
      <c r="FJ55" s="81"/>
      <c r="FK55" s="81"/>
      <c r="FL55" s="81"/>
      <c r="FM55" s="81"/>
      <c r="FN55" s="81"/>
      <c r="FO55" s="81"/>
      <c r="FP55" s="81"/>
      <c r="FQ55" s="81"/>
      <c r="FR55" s="81"/>
      <c r="FS55" s="81"/>
      <c r="FT55" s="81"/>
      <c r="FU55" s="81"/>
      <c r="FV55" s="81"/>
      <c r="FW55" s="81"/>
      <c r="FX55" s="81"/>
      <c r="FY55" s="81"/>
      <c r="FZ55" s="81"/>
    </row>
    <row r="56" spans="2:182" s="12" customFormat="1" ht="14.25" customHeight="1">
      <c r="B56" s="261"/>
      <c r="C56" s="272"/>
      <c r="D56" s="154" t="s">
        <v>67</v>
      </c>
      <c r="E56" s="37">
        <v>16</v>
      </c>
      <c r="F56" s="234">
        <v>0</v>
      </c>
      <c r="G56" s="13">
        <f t="shared" si="58"/>
        <v>0</v>
      </c>
      <c r="H56" s="33">
        <v>3</v>
      </c>
      <c r="I56" s="13">
        <f t="shared" si="59"/>
        <v>0.1875</v>
      </c>
      <c r="J56" s="33">
        <v>0</v>
      </c>
      <c r="K56" s="13">
        <f t="shared" si="60"/>
        <v>0</v>
      </c>
      <c r="L56" s="37">
        <v>75</v>
      </c>
      <c r="M56" s="234">
        <v>4</v>
      </c>
      <c r="N56" s="13">
        <f t="shared" si="61"/>
        <v>5.3333333333333337E-2</v>
      </c>
      <c r="O56" s="33">
        <v>7</v>
      </c>
      <c r="P56" s="13">
        <f t="shared" si="62"/>
        <v>9.3333333333333338E-2</v>
      </c>
      <c r="Q56" s="33">
        <v>3</v>
      </c>
      <c r="R56" s="13">
        <f t="shared" si="63"/>
        <v>0.04</v>
      </c>
      <c r="S56" s="37">
        <v>4613</v>
      </c>
      <c r="T56" s="234">
        <v>232</v>
      </c>
      <c r="U56" s="13">
        <f t="shared" si="64"/>
        <v>5.0292651203121611E-2</v>
      </c>
      <c r="V56" s="33">
        <v>793</v>
      </c>
      <c r="W56" s="13">
        <f t="shared" si="65"/>
        <v>0.17190548450032517</v>
      </c>
      <c r="X56" s="33">
        <v>415</v>
      </c>
      <c r="Y56" s="13">
        <f t="shared" si="66"/>
        <v>8.9963147626273568E-2</v>
      </c>
      <c r="Z56" s="37">
        <v>3744</v>
      </c>
      <c r="AA56" s="234">
        <v>190</v>
      </c>
      <c r="AB56" s="13">
        <f t="shared" si="67"/>
        <v>5.0747863247863248E-2</v>
      </c>
      <c r="AC56" s="33">
        <v>574</v>
      </c>
      <c r="AD56" s="13">
        <f t="shared" si="68"/>
        <v>0.15331196581196582</v>
      </c>
      <c r="AE56" s="33">
        <v>348</v>
      </c>
      <c r="AF56" s="13">
        <f t="shared" si="69"/>
        <v>9.2948717948717952E-2</v>
      </c>
      <c r="AG56" s="37">
        <v>2418</v>
      </c>
      <c r="AH56" s="234">
        <v>84</v>
      </c>
      <c r="AI56" s="13">
        <f t="shared" si="70"/>
        <v>3.4739454094292806E-2</v>
      </c>
      <c r="AJ56" s="33">
        <v>284</v>
      </c>
      <c r="AK56" s="13">
        <f t="shared" si="71"/>
        <v>0.11745244003308519</v>
      </c>
      <c r="AL56" s="33">
        <v>207</v>
      </c>
      <c r="AM56" s="13">
        <f t="shared" si="72"/>
        <v>8.5607940446650127E-2</v>
      </c>
      <c r="AN56" s="37">
        <v>1017</v>
      </c>
      <c r="AO56" s="234">
        <v>19</v>
      </c>
      <c r="AP56" s="13">
        <f t="shared" si="73"/>
        <v>1.8682399213372666E-2</v>
      </c>
      <c r="AQ56" s="33">
        <v>74</v>
      </c>
      <c r="AR56" s="13">
        <f t="shared" si="74"/>
        <v>7.2763028515240899E-2</v>
      </c>
      <c r="AS56" s="33">
        <v>72</v>
      </c>
      <c r="AT56" s="13">
        <f t="shared" si="75"/>
        <v>7.0796460176991149E-2</v>
      </c>
      <c r="AU56" s="37">
        <v>322</v>
      </c>
      <c r="AV56" s="234">
        <v>1</v>
      </c>
      <c r="AW56" s="13">
        <f t="shared" si="76"/>
        <v>3.105590062111801E-3</v>
      </c>
      <c r="AX56" s="33">
        <v>16</v>
      </c>
      <c r="AY56" s="13">
        <f t="shared" si="77"/>
        <v>4.9689440993788817E-2</v>
      </c>
      <c r="AZ56" s="33">
        <v>8</v>
      </c>
      <c r="BA56" s="13">
        <f t="shared" si="78"/>
        <v>2.4844720496894408E-2</v>
      </c>
      <c r="BB56" s="37">
        <f t="shared" si="20"/>
        <v>12205</v>
      </c>
      <c r="BC56" s="70">
        <f t="shared" si="21"/>
        <v>530</v>
      </c>
      <c r="BD56" s="13">
        <f t="shared" si="79"/>
        <v>4.3424825891028265E-2</v>
      </c>
      <c r="BE56" s="70">
        <f t="shared" si="22"/>
        <v>1751</v>
      </c>
      <c r="BF56" s="13">
        <f t="shared" si="80"/>
        <v>0.1434657927079066</v>
      </c>
      <c r="BG56" s="70">
        <f t="shared" si="23"/>
        <v>1053</v>
      </c>
      <c r="BH56" s="13">
        <f t="shared" si="81"/>
        <v>8.6276116345759934E-2</v>
      </c>
      <c r="BJ56" s="260"/>
      <c r="BK56" s="271"/>
      <c r="BL56" s="209" t="s">
        <v>160</v>
      </c>
      <c r="BM56" s="38">
        <v>929</v>
      </c>
      <c r="BN56" s="38">
        <v>17</v>
      </c>
      <c r="BO56" s="85">
        <v>1.829924650161464E-2</v>
      </c>
      <c r="BP56" s="38">
        <v>89</v>
      </c>
      <c r="BQ56" s="85">
        <v>9.5801937567276646E-2</v>
      </c>
      <c r="BR56" s="38">
        <v>95</v>
      </c>
      <c r="BS56" s="85">
        <v>0.10226049515608181</v>
      </c>
      <c r="BU56" s="190"/>
      <c r="BV56" s="117" t="s">
        <v>67</v>
      </c>
      <c r="BW56" s="36">
        <f t="shared" si="0"/>
        <v>0.72683326505530521</v>
      </c>
      <c r="BX56" s="36">
        <f>(BM46-SUM(BN46,BP46,BR46))/BM46</f>
        <v>0.7390642186310179</v>
      </c>
      <c r="BY56" s="138">
        <v>50</v>
      </c>
      <c r="BZ56" s="142" t="s">
        <v>14</v>
      </c>
      <c r="CA56" s="36">
        <f t="shared" si="82"/>
        <v>5.3181333183579489E-2</v>
      </c>
      <c r="CB56" s="36">
        <f t="shared" si="229"/>
        <v>4.444574917801785E-2</v>
      </c>
      <c r="CC56" s="36">
        <f t="shared" si="24"/>
        <v>0.17251642612455775</v>
      </c>
      <c r="CD56" s="36">
        <f t="shared" si="230"/>
        <v>0.16416157820573038</v>
      </c>
      <c r="CE56" s="36">
        <f t="shared" si="25"/>
        <v>7.40158364688044E-2</v>
      </c>
      <c r="CF56" s="36">
        <f t="shared" si="231"/>
        <v>6.7989666510098634E-2</v>
      </c>
      <c r="CG56" s="36">
        <f t="shared" si="83"/>
        <v>0.70028640422305832</v>
      </c>
      <c r="CH56" s="36">
        <f t="shared" si="26"/>
        <v>0.72340300610615316</v>
      </c>
      <c r="CI56" s="36">
        <f t="shared" si="27"/>
        <v>5.1401869158878503E-2</v>
      </c>
      <c r="CJ56" s="36">
        <f t="shared" si="28"/>
        <v>0.1694110666073283</v>
      </c>
      <c r="CK56" s="36">
        <f t="shared" si="29"/>
        <v>7.3208722741433016E-2</v>
      </c>
      <c r="CL56" s="36">
        <f t="shared" si="30"/>
        <v>0.70597834149236016</v>
      </c>
      <c r="CM56" s="36">
        <f t="shared" si="31"/>
        <v>6.7980965329707682E-2</v>
      </c>
      <c r="CN56" s="36">
        <f t="shared" si="32"/>
        <v>0.20394289598912305</v>
      </c>
      <c r="CO56" s="36">
        <f t="shared" si="33"/>
        <v>8.1237253569000675E-2</v>
      </c>
      <c r="CP56" s="36">
        <f t="shared" si="34"/>
        <v>0.64683888511216858</v>
      </c>
      <c r="CQ56" s="36">
        <f t="shared" si="35"/>
        <v>5.0047214353163359E-2</v>
      </c>
      <c r="CR56" s="36">
        <f t="shared" si="36"/>
        <v>0.17091595845136923</v>
      </c>
      <c r="CS56" s="36">
        <f t="shared" si="37"/>
        <v>8.2152974504249299E-2</v>
      </c>
      <c r="CT56" s="36">
        <f t="shared" si="38"/>
        <v>0.69688385269121811</v>
      </c>
      <c r="CV56" s="139"/>
      <c r="CW56" s="81"/>
      <c r="CX56" s="81"/>
      <c r="CY56" s="81"/>
      <c r="CZ56" s="81"/>
      <c r="DA56" s="81"/>
      <c r="DB56" s="81"/>
      <c r="DC56" s="81"/>
      <c r="DD56" s="81"/>
      <c r="DE56" s="81"/>
      <c r="DF56" s="81"/>
      <c r="DG56" s="81"/>
      <c r="DH56" s="81"/>
      <c r="DI56" s="81"/>
      <c r="DJ56" s="81"/>
      <c r="DK56" s="81"/>
      <c r="DL56" s="81"/>
      <c r="DM56" s="81"/>
      <c r="DN56" s="81"/>
      <c r="DO56" s="81"/>
      <c r="DP56" s="81"/>
      <c r="DQ56" s="81"/>
      <c r="DR56" s="81"/>
      <c r="DS56" s="81"/>
      <c r="DT56" s="81"/>
      <c r="DU56" s="81"/>
      <c r="DV56" s="81"/>
      <c r="DW56" s="81"/>
      <c r="DX56" s="81"/>
      <c r="DY56" s="81"/>
      <c r="DZ56" s="81"/>
      <c r="EA56" s="81"/>
      <c r="EB56" s="81"/>
      <c r="EC56" s="81"/>
      <c r="ED56" s="81"/>
      <c r="EE56" s="81"/>
      <c r="EF56" s="81"/>
      <c r="EG56" s="81"/>
      <c r="EH56" s="81"/>
      <c r="EI56" s="81"/>
      <c r="EJ56" s="81"/>
      <c r="EP56" s="81"/>
      <c r="EQ56" s="81"/>
      <c r="ER56" s="81"/>
      <c r="ES56" s="81"/>
      <c r="ET56" s="81"/>
      <c r="EU56" s="81"/>
      <c r="EV56" s="81"/>
      <c r="EW56" s="81"/>
      <c r="EX56" s="81"/>
      <c r="EY56" s="81"/>
      <c r="EZ56" s="81"/>
      <c r="FA56" s="81"/>
      <c r="FB56" s="81"/>
      <c r="FC56" s="81"/>
      <c r="FD56" s="81"/>
      <c r="FE56" s="81"/>
      <c r="FF56" s="81"/>
      <c r="FG56" s="81"/>
      <c r="FH56" s="81"/>
      <c r="FI56" s="81"/>
      <c r="FJ56" s="81"/>
      <c r="FK56" s="81"/>
      <c r="FL56" s="81"/>
      <c r="FM56" s="81"/>
      <c r="FN56" s="81"/>
      <c r="FO56" s="81"/>
      <c r="FP56" s="81"/>
      <c r="FQ56" s="81"/>
      <c r="FR56" s="81"/>
      <c r="FS56" s="81"/>
      <c r="FT56" s="81"/>
      <c r="FU56" s="81"/>
      <c r="FV56" s="81"/>
      <c r="FW56" s="81"/>
      <c r="FX56" s="81"/>
      <c r="FY56" s="81"/>
      <c r="FZ56" s="81"/>
    </row>
    <row r="57" spans="2:182" s="12" customFormat="1" ht="14.25" customHeight="1">
      <c r="B57" s="259">
        <v>11</v>
      </c>
      <c r="C57" s="270" t="s">
        <v>53</v>
      </c>
      <c r="D57" s="135" t="s">
        <v>140</v>
      </c>
      <c r="E57" s="120">
        <v>41</v>
      </c>
      <c r="F57" s="83">
        <v>0</v>
      </c>
      <c r="G57" s="72">
        <f t="shared" si="58"/>
        <v>0</v>
      </c>
      <c r="H57" s="73">
        <v>5</v>
      </c>
      <c r="I57" s="72">
        <f t="shared" si="59"/>
        <v>0.12195121951219512</v>
      </c>
      <c r="J57" s="73">
        <v>2</v>
      </c>
      <c r="K57" s="72">
        <f t="shared" si="60"/>
        <v>4.878048780487805E-2</v>
      </c>
      <c r="L57" s="120">
        <v>106</v>
      </c>
      <c r="M57" s="83">
        <v>1</v>
      </c>
      <c r="N57" s="72">
        <f t="shared" si="61"/>
        <v>9.433962264150943E-3</v>
      </c>
      <c r="O57" s="73">
        <v>4</v>
      </c>
      <c r="P57" s="72">
        <f t="shared" si="62"/>
        <v>3.7735849056603772E-2</v>
      </c>
      <c r="Q57" s="73">
        <v>11</v>
      </c>
      <c r="R57" s="72">
        <f t="shared" si="63"/>
        <v>0.10377358490566038</v>
      </c>
      <c r="S57" s="120">
        <v>5659</v>
      </c>
      <c r="T57" s="83">
        <v>229</v>
      </c>
      <c r="U57" s="72">
        <f t="shared" si="64"/>
        <v>4.0466513518289449E-2</v>
      </c>
      <c r="V57" s="73">
        <v>781</v>
      </c>
      <c r="W57" s="72">
        <f t="shared" si="65"/>
        <v>0.13801024916062909</v>
      </c>
      <c r="X57" s="73">
        <v>418</v>
      </c>
      <c r="Y57" s="72">
        <f t="shared" si="66"/>
        <v>7.3864640395829656E-2</v>
      </c>
      <c r="Z57" s="120">
        <v>5175</v>
      </c>
      <c r="AA57" s="83">
        <v>186</v>
      </c>
      <c r="AB57" s="72">
        <f t="shared" si="67"/>
        <v>3.5942028985507246E-2</v>
      </c>
      <c r="AC57" s="73">
        <v>646</v>
      </c>
      <c r="AD57" s="72">
        <f t="shared" si="68"/>
        <v>0.12483091787439614</v>
      </c>
      <c r="AE57" s="73">
        <v>410</v>
      </c>
      <c r="AF57" s="72">
        <f t="shared" si="69"/>
        <v>7.922705314009662E-2</v>
      </c>
      <c r="AG57" s="120">
        <v>3210</v>
      </c>
      <c r="AH57" s="83">
        <v>84</v>
      </c>
      <c r="AI57" s="72">
        <f t="shared" si="70"/>
        <v>2.6168224299065422E-2</v>
      </c>
      <c r="AJ57" s="73">
        <v>277</v>
      </c>
      <c r="AK57" s="72">
        <f t="shared" si="71"/>
        <v>8.6292834890965731E-2</v>
      </c>
      <c r="AL57" s="73">
        <v>228</v>
      </c>
      <c r="AM57" s="72">
        <f t="shared" si="72"/>
        <v>7.1028037383177575E-2</v>
      </c>
      <c r="AN57" s="120">
        <v>1450</v>
      </c>
      <c r="AO57" s="83">
        <v>21</v>
      </c>
      <c r="AP57" s="72">
        <f t="shared" si="73"/>
        <v>1.4482758620689656E-2</v>
      </c>
      <c r="AQ57" s="73">
        <v>79</v>
      </c>
      <c r="AR57" s="72">
        <f t="shared" si="74"/>
        <v>5.4482758620689659E-2</v>
      </c>
      <c r="AS57" s="73">
        <v>74</v>
      </c>
      <c r="AT57" s="72">
        <f t="shared" si="75"/>
        <v>5.1034482758620693E-2</v>
      </c>
      <c r="AU57" s="120">
        <v>394</v>
      </c>
      <c r="AV57" s="83">
        <v>1</v>
      </c>
      <c r="AW57" s="72">
        <f t="shared" si="76"/>
        <v>2.5380710659898475E-3</v>
      </c>
      <c r="AX57" s="73">
        <v>15</v>
      </c>
      <c r="AY57" s="72">
        <f t="shared" si="77"/>
        <v>3.8071065989847719E-2</v>
      </c>
      <c r="AZ57" s="73">
        <v>7</v>
      </c>
      <c r="BA57" s="72">
        <f t="shared" si="78"/>
        <v>1.7766497461928935E-2</v>
      </c>
      <c r="BB57" s="120">
        <f t="shared" si="20"/>
        <v>16035</v>
      </c>
      <c r="BC57" s="74">
        <f t="shared" si="21"/>
        <v>522</v>
      </c>
      <c r="BD57" s="72">
        <f t="shared" si="79"/>
        <v>3.2553788587464917E-2</v>
      </c>
      <c r="BE57" s="74">
        <f t="shared" si="22"/>
        <v>1807</v>
      </c>
      <c r="BF57" s="72">
        <f t="shared" si="80"/>
        <v>0.11269098846273776</v>
      </c>
      <c r="BG57" s="74">
        <f t="shared" si="23"/>
        <v>1150</v>
      </c>
      <c r="BH57" s="72">
        <f t="shared" si="81"/>
        <v>7.1718116619893982E-2</v>
      </c>
      <c r="BJ57" s="260"/>
      <c r="BK57" s="271"/>
      <c r="BL57" s="209" t="s">
        <v>209</v>
      </c>
      <c r="BM57" s="38">
        <v>564</v>
      </c>
      <c r="BN57" s="38">
        <v>0</v>
      </c>
      <c r="BO57" s="85">
        <v>0</v>
      </c>
      <c r="BP57" s="38">
        <v>16</v>
      </c>
      <c r="BQ57" s="85">
        <v>2.8368794326241134E-2</v>
      </c>
      <c r="BR57" s="38">
        <v>5</v>
      </c>
      <c r="BS57" s="85">
        <v>8.8652482269503553E-3</v>
      </c>
      <c r="BU57" s="188" t="s">
        <v>53</v>
      </c>
      <c r="BV57" s="5" t="s">
        <v>140</v>
      </c>
      <c r="BW57" s="36">
        <f t="shared" si="0"/>
        <v>0.78303710632990331</v>
      </c>
      <c r="BX57" s="36">
        <f>(BM47-SUM(BN47,BP47,BR47))/BM47</f>
        <v>0.77837720015258027</v>
      </c>
      <c r="BY57" s="138">
        <v>51</v>
      </c>
      <c r="BZ57" s="142" t="s">
        <v>42</v>
      </c>
      <c r="CA57" s="36">
        <f t="shared" si="82"/>
        <v>9.774842140245929E-2</v>
      </c>
      <c r="CB57" s="36">
        <f t="shared" si="229"/>
        <v>8.5361006844778098E-2</v>
      </c>
      <c r="CC57" s="36">
        <f t="shared" si="24"/>
        <v>0.22274842140245929</v>
      </c>
      <c r="CD57" s="36">
        <f t="shared" si="230"/>
        <v>0.20675645837933318</v>
      </c>
      <c r="CE57" s="36">
        <f t="shared" si="25"/>
        <v>9.326188102359588E-2</v>
      </c>
      <c r="CF57" s="36">
        <f t="shared" si="231"/>
        <v>9.9757120777213507E-2</v>
      </c>
      <c r="CG57" s="36">
        <f t="shared" si="83"/>
        <v>0.58624127617148558</v>
      </c>
      <c r="CH57" s="36">
        <f t="shared" si="26"/>
        <v>0.60812541399867526</v>
      </c>
      <c r="CI57" s="36">
        <f t="shared" si="27"/>
        <v>9.0094806025708143E-2</v>
      </c>
      <c r="CJ57" s="36">
        <f t="shared" si="28"/>
        <v>0.21549467806665504</v>
      </c>
      <c r="CK57" s="36">
        <f t="shared" si="29"/>
        <v>9.0734601291223169E-2</v>
      </c>
      <c r="CL57" s="36">
        <f t="shared" si="30"/>
        <v>0.60367591461641368</v>
      </c>
      <c r="CM57" s="36">
        <f t="shared" si="31"/>
        <v>0.13196246755839489</v>
      </c>
      <c r="CN57" s="36">
        <f t="shared" si="32"/>
        <v>0.2591335595927331</v>
      </c>
      <c r="CO57" s="36">
        <f t="shared" si="33"/>
        <v>0.10461169894190457</v>
      </c>
      <c r="CP57" s="36">
        <f t="shared" si="34"/>
        <v>0.5042922739069674</v>
      </c>
      <c r="CQ57" s="36">
        <f t="shared" si="35"/>
        <v>9.1856677524429969E-2</v>
      </c>
      <c r="CR57" s="36">
        <f t="shared" si="36"/>
        <v>0.2260586319218241</v>
      </c>
      <c r="CS57" s="36">
        <f t="shared" si="37"/>
        <v>9.4462540716612378E-2</v>
      </c>
      <c r="CT57" s="36">
        <f t="shared" si="38"/>
        <v>0.58762214983713357</v>
      </c>
      <c r="CV57" s="139"/>
      <c r="CW57" s="81"/>
      <c r="CX57" s="81"/>
      <c r="CY57" s="81"/>
      <c r="CZ57" s="81"/>
      <c r="DA57" s="81"/>
      <c r="DB57" s="81"/>
      <c r="DC57" s="81"/>
      <c r="DD57" s="81"/>
      <c r="DE57" s="81"/>
      <c r="DF57" s="81"/>
      <c r="DG57" s="81"/>
      <c r="DH57" s="81"/>
      <c r="DI57" s="81"/>
      <c r="DJ57" s="81"/>
      <c r="DK57" s="81"/>
      <c r="DL57" s="81"/>
      <c r="DM57" s="81"/>
      <c r="DN57" s="81"/>
      <c r="DO57" s="81"/>
      <c r="DP57" s="81"/>
      <c r="DQ57" s="81"/>
      <c r="DR57" s="81"/>
      <c r="DS57" s="81"/>
      <c r="DT57" s="81"/>
      <c r="DU57" s="81"/>
      <c r="DV57" s="81"/>
      <c r="DW57" s="81"/>
      <c r="DX57" s="81"/>
      <c r="DY57" s="81"/>
      <c r="DZ57" s="81"/>
      <c r="EA57" s="81"/>
      <c r="EB57" s="81"/>
      <c r="EC57" s="81"/>
      <c r="ED57" s="81"/>
      <c r="EE57" s="81"/>
      <c r="EF57" s="81"/>
      <c r="EG57" s="81"/>
      <c r="EH57" s="81"/>
      <c r="EI57" s="81"/>
      <c r="EJ57" s="81"/>
      <c r="EP57" s="81"/>
      <c r="EQ57" s="81"/>
      <c r="ER57" s="81"/>
      <c r="ES57" s="81"/>
      <c r="ET57" s="81"/>
      <c r="EU57" s="81"/>
      <c r="EV57" s="81"/>
      <c r="EW57" s="81"/>
      <c r="EX57" s="81"/>
      <c r="EY57" s="81"/>
      <c r="EZ57" s="81"/>
      <c r="FA57" s="81"/>
      <c r="FB57" s="81"/>
      <c r="FC57" s="81"/>
      <c r="FD57" s="81"/>
      <c r="FE57" s="81"/>
      <c r="FF57" s="81"/>
      <c r="FG57" s="81"/>
      <c r="FH57" s="81"/>
      <c r="FI57" s="81"/>
      <c r="FJ57" s="81"/>
      <c r="FK57" s="81"/>
      <c r="FL57" s="81"/>
      <c r="FM57" s="81"/>
      <c r="FN57" s="81"/>
      <c r="FO57" s="81"/>
      <c r="FP57" s="81"/>
      <c r="FQ57" s="81"/>
      <c r="FR57" s="81"/>
      <c r="FS57" s="81"/>
      <c r="FT57" s="81"/>
      <c r="FU57" s="81"/>
      <c r="FV57" s="81"/>
      <c r="FW57" s="81"/>
      <c r="FX57" s="81"/>
      <c r="FY57" s="81"/>
      <c r="FZ57" s="81"/>
    </row>
    <row r="58" spans="2:182" s="12" customFormat="1" ht="14.25" customHeight="1">
      <c r="B58" s="260"/>
      <c r="C58" s="271"/>
      <c r="D58" s="213" t="s">
        <v>303</v>
      </c>
      <c r="E58" s="170">
        <v>2</v>
      </c>
      <c r="F58" s="220">
        <v>0</v>
      </c>
      <c r="G58" s="84">
        <f t="shared" si="58"/>
        <v>0</v>
      </c>
      <c r="H58" s="231">
        <v>0</v>
      </c>
      <c r="I58" s="84">
        <f>IFERROR(H58/E58,"-")</f>
        <v>0</v>
      </c>
      <c r="J58" s="231">
        <v>0</v>
      </c>
      <c r="K58" s="84">
        <f>IFERROR(J58/E58,"-")</f>
        <v>0</v>
      </c>
      <c r="L58" s="170">
        <v>13</v>
      </c>
      <c r="M58" s="220">
        <v>0</v>
      </c>
      <c r="N58" s="84">
        <f>IFERROR(M58/L58,"-")</f>
        <v>0</v>
      </c>
      <c r="O58" s="231">
        <v>3</v>
      </c>
      <c r="P58" s="84">
        <f>IFERROR(O58/L58,"-")</f>
        <v>0.23076923076923078</v>
      </c>
      <c r="Q58" s="231">
        <v>1</v>
      </c>
      <c r="R58" s="84">
        <f>IFERROR(Q58/L58,"-")</f>
        <v>7.6923076923076927E-2</v>
      </c>
      <c r="S58" s="170">
        <v>1150</v>
      </c>
      <c r="T58" s="220">
        <v>63</v>
      </c>
      <c r="U58" s="84">
        <f>IFERROR(T58/S58,"-")</f>
        <v>5.4782608695652171E-2</v>
      </c>
      <c r="V58" s="231">
        <v>169</v>
      </c>
      <c r="W58" s="84">
        <f>IFERROR(V58/S58,"-")</f>
        <v>0.14695652173913043</v>
      </c>
      <c r="X58" s="231">
        <v>93</v>
      </c>
      <c r="Y58" s="84">
        <f>IFERROR(X58/S58,"-")</f>
        <v>8.0869565217391304E-2</v>
      </c>
      <c r="Z58" s="170">
        <v>861</v>
      </c>
      <c r="AA58" s="220">
        <v>39</v>
      </c>
      <c r="AB58" s="84">
        <f>IFERROR(AA58/Z58,"-")</f>
        <v>4.5296167247386762E-2</v>
      </c>
      <c r="AC58" s="231">
        <v>148</v>
      </c>
      <c r="AD58" s="84">
        <f>IFERROR(AC58/Z58,"-")</f>
        <v>0.1718931475029036</v>
      </c>
      <c r="AE58" s="231">
        <v>81</v>
      </c>
      <c r="AF58" s="84">
        <f>IFERROR(AE58/Z58,"-")</f>
        <v>9.4076655052264813E-2</v>
      </c>
      <c r="AG58" s="170">
        <v>595</v>
      </c>
      <c r="AH58" s="220">
        <v>23</v>
      </c>
      <c r="AI58" s="84">
        <f>IFERROR(AH58/AG58,"-")</f>
        <v>3.8655462184873951E-2</v>
      </c>
      <c r="AJ58" s="231">
        <v>57</v>
      </c>
      <c r="AK58" s="84">
        <f>IFERROR(AJ58/AG58,"-")</f>
        <v>9.5798319327731099E-2</v>
      </c>
      <c r="AL58" s="231">
        <v>59</v>
      </c>
      <c r="AM58" s="84">
        <f>IFERROR(AL58/AG58,"-")</f>
        <v>9.9159663865546213E-2</v>
      </c>
      <c r="AN58" s="170">
        <v>274</v>
      </c>
      <c r="AO58" s="220">
        <v>8</v>
      </c>
      <c r="AP58" s="84">
        <f>IFERROR(AO58/AN58,"-")</f>
        <v>2.9197080291970802E-2</v>
      </c>
      <c r="AQ58" s="231">
        <v>12</v>
      </c>
      <c r="AR58" s="84">
        <f>IFERROR(AQ58/AN58,"-")</f>
        <v>4.3795620437956206E-2</v>
      </c>
      <c r="AS58" s="231">
        <v>18</v>
      </c>
      <c r="AT58" s="84">
        <f>IFERROR(AS58/AN58,"-")</f>
        <v>6.569343065693431E-2</v>
      </c>
      <c r="AU58" s="170">
        <v>61</v>
      </c>
      <c r="AV58" s="220">
        <v>1</v>
      </c>
      <c r="AW58" s="84">
        <f>IFERROR(AV58/AU58,"-")</f>
        <v>1.6393442622950821E-2</v>
      </c>
      <c r="AX58" s="231">
        <v>0</v>
      </c>
      <c r="AY58" s="84">
        <f>IFERROR(AX58/AU58,"-")</f>
        <v>0</v>
      </c>
      <c r="AZ58" s="231">
        <v>0</v>
      </c>
      <c r="BA58" s="84">
        <f>IFERROR(AZ58/AU58,"-")</f>
        <v>0</v>
      </c>
      <c r="BB58" s="170">
        <f t="shared" si="20"/>
        <v>2956</v>
      </c>
      <c r="BC58" s="171">
        <f t="shared" si="21"/>
        <v>134</v>
      </c>
      <c r="BD58" s="84">
        <f>IFERROR(BC58/BB58,"-")</f>
        <v>4.5331529093369419E-2</v>
      </c>
      <c r="BE58" s="171">
        <f t="shared" si="22"/>
        <v>389</v>
      </c>
      <c r="BF58" s="84">
        <f>IFERROR(BE58/BB58,"-")</f>
        <v>0.13159675236806495</v>
      </c>
      <c r="BG58" s="171">
        <f t="shared" si="23"/>
        <v>252</v>
      </c>
      <c r="BH58" s="84">
        <f>IFERROR(BG58/BB58,"-")</f>
        <v>8.5250338294993233E-2</v>
      </c>
      <c r="BJ58" s="261"/>
      <c r="BK58" s="272"/>
      <c r="BL58" s="208" t="s">
        <v>67</v>
      </c>
      <c r="BM58" s="38">
        <v>17635</v>
      </c>
      <c r="BN58" s="38">
        <v>311</v>
      </c>
      <c r="BO58" s="85">
        <v>1.7635384179189112E-2</v>
      </c>
      <c r="BP58" s="38">
        <v>1652</v>
      </c>
      <c r="BQ58" s="85">
        <v>9.3677346186560817E-2</v>
      </c>
      <c r="BR58" s="38">
        <v>1219</v>
      </c>
      <c r="BS58" s="85">
        <v>6.9123901332577259E-2</v>
      </c>
      <c r="BU58" s="225"/>
      <c r="BV58" s="214" t="s">
        <v>299</v>
      </c>
      <c r="BW58" s="36">
        <f t="shared" si="0"/>
        <v>0.73782138024357236</v>
      </c>
      <c r="BX58" s="226"/>
      <c r="BY58" s="138">
        <v>52</v>
      </c>
      <c r="BZ58" s="142" t="s">
        <v>4</v>
      </c>
      <c r="CA58" s="36">
        <f t="shared" si="82"/>
        <v>9.3573264781491E-2</v>
      </c>
      <c r="CB58" s="36">
        <f t="shared" si="229"/>
        <v>7.6451283154893204E-2</v>
      </c>
      <c r="CC58" s="36">
        <f t="shared" si="24"/>
        <v>0.18514138817480719</v>
      </c>
      <c r="CD58" s="36">
        <f t="shared" si="230"/>
        <v>0.18286974767310485</v>
      </c>
      <c r="CE58" s="36">
        <f t="shared" si="25"/>
        <v>0.11537275064267352</v>
      </c>
      <c r="CF58" s="36">
        <f t="shared" si="231"/>
        <v>0.10340560606875773</v>
      </c>
      <c r="CG58" s="36">
        <f t="shared" si="83"/>
        <v>0.60591259640102824</v>
      </c>
      <c r="CH58" s="36">
        <f t="shared" si="26"/>
        <v>0.63727336310324423</v>
      </c>
      <c r="CI58" s="36">
        <f t="shared" si="27"/>
        <v>8.3827564840223065E-2</v>
      </c>
      <c r="CJ58" s="36">
        <f t="shared" si="28"/>
        <v>0.16783216783216784</v>
      </c>
      <c r="CK58" s="36">
        <f t="shared" si="29"/>
        <v>0.11312737895016375</v>
      </c>
      <c r="CL58" s="36">
        <f t="shared" si="30"/>
        <v>0.63521288837744538</v>
      </c>
      <c r="CM58" s="36">
        <f t="shared" si="31"/>
        <v>0.11225050357077458</v>
      </c>
      <c r="CN58" s="36">
        <f t="shared" si="32"/>
        <v>0.22285295733382166</v>
      </c>
      <c r="CO58" s="36">
        <f t="shared" si="33"/>
        <v>0.12378685222486724</v>
      </c>
      <c r="CP58" s="36">
        <f t="shared" si="34"/>
        <v>0.54110968687053651</v>
      </c>
      <c r="CQ58" s="36">
        <f t="shared" si="35"/>
        <v>0.10742430526752385</v>
      </c>
      <c r="CR58" s="36">
        <f t="shared" si="36"/>
        <v>0.19825798423890501</v>
      </c>
      <c r="CS58" s="36">
        <f t="shared" si="37"/>
        <v>0.11820821236001659</v>
      </c>
      <c r="CT58" s="36">
        <f t="shared" si="38"/>
        <v>0.5761094981335545</v>
      </c>
      <c r="CV58" s="139"/>
      <c r="CW58" s="81"/>
      <c r="CX58" s="81"/>
      <c r="CY58" s="81"/>
      <c r="CZ58" s="81"/>
      <c r="DA58" s="81"/>
      <c r="DB58" s="81"/>
      <c r="DC58" s="81"/>
      <c r="DD58" s="81"/>
      <c r="DE58" s="81"/>
      <c r="DF58" s="81"/>
      <c r="DG58" s="81"/>
      <c r="DH58" s="81"/>
      <c r="DI58" s="81"/>
      <c r="DJ58" s="81"/>
      <c r="DK58" s="81"/>
      <c r="DL58" s="81"/>
      <c r="DM58" s="81"/>
      <c r="DN58" s="81"/>
      <c r="DO58" s="81"/>
      <c r="DP58" s="81"/>
      <c r="DQ58" s="81"/>
      <c r="DR58" s="81"/>
      <c r="DS58" s="81"/>
      <c r="DT58" s="81"/>
      <c r="DU58" s="81"/>
      <c r="DV58" s="81"/>
      <c r="DW58" s="81"/>
      <c r="DX58" s="81"/>
      <c r="DY58" s="81"/>
      <c r="DZ58" s="81"/>
      <c r="EA58" s="81"/>
      <c r="EB58" s="81"/>
      <c r="EC58" s="81"/>
      <c r="ED58" s="81"/>
      <c r="EE58" s="81"/>
      <c r="EF58" s="81"/>
      <c r="EG58" s="81"/>
      <c r="EH58" s="81"/>
      <c r="EI58" s="81"/>
      <c r="EJ58" s="81"/>
      <c r="EP58" s="81"/>
      <c r="EQ58" s="81"/>
      <c r="ER58" s="81"/>
      <c r="ES58" s="81"/>
      <c r="ET58" s="81"/>
      <c r="EU58" s="81"/>
      <c r="EV58" s="81"/>
      <c r="EW58" s="81"/>
      <c r="EX58" s="81"/>
      <c r="EY58" s="81"/>
      <c r="EZ58" s="81"/>
      <c r="FA58" s="81"/>
      <c r="FB58" s="81"/>
      <c r="FC58" s="81"/>
      <c r="FD58" s="81"/>
      <c r="FE58" s="81"/>
      <c r="FF58" s="81"/>
      <c r="FG58" s="81"/>
      <c r="FH58" s="81"/>
      <c r="FI58" s="81"/>
      <c r="FJ58" s="81"/>
      <c r="FK58" s="81"/>
      <c r="FL58" s="81"/>
      <c r="FM58" s="81"/>
      <c r="FN58" s="81"/>
      <c r="FO58" s="81"/>
      <c r="FP58" s="81"/>
      <c r="FQ58" s="81"/>
      <c r="FR58" s="81"/>
      <c r="FS58" s="81"/>
      <c r="FT58" s="81"/>
      <c r="FU58" s="81"/>
      <c r="FV58" s="81"/>
      <c r="FW58" s="81"/>
      <c r="FX58" s="81"/>
      <c r="FY58" s="81"/>
      <c r="FZ58" s="81"/>
    </row>
    <row r="59" spans="2:182" s="12" customFormat="1" ht="14.25" customHeight="1">
      <c r="B59" s="260"/>
      <c r="C59" s="271"/>
      <c r="D59" s="169" t="s">
        <v>160</v>
      </c>
      <c r="E59" s="164">
        <v>1</v>
      </c>
      <c r="F59" s="165">
        <v>0</v>
      </c>
      <c r="G59" s="62">
        <f t="shared" si="58"/>
        <v>0</v>
      </c>
      <c r="H59" s="63">
        <v>0</v>
      </c>
      <c r="I59" s="62">
        <f t="shared" si="59"/>
        <v>0</v>
      </c>
      <c r="J59" s="63">
        <v>0</v>
      </c>
      <c r="K59" s="62">
        <f t="shared" si="60"/>
        <v>0</v>
      </c>
      <c r="L59" s="164">
        <v>1</v>
      </c>
      <c r="M59" s="165">
        <v>0</v>
      </c>
      <c r="N59" s="62">
        <f t="shared" si="61"/>
        <v>0</v>
      </c>
      <c r="O59" s="63">
        <v>0</v>
      </c>
      <c r="P59" s="62">
        <f t="shared" si="62"/>
        <v>0</v>
      </c>
      <c r="Q59" s="63">
        <v>0</v>
      </c>
      <c r="R59" s="62">
        <f t="shared" si="63"/>
        <v>0</v>
      </c>
      <c r="S59" s="164">
        <v>578</v>
      </c>
      <c r="T59" s="165">
        <v>19</v>
      </c>
      <c r="U59" s="62">
        <f t="shared" si="64"/>
        <v>3.2871972318339097E-2</v>
      </c>
      <c r="V59" s="63">
        <v>73</v>
      </c>
      <c r="W59" s="62">
        <f t="shared" si="65"/>
        <v>0.12629757785467127</v>
      </c>
      <c r="X59" s="63">
        <v>42</v>
      </c>
      <c r="Y59" s="62">
        <f t="shared" si="66"/>
        <v>7.2664359861591699E-2</v>
      </c>
      <c r="Z59" s="164">
        <v>345</v>
      </c>
      <c r="AA59" s="165">
        <v>6</v>
      </c>
      <c r="AB59" s="62">
        <f t="shared" si="67"/>
        <v>1.7391304347826087E-2</v>
      </c>
      <c r="AC59" s="63">
        <v>49</v>
      </c>
      <c r="AD59" s="62">
        <f t="shared" si="68"/>
        <v>0.14202898550724638</v>
      </c>
      <c r="AE59" s="63">
        <v>22</v>
      </c>
      <c r="AF59" s="62">
        <f t="shared" si="69"/>
        <v>6.3768115942028983E-2</v>
      </c>
      <c r="AG59" s="164">
        <v>158</v>
      </c>
      <c r="AH59" s="165">
        <v>1</v>
      </c>
      <c r="AI59" s="62">
        <f t="shared" si="70"/>
        <v>6.3291139240506328E-3</v>
      </c>
      <c r="AJ59" s="63">
        <v>18</v>
      </c>
      <c r="AK59" s="62">
        <f t="shared" si="71"/>
        <v>0.11392405063291139</v>
      </c>
      <c r="AL59" s="63">
        <v>18</v>
      </c>
      <c r="AM59" s="62">
        <f t="shared" si="72"/>
        <v>0.11392405063291139</v>
      </c>
      <c r="AN59" s="164">
        <v>89</v>
      </c>
      <c r="AO59" s="165">
        <v>1</v>
      </c>
      <c r="AP59" s="62">
        <f t="shared" si="73"/>
        <v>1.1235955056179775E-2</v>
      </c>
      <c r="AQ59" s="63">
        <v>4</v>
      </c>
      <c r="AR59" s="62">
        <f t="shared" si="74"/>
        <v>4.49438202247191E-2</v>
      </c>
      <c r="AS59" s="63">
        <v>2</v>
      </c>
      <c r="AT59" s="62">
        <f t="shared" si="75"/>
        <v>2.247191011235955E-2</v>
      </c>
      <c r="AU59" s="164">
        <v>27</v>
      </c>
      <c r="AV59" s="165">
        <v>0</v>
      </c>
      <c r="AW59" s="62">
        <f t="shared" si="76"/>
        <v>0</v>
      </c>
      <c r="AX59" s="63">
        <v>2</v>
      </c>
      <c r="AY59" s="62">
        <f t="shared" si="77"/>
        <v>7.407407407407407E-2</v>
      </c>
      <c r="AZ59" s="63">
        <v>0</v>
      </c>
      <c r="BA59" s="62">
        <f t="shared" si="78"/>
        <v>0</v>
      </c>
      <c r="BB59" s="164">
        <f t="shared" si="20"/>
        <v>1199</v>
      </c>
      <c r="BC59" s="64">
        <f t="shared" si="21"/>
        <v>27</v>
      </c>
      <c r="BD59" s="62">
        <f t="shared" si="79"/>
        <v>2.2518765638031693E-2</v>
      </c>
      <c r="BE59" s="64">
        <f t="shared" si="22"/>
        <v>146</v>
      </c>
      <c r="BF59" s="62">
        <f t="shared" si="80"/>
        <v>0.12176814011676397</v>
      </c>
      <c r="BG59" s="64">
        <f t="shared" si="23"/>
        <v>84</v>
      </c>
      <c r="BH59" s="62">
        <f t="shared" si="81"/>
        <v>7.0058381984987483E-2</v>
      </c>
      <c r="BJ59" s="259">
        <v>14</v>
      </c>
      <c r="BK59" s="270" t="s">
        <v>107</v>
      </c>
      <c r="BL59" s="209" t="s">
        <v>140</v>
      </c>
      <c r="BM59" s="38">
        <v>12280</v>
      </c>
      <c r="BN59" s="38">
        <v>324</v>
      </c>
      <c r="BO59" s="85">
        <v>2.6384364820846905E-2</v>
      </c>
      <c r="BP59" s="38">
        <v>1182</v>
      </c>
      <c r="BQ59" s="85">
        <v>9.6254071661237783E-2</v>
      </c>
      <c r="BR59" s="38">
        <v>1043</v>
      </c>
      <c r="BS59" s="85">
        <v>8.4934853420195439E-2</v>
      </c>
      <c r="BU59" s="189"/>
      <c r="BV59" s="5" t="s">
        <v>160</v>
      </c>
      <c r="BW59" s="36">
        <f t="shared" si="0"/>
        <v>0.78565471226021688</v>
      </c>
      <c r="BX59" s="36">
        <f>(BM48-SUM(BN48,BP48,BR48))/BM48</f>
        <v>0.76605944391179293</v>
      </c>
      <c r="BY59" s="138">
        <v>53</v>
      </c>
      <c r="BZ59" s="142" t="s">
        <v>19</v>
      </c>
      <c r="CA59" s="36">
        <f t="shared" si="82"/>
        <v>5.9197201252071445E-2</v>
      </c>
      <c r="CB59" s="36">
        <f t="shared" si="229"/>
        <v>4.8181114551083593E-2</v>
      </c>
      <c r="CC59" s="36">
        <f t="shared" si="24"/>
        <v>0.17970907751795248</v>
      </c>
      <c r="CD59" s="36">
        <f t="shared" si="230"/>
        <v>0.15528250773993807</v>
      </c>
      <c r="CE59" s="36">
        <f t="shared" si="25"/>
        <v>7.8438593260909587E-2</v>
      </c>
      <c r="CF59" s="36">
        <f t="shared" si="231"/>
        <v>7.9527863777089786E-2</v>
      </c>
      <c r="CG59" s="36">
        <f t="shared" si="83"/>
        <v>0.68265512796906647</v>
      </c>
      <c r="CH59" s="36">
        <f t="shared" si="26"/>
        <v>0.71700851393188858</v>
      </c>
      <c r="CI59" s="36">
        <f t="shared" si="27"/>
        <v>5.6483488461048066E-2</v>
      </c>
      <c r="CJ59" s="36">
        <f t="shared" si="28"/>
        <v>0.17684559479790896</v>
      </c>
      <c r="CK59" s="36">
        <f t="shared" si="29"/>
        <v>7.5608823154405203E-2</v>
      </c>
      <c r="CL59" s="36">
        <f t="shared" si="30"/>
        <v>0.69106209358663773</v>
      </c>
      <c r="CM59" s="36">
        <f t="shared" si="31"/>
        <v>8.1270434376459602E-2</v>
      </c>
      <c r="CN59" s="36">
        <f t="shared" si="32"/>
        <v>0.1994395142456796</v>
      </c>
      <c r="CO59" s="36">
        <f t="shared" si="33"/>
        <v>9.4815506772536196E-2</v>
      </c>
      <c r="CP59" s="36">
        <f t="shared" si="34"/>
        <v>0.62447454460532459</v>
      </c>
      <c r="CQ59" s="36">
        <f t="shared" si="35"/>
        <v>3.7302725968436153E-2</v>
      </c>
      <c r="CR59" s="36">
        <f t="shared" si="36"/>
        <v>0.19225251076040173</v>
      </c>
      <c r="CS59" s="36">
        <f t="shared" si="37"/>
        <v>7.8909612625538014E-2</v>
      </c>
      <c r="CT59" s="36">
        <f t="shared" si="38"/>
        <v>0.6915351506456241</v>
      </c>
      <c r="CV59" s="139"/>
      <c r="CW59" s="81"/>
      <c r="CX59" s="81"/>
      <c r="CY59" s="81"/>
      <c r="CZ59" s="81"/>
      <c r="DA59" s="81"/>
      <c r="DB59" s="81"/>
      <c r="DC59" s="81"/>
      <c r="DD59" s="81"/>
      <c r="DE59" s="81"/>
      <c r="DF59" s="81"/>
      <c r="DG59" s="81"/>
      <c r="DH59" s="81"/>
      <c r="DI59" s="81"/>
      <c r="DJ59" s="81"/>
      <c r="DK59" s="81"/>
      <c r="DL59" s="81"/>
      <c r="DM59" s="81"/>
      <c r="DN59" s="81"/>
      <c r="DO59" s="81"/>
      <c r="DP59" s="81"/>
      <c r="DQ59" s="81"/>
      <c r="DR59" s="81"/>
      <c r="DS59" s="81"/>
      <c r="DT59" s="81"/>
      <c r="DU59" s="81"/>
      <c r="DV59" s="81"/>
      <c r="DW59" s="81"/>
      <c r="DX59" s="81"/>
      <c r="DY59" s="81"/>
      <c r="DZ59" s="81"/>
      <c r="EA59" s="81"/>
      <c r="EB59" s="81"/>
      <c r="EC59" s="81"/>
      <c r="ED59" s="81"/>
      <c r="EE59" s="81"/>
      <c r="EF59" s="81"/>
      <c r="EG59" s="81"/>
      <c r="EH59" s="81"/>
      <c r="EI59" s="81"/>
      <c r="EJ59" s="81"/>
      <c r="EP59" s="81"/>
      <c r="EQ59" s="81"/>
      <c r="ER59" s="81"/>
      <c r="ES59" s="81"/>
      <c r="ET59" s="81"/>
      <c r="EU59" s="81"/>
      <c r="EV59" s="81"/>
      <c r="EW59" s="81"/>
      <c r="EX59" s="81"/>
      <c r="EY59" s="81"/>
      <c r="EZ59" s="81"/>
      <c r="FA59" s="81"/>
      <c r="FB59" s="81"/>
      <c r="FC59" s="81"/>
      <c r="FD59" s="81"/>
      <c r="FE59" s="81"/>
      <c r="FF59" s="81"/>
      <c r="FG59" s="81"/>
      <c r="FH59" s="81"/>
      <c r="FI59" s="81"/>
      <c r="FJ59" s="81"/>
      <c r="FK59" s="81"/>
      <c r="FL59" s="81"/>
      <c r="FM59" s="81"/>
      <c r="FN59" s="81"/>
      <c r="FO59" s="81"/>
      <c r="FP59" s="81"/>
      <c r="FQ59" s="81"/>
      <c r="FR59" s="81"/>
      <c r="FS59" s="81"/>
      <c r="FT59" s="81"/>
      <c r="FU59" s="81"/>
      <c r="FV59" s="81"/>
      <c r="FW59" s="81"/>
      <c r="FX59" s="81"/>
      <c r="FY59" s="81"/>
      <c r="FZ59" s="81"/>
    </row>
    <row r="60" spans="2:182" s="12" customFormat="1" ht="14.25" customHeight="1">
      <c r="B60" s="260"/>
      <c r="C60" s="271"/>
      <c r="D60" s="136" t="s">
        <v>210</v>
      </c>
      <c r="E60" s="156">
        <v>0</v>
      </c>
      <c r="F60" s="232">
        <v>0</v>
      </c>
      <c r="G60" s="158" t="str">
        <f t="shared" ref="G60" si="328">IFERROR(F60/E60,"-")</f>
        <v>-</v>
      </c>
      <c r="H60" s="233">
        <v>0</v>
      </c>
      <c r="I60" s="158" t="str">
        <f t="shared" ref="I60" si="329">IFERROR(H60/E60,"-")</f>
        <v>-</v>
      </c>
      <c r="J60" s="233">
        <v>0</v>
      </c>
      <c r="K60" s="158" t="str">
        <f t="shared" ref="K60" si="330">IFERROR(J60/E60,"-")</f>
        <v>-</v>
      </c>
      <c r="L60" s="156">
        <v>2</v>
      </c>
      <c r="M60" s="232">
        <v>0</v>
      </c>
      <c r="N60" s="158">
        <f t="shared" ref="N60" si="331">IFERROR(M60/L60,"-")</f>
        <v>0</v>
      </c>
      <c r="O60" s="233">
        <v>0</v>
      </c>
      <c r="P60" s="158">
        <f t="shared" ref="P60" si="332">IFERROR(O60/L60,"-")</f>
        <v>0</v>
      </c>
      <c r="Q60" s="233">
        <v>0</v>
      </c>
      <c r="R60" s="158">
        <f t="shared" ref="R60" si="333">IFERROR(Q60/L60,"-")</f>
        <v>0</v>
      </c>
      <c r="S60" s="156">
        <v>45</v>
      </c>
      <c r="T60" s="232">
        <v>2</v>
      </c>
      <c r="U60" s="158">
        <f t="shared" ref="U60" si="334">IFERROR(T60/S60,"-")</f>
        <v>4.4444444444444446E-2</v>
      </c>
      <c r="V60" s="233">
        <v>0</v>
      </c>
      <c r="W60" s="158">
        <f t="shared" ref="W60" si="335">IFERROR(V60/S60,"-")</f>
        <v>0</v>
      </c>
      <c r="X60" s="233">
        <v>0</v>
      </c>
      <c r="Y60" s="158">
        <f t="shared" ref="Y60" si="336">IFERROR(X60/S60,"-")</f>
        <v>0</v>
      </c>
      <c r="Z60" s="156">
        <v>79</v>
      </c>
      <c r="AA60" s="232">
        <v>0</v>
      </c>
      <c r="AB60" s="158">
        <f t="shared" ref="AB60" si="337">IFERROR(AA60/Z60,"-")</f>
        <v>0</v>
      </c>
      <c r="AC60" s="233">
        <v>2</v>
      </c>
      <c r="AD60" s="158">
        <f t="shared" ref="AD60" si="338">IFERROR(AC60/Z60,"-")</f>
        <v>2.5316455696202531E-2</v>
      </c>
      <c r="AE60" s="233">
        <v>2</v>
      </c>
      <c r="AF60" s="158">
        <f t="shared" ref="AF60" si="339">IFERROR(AE60/Z60,"-")</f>
        <v>2.5316455696202531E-2</v>
      </c>
      <c r="AG60" s="156">
        <v>116</v>
      </c>
      <c r="AH60" s="232">
        <v>0</v>
      </c>
      <c r="AI60" s="158">
        <f t="shared" ref="AI60" si="340">IFERROR(AH60/AG60,"-")</f>
        <v>0</v>
      </c>
      <c r="AJ60" s="233">
        <v>0</v>
      </c>
      <c r="AK60" s="158">
        <f t="shared" ref="AK60" si="341">IFERROR(AJ60/AG60,"-")</f>
        <v>0</v>
      </c>
      <c r="AL60" s="233">
        <v>4</v>
      </c>
      <c r="AM60" s="158">
        <f t="shared" ref="AM60" si="342">IFERROR(AL60/AG60,"-")</f>
        <v>3.4482758620689655E-2</v>
      </c>
      <c r="AN60" s="156">
        <v>103</v>
      </c>
      <c r="AO60" s="232">
        <v>0</v>
      </c>
      <c r="AP60" s="158">
        <f t="shared" ref="AP60" si="343">IFERROR(AO60/AN60,"-")</f>
        <v>0</v>
      </c>
      <c r="AQ60" s="233">
        <v>0</v>
      </c>
      <c r="AR60" s="158">
        <f t="shared" ref="AR60" si="344">IFERROR(AQ60/AN60,"-")</f>
        <v>0</v>
      </c>
      <c r="AS60" s="233">
        <v>0</v>
      </c>
      <c r="AT60" s="158">
        <f t="shared" ref="AT60" si="345">IFERROR(AS60/AN60,"-")</f>
        <v>0</v>
      </c>
      <c r="AU60" s="156">
        <v>70</v>
      </c>
      <c r="AV60" s="232">
        <v>0</v>
      </c>
      <c r="AW60" s="158">
        <f t="shared" ref="AW60" si="346">IFERROR(AV60/AU60,"-")</f>
        <v>0</v>
      </c>
      <c r="AX60" s="233">
        <v>2</v>
      </c>
      <c r="AY60" s="158">
        <f t="shared" ref="AY60" si="347">IFERROR(AX60/AU60,"-")</f>
        <v>2.8571428571428571E-2</v>
      </c>
      <c r="AZ60" s="233">
        <v>0</v>
      </c>
      <c r="BA60" s="158">
        <f t="shared" ref="BA60" si="348">IFERROR(AZ60/AU60,"-")</f>
        <v>0</v>
      </c>
      <c r="BB60" s="156">
        <f t="shared" si="20"/>
        <v>415</v>
      </c>
      <c r="BC60" s="157">
        <f t="shared" si="21"/>
        <v>2</v>
      </c>
      <c r="BD60" s="158">
        <f t="shared" ref="BD60" si="349">IFERROR(BC60/BB60,"-")</f>
        <v>4.8192771084337354E-3</v>
      </c>
      <c r="BE60" s="157">
        <f t="shared" si="22"/>
        <v>4</v>
      </c>
      <c r="BF60" s="158">
        <f t="shared" ref="BF60" si="350">IFERROR(BE60/BB60,"-")</f>
        <v>9.6385542168674707E-3</v>
      </c>
      <c r="BG60" s="157">
        <f t="shared" si="23"/>
        <v>6</v>
      </c>
      <c r="BH60" s="158">
        <f t="shared" ref="BH60" si="351">IFERROR(BG60/BB60,"-")</f>
        <v>1.4457831325301205E-2</v>
      </c>
      <c r="BJ60" s="260"/>
      <c r="BK60" s="271"/>
      <c r="BL60" s="209" t="s">
        <v>160</v>
      </c>
      <c r="BM60" s="38">
        <v>828</v>
      </c>
      <c r="BN60" s="38">
        <v>22</v>
      </c>
      <c r="BO60" s="85">
        <v>2.6570048309178744E-2</v>
      </c>
      <c r="BP60" s="38">
        <v>90</v>
      </c>
      <c r="BQ60" s="85">
        <v>0.10869565217391304</v>
      </c>
      <c r="BR60" s="38">
        <v>89</v>
      </c>
      <c r="BS60" s="85">
        <v>0.10748792270531402</v>
      </c>
      <c r="BU60" s="189"/>
      <c r="BV60" s="214" t="s">
        <v>209</v>
      </c>
      <c r="BW60" s="36">
        <f t="shared" si="0"/>
        <v>0.97108433734939759</v>
      </c>
      <c r="BX60" s="36">
        <f>(BM49-SUM(BN49,BP49,BR49))/BM49</f>
        <v>0.97115384615384615</v>
      </c>
      <c r="BY60" s="138">
        <v>54</v>
      </c>
      <c r="BZ60" s="142" t="s">
        <v>24</v>
      </c>
      <c r="CA60" s="36">
        <f t="shared" si="82"/>
        <v>7.2292529958561988E-2</v>
      </c>
      <c r="CB60" s="36">
        <f t="shared" si="229"/>
        <v>6.2812900221213178E-2</v>
      </c>
      <c r="CC60" s="36">
        <f t="shared" si="24"/>
        <v>0.23154888565348863</v>
      </c>
      <c r="CD60" s="36">
        <f t="shared" si="230"/>
        <v>0.21969961578763536</v>
      </c>
      <c r="CE60" s="36">
        <f t="shared" si="25"/>
        <v>6.2716989584499949E-2</v>
      </c>
      <c r="CF60" s="36">
        <f t="shared" si="231"/>
        <v>6.2812900221213178E-2</v>
      </c>
      <c r="CG60" s="36">
        <f t="shared" si="83"/>
        <v>0.63344159480344941</v>
      </c>
      <c r="CH60" s="36">
        <f t="shared" si="26"/>
        <v>0.65467458376993826</v>
      </c>
      <c r="CI60" s="36">
        <f t="shared" si="27"/>
        <v>7.0472721513975767E-2</v>
      </c>
      <c r="CJ60" s="36">
        <f t="shared" si="28"/>
        <v>0.22305804101670756</v>
      </c>
      <c r="CK60" s="36">
        <f t="shared" si="29"/>
        <v>6.1366695700372162E-2</v>
      </c>
      <c r="CL60" s="36">
        <f t="shared" si="30"/>
        <v>0.64510254176894444</v>
      </c>
      <c r="CM60" s="36">
        <f t="shared" si="31"/>
        <v>8.7489779231398196E-2</v>
      </c>
      <c r="CN60" s="36">
        <f t="shared" si="32"/>
        <v>0.27146361406377761</v>
      </c>
      <c r="CO60" s="36">
        <f t="shared" si="33"/>
        <v>6.8683565004088301E-2</v>
      </c>
      <c r="CP60" s="36">
        <f t="shared" si="34"/>
        <v>0.57236304170073593</v>
      </c>
      <c r="CQ60" s="36">
        <f t="shared" si="35"/>
        <v>6.3643595863166272E-2</v>
      </c>
      <c r="CR60" s="36">
        <f t="shared" si="36"/>
        <v>0.25139220365950676</v>
      </c>
      <c r="CS60" s="36">
        <f t="shared" si="37"/>
        <v>6.9212410501193311E-2</v>
      </c>
      <c r="CT60" s="36">
        <f t="shared" si="38"/>
        <v>0.61575178997613367</v>
      </c>
      <c r="CV60" s="139"/>
      <c r="CW60" s="81"/>
      <c r="CX60" s="81"/>
      <c r="CY60" s="81"/>
      <c r="CZ60" s="81"/>
      <c r="DA60" s="81"/>
      <c r="DB60" s="81"/>
      <c r="DC60" s="81"/>
      <c r="DD60" s="81"/>
      <c r="DE60" s="81"/>
      <c r="DF60" s="81"/>
      <c r="DG60" s="81"/>
      <c r="DH60" s="81"/>
      <c r="DI60" s="81"/>
      <c r="DJ60" s="81"/>
      <c r="DK60" s="81"/>
      <c r="DL60" s="81"/>
      <c r="DM60" s="81"/>
      <c r="DN60" s="81"/>
      <c r="DO60" s="81"/>
      <c r="DP60" s="81"/>
      <c r="DQ60" s="81"/>
      <c r="DR60" s="81"/>
      <c r="DS60" s="81"/>
      <c r="DT60" s="81"/>
      <c r="DU60" s="81"/>
      <c r="DV60" s="81"/>
      <c r="DW60" s="81"/>
      <c r="DX60" s="81"/>
      <c r="DY60" s="81"/>
      <c r="DZ60" s="81"/>
      <c r="EA60" s="81"/>
      <c r="EB60" s="81"/>
      <c r="EC60" s="81"/>
      <c r="ED60" s="81"/>
      <c r="EE60" s="81"/>
      <c r="EF60" s="81"/>
      <c r="EG60" s="81"/>
      <c r="EH60" s="81"/>
      <c r="EI60" s="81"/>
      <c r="EJ60" s="81"/>
      <c r="EP60" s="81"/>
      <c r="EQ60" s="81"/>
      <c r="ER60" s="81"/>
      <c r="ES60" s="81"/>
      <c r="ET60" s="81"/>
      <c r="EU60" s="81"/>
      <c r="EV60" s="81"/>
      <c r="EW60" s="81"/>
      <c r="EX60" s="81"/>
      <c r="EY60" s="81"/>
      <c r="EZ60" s="81"/>
      <c r="FA60" s="81"/>
      <c r="FB60" s="81"/>
      <c r="FC60" s="81"/>
      <c r="FD60" s="81"/>
      <c r="FE60" s="81"/>
      <c r="FF60" s="81"/>
      <c r="FG60" s="81"/>
      <c r="FH60" s="81"/>
      <c r="FI60" s="81"/>
      <c r="FJ60" s="81"/>
      <c r="FK60" s="81"/>
      <c r="FL60" s="81"/>
      <c r="FM60" s="81"/>
      <c r="FN60" s="81"/>
      <c r="FO60" s="81"/>
      <c r="FP60" s="81"/>
      <c r="FQ60" s="81"/>
      <c r="FR60" s="81"/>
      <c r="FS60" s="81"/>
      <c r="FT60" s="81"/>
      <c r="FU60" s="81"/>
      <c r="FV60" s="81"/>
      <c r="FW60" s="81"/>
      <c r="FX60" s="81"/>
      <c r="FY60" s="81"/>
      <c r="FZ60" s="81"/>
    </row>
    <row r="61" spans="2:182" s="12" customFormat="1" ht="14.25" customHeight="1">
      <c r="B61" s="261"/>
      <c r="C61" s="272"/>
      <c r="D61" s="154" t="s">
        <v>67</v>
      </c>
      <c r="E61" s="37">
        <v>44</v>
      </c>
      <c r="F61" s="234">
        <v>0</v>
      </c>
      <c r="G61" s="13">
        <f t="shared" si="58"/>
        <v>0</v>
      </c>
      <c r="H61" s="33">
        <v>5</v>
      </c>
      <c r="I61" s="13">
        <f t="shared" si="59"/>
        <v>0.11363636363636363</v>
      </c>
      <c r="J61" s="33">
        <v>2</v>
      </c>
      <c r="K61" s="13">
        <f t="shared" si="60"/>
        <v>4.5454545454545456E-2</v>
      </c>
      <c r="L61" s="37">
        <v>122</v>
      </c>
      <c r="M61" s="234">
        <v>1</v>
      </c>
      <c r="N61" s="13">
        <f t="shared" si="61"/>
        <v>8.1967213114754103E-3</v>
      </c>
      <c r="O61" s="33">
        <v>7</v>
      </c>
      <c r="P61" s="13">
        <f t="shared" si="62"/>
        <v>5.737704918032787E-2</v>
      </c>
      <c r="Q61" s="33">
        <v>12</v>
      </c>
      <c r="R61" s="13">
        <f t="shared" si="63"/>
        <v>9.8360655737704916E-2</v>
      </c>
      <c r="S61" s="37">
        <v>7432</v>
      </c>
      <c r="T61" s="234">
        <v>313</v>
      </c>
      <c r="U61" s="13">
        <f t="shared" si="64"/>
        <v>4.211517761033369E-2</v>
      </c>
      <c r="V61" s="33">
        <v>1023</v>
      </c>
      <c r="W61" s="13">
        <f t="shared" si="65"/>
        <v>0.13764800861141011</v>
      </c>
      <c r="X61" s="33">
        <v>553</v>
      </c>
      <c r="Y61" s="13">
        <f t="shared" si="66"/>
        <v>7.4407965554359523E-2</v>
      </c>
      <c r="Z61" s="37">
        <v>6460</v>
      </c>
      <c r="AA61" s="234">
        <v>231</v>
      </c>
      <c r="AB61" s="13">
        <f t="shared" si="67"/>
        <v>3.5758513931888544E-2</v>
      </c>
      <c r="AC61" s="33">
        <v>845</v>
      </c>
      <c r="AD61" s="13">
        <f t="shared" si="68"/>
        <v>0.13080495356037153</v>
      </c>
      <c r="AE61" s="33">
        <v>515</v>
      </c>
      <c r="AF61" s="13">
        <f t="shared" si="69"/>
        <v>7.9721362229102172E-2</v>
      </c>
      <c r="AG61" s="37">
        <v>4079</v>
      </c>
      <c r="AH61" s="234">
        <v>108</v>
      </c>
      <c r="AI61" s="13">
        <f t="shared" si="70"/>
        <v>2.6477077715126255E-2</v>
      </c>
      <c r="AJ61" s="33">
        <v>352</v>
      </c>
      <c r="AK61" s="13">
        <f t="shared" si="71"/>
        <v>8.6295660701152244E-2</v>
      </c>
      <c r="AL61" s="33">
        <v>309</v>
      </c>
      <c r="AM61" s="13">
        <f t="shared" si="72"/>
        <v>7.5753861240500125E-2</v>
      </c>
      <c r="AN61" s="37">
        <v>1916</v>
      </c>
      <c r="AO61" s="234">
        <v>30</v>
      </c>
      <c r="AP61" s="13">
        <f t="shared" si="73"/>
        <v>1.5657620041753653E-2</v>
      </c>
      <c r="AQ61" s="33">
        <v>95</v>
      </c>
      <c r="AR61" s="13">
        <f t="shared" si="74"/>
        <v>4.9582463465553235E-2</v>
      </c>
      <c r="AS61" s="33">
        <v>94</v>
      </c>
      <c r="AT61" s="13">
        <f t="shared" si="75"/>
        <v>4.9060542797494784E-2</v>
      </c>
      <c r="AU61" s="37">
        <v>552</v>
      </c>
      <c r="AV61" s="234">
        <v>2</v>
      </c>
      <c r="AW61" s="13">
        <f t="shared" si="76"/>
        <v>3.6231884057971015E-3</v>
      </c>
      <c r="AX61" s="33">
        <v>19</v>
      </c>
      <c r="AY61" s="13">
        <f t="shared" si="77"/>
        <v>3.4420289855072464E-2</v>
      </c>
      <c r="AZ61" s="33">
        <v>7</v>
      </c>
      <c r="BA61" s="13">
        <f t="shared" si="78"/>
        <v>1.2681159420289856E-2</v>
      </c>
      <c r="BB61" s="37">
        <f t="shared" si="20"/>
        <v>20605</v>
      </c>
      <c r="BC61" s="70">
        <f t="shared" si="21"/>
        <v>685</v>
      </c>
      <c r="BD61" s="13">
        <f t="shared" si="79"/>
        <v>3.3244358165493815E-2</v>
      </c>
      <c r="BE61" s="70">
        <f t="shared" si="22"/>
        <v>2346</v>
      </c>
      <c r="BF61" s="13">
        <f t="shared" si="80"/>
        <v>0.11385586022809997</v>
      </c>
      <c r="BG61" s="70">
        <f t="shared" si="23"/>
        <v>1492</v>
      </c>
      <c r="BH61" s="13">
        <f t="shared" si="81"/>
        <v>7.2409609318126664E-2</v>
      </c>
      <c r="BJ61" s="260"/>
      <c r="BK61" s="271"/>
      <c r="BL61" s="209" t="s">
        <v>209</v>
      </c>
      <c r="BM61" s="38">
        <v>419</v>
      </c>
      <c r="BN61" s="38">
        <v>3</v>
      </c>
      <c r="BO61" s="85">
        <v>7.1599045346062056E-3</v>
      </c>
      <c r="BP61" s="38">
        <v>12</v>
      </c>
      <c r="BQ61" s="85">
        <v>2.8639618138424822E-2</v>
      </c>
      <c r="BR61" s="38">
        <v>11</v>
      </c>
      <c r="BS61" s="85">
        <v>2.6252983293556086E-2</v>
      </c>
      <c r="BU61" s="190"/>
      <c r="BV61" s="117" t="s">
        <v>67</v>
      </c>
      <c r="BW61" s="36">
        <f t="shared" si="0"/>
        <v>0.78049017228827955</v>
      </c>
      <c r="BX61" s="36">
        <f>(BM50-SUM(BN50,BP50,BR50))/BM50</f>
        <v>0.78374462983315019</v>
      </c>
      <c r="BY61" s="138">
        <v>55</v>
      </c>
      <c r="BZ61" s="142" t="s">
        <v>15</v>
      </c>
      <c r="CA61" s="36">
        <f t="shared" si="82"/>
        <v>4.550840155105558E-2</v>
      </c>
      <c r="CB61" s="36">
        <f t="shared" si="229"/>
        <v>4.2269187986651836E-2</v>
      </c>
      <c r="CC61" s="36">
        <f t="shared" si="24"/>
        <v>0.21580137871607066</v>
      </c>
      <c r="CD61" s="36">
        <f t="shared" si="230"/>
        <v>0.19360400444938822</v>
      </c>
      <c r="CE61" s="36">
        <f t="shared" si="25"/>
        <v>5.2563550193881946E-2</v>
      </c>
      <c r="CF61" s="36">
        <f t="shared" si="231"/>
        <v>5.5061179087875417E-2</v>
      </c>
      <c r="CG61" s="36">
        <f t="shared" si="83"/>
        <v>0.68612666953899182</v>
      </c>
      <c r="CH61" s="36">
        <f t="shared" si="26"/>
        <v>0.70906562847608456</v>
      </c>
      <c r="CI61" s="36">
        <f t="shared" si="27"/>
        <v>4.502482486567367E-2</v>
      </c>
      <c r="CJ61" s="36">
        <f t="shared" si="28"/>
        <v>0.21866285792015236</v>
      </c>
      <c r="CK61" s="36">
        <f t="shared" si="29"/>
        <v>5.1894171257566485E-2</v>
      </c>
      <c r="CL61" s="36">
        <f t="shared" si="30"/>
        <v>0.68441814595660755</v>
      </c>
      <c r="CM61" s="36">
        <f t="shared" si="31"/>
        <v>5.5483870967741933E-2</v>
      </c>
      <c r="CN61" s="36">
        <f t="shared" si="32"/>
        <v>0.23956989247311827</v>
      </c>
      <c r="CO61" s="36">
        <f t="shared" si="33"/>
        <v>5.9784946236559139E-2</v>
      </c>
      <c r="CP61" s="36">
        <f t="shared" si="34"/>
        <v>0.64516129032258063</v>
      </c>
      <c r="CQ61" s="36">
        <f t="shared" si="35"/>
        <v>4.278523489932886E-2</v>
      </c>
      <c r="CR61" s="36">
        <f t="shared" si="36"/>
        <v>0.18959731543624161</v>
      </c>
      <c r="CS61" s="36">
        <f t="shared" si="37"/>
        <v>5.5369127516778527E-2</v>
      </c>
      <c r="CT61" s="36">
        <f t="shared" si="38"/>
        <v>0.71224832214765099</v>
      </c>
      <c r="CV61" s="139"/>
      <c r="CW61" s="81"/>
      <c r="CX61" s="81"/>
      <c r="CY61" s="81"/>
      <c r="CZ61" s="81"/>
      <c r="DA61" s="81"/>
      <c r="DB61" s="81"/>
      <c r="DC61" s="81"/>
      <c r="DD61" s="81"/>
      <c r="DE61" s="81"/>
      <c r="DF61" s="81"/>
      <c r="DG61" s="81"/>
      <c r="DH61" s="81"/>
      <c r="DI61" s="81"/>
      <c r="DJ61" s="81"/>
      <c r="DK61" s="81"/>
      <c r="DL61" s="81"/>
      <c r="DM61" s="81"/>
      <c r="DN61" s="81"/>
      <c r="DO61" s="81"/>
      <c r="DP61" s="81"/>
      <c r="DQ61" s="81"/>
      <c r="DR61" s="81"/>
      <c r="DS61" s="81"/>
      <c r="DT61" s="81"/>
      <c r="DU61" s="81"/>
      <c r="DV61" s="81"/>
      <c r="DW61" s="81"/>
      <c r="DX61" s="81"/>
      <c r="DY61" s="81"/>
      <c r="DZ61" s="81"/>
      <c r="EA61" s="81"/>
      <c r="EB61" s="81"/>
      <c r="EC61" s="81"/>
      <c r="ED61" s="81"/>
      <c r="EE61" s="81"/>
      <c r="EF61" s="81"/>
      <c r="EG61" s="81"/>
      <c r="EH61" s="81"/>
      <c r="EI61" s="81"/>
      <c r="EJ61" s="81"/>
      <c r="EP61" s="81"/>
      <c r="EQ61" s="81"/>
      <c r="ER61" s="81"/>
      <c r="ES61" s="81"/>
      <c r="ET61" s="81"/>
      <c r="EU61" s="81"/>
      <c r="EV61" s="81"/>
      <c r="EW61" s="81"/>
      <c r="EX61" s="81"/>
      <c r="EY61" s="81"/>
      <c r="EZ61" s="81"/>
      <c r="FA61" s="81"/>
      <c r="FB61" s="81"/>
      <c r="FC61" s="81"/>
      <c r="FD61" s="81"/>
      <c r="FE61" s="81"/>
      <c r="FF61" s="81"/>
      <c r="FG61" s="81"/>
      <c r="FH61" s="81"/>
      <c r="FI61" s="81"/>
      <c r="FJ61" s="81"/>
      <c r="FK61" s="81"/>
      <c r="FL61" s="81"/>
      <c r="FM61" s="81"/>
      <c r="FN61" s="81"/>
      <c r="FO61" s="81"/>
      <c r="FP61" s="81"/>
      <c r="FQ61" s="81"/>
      <c r="FR61" s="81"/>
      <c r="FS61" s="81"/>
      <c r="FT61" s="81"/>
      <c r="FU61" s="81"/>
      <c r="FV61" s="81"/>
      <c r="FW61" s="81"/>
      <c r="FX61" s="81"/>
      <c r="FY61" s="81"/>
      <c r="FZ61" s="81"/>
    </row>
    <row r="62" spans="2:182" s="12" customFormat="1" ht="14.25" customHeight="1">
      <c r="B62" s="259">
        <v>12</v>
      </c>
      <c r="C62" s="270" t="s">
        <v>105</v>
      </c>
      <c r="D62" s="135" t="s">
        <v>140</v>
      </c>
      <c r="E62" s="120">
        <v>17</v>
      </c>
      <c r="F62" s="83">
        <v>0</v>
      </c>
      <c r="G62" s="72">
        <f t="shared" si="58"/>
        <v>0</v>
      </c>
      <c r="H62" s="73">
        <v>3</v>
      </c>
      <c r="I62" s="72">
        <f t="shared" si="59"/>
        <v>0.17647058823529413</v>
      </c>
      <c r="J62" s="73">
        <v>2</v>
      </c>
      <c r="K62" s="72">
        <f t="shared" si="60"/>
        <v>0.11764705882352941</v>
      </c>
      <c r="L62" s="120">
        <v>61</v>
      </c>
      <c r="M62" s="83">
        <v>3</v>
      </c>
      <c r="N62" s="72">
        <f t="shared" si="61"/>
        <v>4.9180327868852458E-2</v>
      </c>
      <c r="O62" s="73">
        <v>5</v>
      </c>
      <c r="P62" s="72">
        <f t="shared" si="62"/>
        <v>8.1967213114754092E-2</v>
      </c>
      <c r="Q62" s="73">
        <v>3</v>
      </c>
      <c r="R62" s="72">
        <f t="shared" si="63"/>
        <v>4.9180327868852458E-2</v>
      </c>
      <c r="S62" s="120">
        <v>2699</v>
      </c>
      <c r="T62" s="83">
        <v>104</v>
      </c>
      <c r="U62" s="72">
        <f t="shared" si="64"/>
        <v>3.8532789922193403E-2</v>
      </c>
      <c r="V62" s="73">
        <v>335</v>
      </c>
      <c r="W62" s="72">
        <f t="shared" si="65"/>
        <v>0.12412004446091145</v>
      </c>
      <c r="X62" s="73">
        <v>316</v>
      </c>
      <c r="Y62" s="72">
        <f t="shared" si="66"/>
        <v>0.11708040014820303</v>
      </c>
      <c r="Z62" s="120">
        <v>2307</v>
      </c>
      <c r="AA62" s="83">
        <v>105</v>
      </c>
      <c r="AB62" s="72">
        <f t="shared" si="67"/>
        <v>4.5513654096228866E-2</v>
      </c>
      <c r="AC62" s="73">
        <v>268</v>
      </c>
      <c r="AD62" s="72">
        <f t="shared" si="68"/>
        <v>0.11616818378846988</v>
      </c>
      <c r="AE62" s="73">
        <v>307</v>
      </c>
      <c r="AF62" s="72">
        <f t="shared" si="69"/>
        <v>0.13307325530992631</v>
      </c>
      <c r="AG62" s="120">
        <v>1832</v>
      </c>
      <c r="AH62" s="83">
        <v>57</v>
      </c>
      <c r="AI62" s="72">
        <f t="shared" si="70"/>
        <v>3.111353711790393E-2</v>
      </c>
      <c r="AJ62" s="73">
        <v>167</v>
      </c>
      <c r="AK62" s="72">
        <f t="shared" si="71"/>
        <v>9.1157205240174677E-2</v>
      </c>
      <c r="AL62" s="73">
        <v>215</v>
      </c>
      <c r="AM62" s="72">
        <f t="shared" si="72"/>
        <v>0.11735807860262008</v>
      </c>
      <c r="AN62" s="120">
        <v>827</v>
      </c>
      <c r="AO62" s="83">
        <v>24</v>
      </c>
      <c r="AP62" s="72">
        <f t="shared" si="73"/>
        <v>2.9020556227327691E-2</v>
      </c>
      <c r="AQ62" s="73">
        <v>67</v>
      </c>
      <c r="AR62" s="72">
        <f t="shared" si="74"/>
        <v>8.1015719467956465E-2</v>
      </c>
      <c r="AS62" s="73">
        <v>59</v>
      </c>
      <c r="AT62" s="72">
        <f t="shared" si="75"/>
        <v>7.1342200725513907E-2</v>
      </c>
      <c r="AU62" s="120">
        <v>287</v>
      </c>
      <c r="AV62" s="83">
        <v>7</v>
      </c>
      <c r="AW62" s="72">
        <f t="shared" si="76"/>
        <v>2.4390243902439025E-2</v>
      </c>
      <c r="AX62" s="73">
        <v>19</v>
      </c>
      <c r="AY62" s="72">
        <f t="shared" si="77"/>
        <v>6.6202090592334492E-2</v>
      </c>
      <c r="AZ62" s="73">
        <v>7</v>
      </c>
      <c r="BA62" s="72">
        <f t="shared" si="78"/>
        <v>2.4390243902439025E-2</v>
      </c>
      <c r="BB62" s="120">
        <f t="shared" si="20"/>
        <v>8030</v>
      </c>
      <c r="BC62" s="74">
        <f t="shared" si="21"/>
        <v>300</v>
      </c>
      <c r="BD62" s="72">
        <f t="shared" si="79"/>
        <v>3.7359900373599E-2</v>
      </c>
      <c r="BE62" s="74">
        <f t="shared" si="22"/>
        <v>864</v>
      </c>
      <c r="BF62" s="72">
        <f t="shared" si="80"/>
        <v>0.10759651307596513</v>
      </c>
      <c r="BG62" s="74">
        <f t="shared" si="23"/>
        <v>909</v>
      </c>
      <c r="BH62" s="72">
        <f t="shared" si="81"/>
        <v>0.11320049813200499</v>
      </c>
      <c r="BJ62" s="261"/>
      <c r="BK62" s="272"/>
      <c r="BL62" s="208" t="s">
        <v>67</v>
      </c>
      <c r="BM62" s="38">
        <v>13527</v>
      </c>
      <c r="BN62" s="38">
        <v>349</v>
      </c>
      <c r="BO62" s="85">
        <v>2.5800251349153546E-2</v>
      </c>
      <c r="BP62" s="38">
        <v>1284</v>
      </c>
      <c r="BQ62" s="85">
        <v>9.4921268573963186E-2</v>
      </c>
      <c r="BR62" s="38">
        <v>1143</v>
      </c>
      <c r="BS62" s="85">
        <v>8.4497671324018628E-2</v>
      </c>
      <c r="BU62" s="188" t="s">
        <v>105</v>
      </c>
      <c r="BV62" s="5" t="s">
        <v>140</v>
      </c>
      <c r="BW62" s="36">
        <f t="shared" si="0"/>
        <v>0.74184308841843083</v>
      </c>
      <c r="BX62" s="36">
        <f>(BM51-SUM(BN51,BP51,BR51))/BM51</f>
        <v>0.75476396708531834</v>
      </c>
      <c r="BY62" s="138">
        <v>56</v>
      </c>
      <c r="BZ62" s="142" t="s">
        <v>9</v>
      </c>
      <c r="CA62" s="36">
        <f t="shared" si="82"/>
        <v>4.6941323345817729E-2</v>
      </c>
      <c r="CB62" s="36">
        <f t="shared" si="229"/>
        <v>4.3192570527422466E-2</v>
      </c>
      <c r="CC62" s="36">
        <f t="shared" si="24"/>
        <v>0.12833957553058678</v>
      </c>
      <c r="CD62" s="36">
        <f t="shared" si="230"/>
        <v>0.11582267390923427</v>
      </c>
      <c r="CE62" s="36">
        <f t="shared" si="25"/>
        <v>7.9816895547232619E-2</v>
      </c>
      <c r="CF62" s="36">
        <f t="shared" si="231"/>
        <v>7.2717715086735593E-2</v>
      </c>
      <c r="CG62" s="36">
        <f t="shared" si="83"/>
        <v>0.74490220557636289</v>
      </c>
      <c r="CH62" s="36">
        <f t="shared" si="26"/>
        <v>0.76826704047660765</v>
      </c>
      <c r="CI62" s="36">
        <f t="shared" si="27"/>
        <v>4.4607500582343348E-2</v>
      </c>
      <c r="CJ62" s="36">
        <f t="shared" si="28"/>
        <v>0.12194269741439553</v>
      </c>
      <c r="CK62" s="36">
        <f t="shared" si="29"/>
        <v>7.7917540181691128E-2</v>
      </c>
      <c r="CL62" s="36">
        <f t="shared" si="30"/>
        <v>0.75553226182156996</v>
      </c>
      <c r="CM62" s="36">
        <f t="shared" si="31"/>
        <v>6.0579455662862158E-2</v>
      </c>
      <c r="CN62" s="36">
        <f t="shared" si="32"/>
        <v>0.1527655838454785</v>
      </c>
      <c r="CO62" s="36">
        <f t="shared" si="33"/>
        <v>9.4381035996488144E-2</v>
      </c>
      <c r="CP62" s="36">
        <f t="shared" si="34"/>
        <v>0.69227392449517122</v>
      </c>
      <c r="CQ62" s="36">
        <f t="shared" si="35"/>
        <v>4.4680851063829789E-2</v>
      </c>
      <c r="CR62" s="36">
        <f t="shared" si="36"/>
        <v>0.15212765957446808</v>
      </c>
      <c r="CS62" s="36">
        <f t="shared" si="37"/>
        <v>7.6595744680851063E-2</v>
      </c>
      <c r="CT62" s="36">
        <f t="shared" si="38"/>
        <v>0.72659574468085109</v>
      </c>
      <c r="CV62" s="139"/>
      <c r="CW62" s="81"/>
      <c r="CX62" s="81"/>
      <c r="CY62" s="81"/>
      <c r="CZ62" s="81"/>
      <c r="DA62" s="81"/>
      <c r="DB62" s="81"/>
      <c r="DC62" s="81"/>
      <c r="DD62" s="81"/>
      <c r="DE62" s="81"/>
      <c r="DF62" s="81"/>
      <c r="DG62" s="81"/>
      <c r="DH62" s="81"/>
      <c r="DI62" s="81"/>
      <c r="DJ62" s="81"/>
      <c r="DK62" s="81"/>
      <c r="DL62" s="81"/>
      <c r="DM62" s="81"/>
      <c r="DN62" s="81"/>
      <c r="DO62" s="81"/>
      <c r="DP62" s="81"/>
      <c r="DQ62" s="81"/>
      <c r="DR62" s="81"/>
      <c r="DS62" s="81"/>
      <c r="DT62" s="81"/>
      <c r="DU62" s="81"/>
      <c r="DV62" s="81"/>
      <c r="DW62" s="81"/>
      <c r="DX62" s="81"/>
      <c r="DY62" s="81"/>
      <c r="DZ62" s="81"/>
      <c r="EA62" s="81"/>
      <c r="EB62" s="81"/>
      <c r="EC62" s="81"/>
      <c r="ED62" s="81"/>
      <c r="EE62" s="81"/>
      <c r="EF62" s="81"/>
      <c r="EG62" s="81"/>
      <c r="EH62" s="81"/>
      <c r="EI62" s="81"/>
      <c r="EJ62" s="81"/>
      <c r="EP62" s="81"/>
      <c r="EQ62" s="81"/>
      <c r="ER62" s="81"/>
      <c r="ES62" s="81"/>
      <c r="ET62" s="81"/>
      <c r="EU62" s="81"/>
      <c r="EV62" s="81"/>
      <c r="EW62" s="81"/>
      <c r="EX62" s="81"/>
      <c r="EY62" s="81"/>
      <c r="EZ62" s="81"/>
      <c r="FA62" s="81"/>
      <c r="FB62" s="81"/>
      <c r="FC62" s="81"/>
      <c r="FD62" s="81"/>
      <c r="FE62" s="81"/>
      <c r="FF62" s="81"/>
      <c r="FG62" s="81"/>
      <c r="FH62" s="81"/>
      <c r="FI62" s="81"/>
      <c r="FJ62" s="81"/>
      <c r="FK62" s="81"/>
      <c r="FL62" s="81"/>
      <c r="FM62" s="81"/>
      <c r="FN62" s="81"/>
      <c r="FO62" s="81"/>
      <c r="FP62" s="81"/>
      <c r="FQ62" s="81"/>
      <c r="FR62" s="81"/>
      <c r="FS62" s="81"/>
      <c r="FT62" s="81"/>
      <c r="FU62" s="81"/>
      <c r="FV62" s="81"/>
      <c r="FW62" s="81"/>
      <c r="FX62" s="81"/>
      <c r="FY62" s="81"/>
      <c r="FZ62" s="81"/>
    </row>
    <row r="63" spans="2:182" s="12" customFormat="1" ht="14.25" customHeight="1">
      <c r="B63" s="260"/>
      <c r="C63" s="271"/>
      <c r="D63" s="213" t="s">
        <v>303</v>
      </c>
      <c r="E63" s="170">
        <v>2</v>
      </c>
      <c r="F63" s="220">
        <v>0</v>
      </c>
      <c r="G63" s="84">
        <f t="shared" si="58"/>
        <v>0</v>
      </c>
      <c r="H63" s="231">
        <v>1</v>
      </c>
      <c r="I63" s="84">
        <f>IFERROR(H63/E63,"-")</f>
        <v>0.5</v>
      </c>
      <c r="J63" s="231">
        <v>0</v>
      </c>
      <c r="K63" s="84">
        <f>IFERROR(J63/E63,"-")</f>
        <v>0</v>
      </c>
      <c r="L63" s="170">
        <v>2</v>
      </c>
      <c r="M63" s="220">
        <v>0</v>
      </c>
      <c r="N63" s="84">
        <f>IFERROR(M63/L63,"-")</f>
        <v>0</v>
      </c>
      <c r="O63" s="231">
        <v>0</v>
      </c>
      <c r="P63" s="84">
        <f>IFERROR(O63/L63,"-")</f>
        <v>0</v>
      </c>
      <c r="Q63" s="231">
        <v>0</v>
      </c>
      <c r="R63" s="84">
        <f>IFERROR(Q63/L63,"-")</f>
        <v>0</v>
      </c>
      <c r="S63" s="170">
        <v>555</v>
      </c>
      <c r="T63" s="220">
        <v>28</v>
      </c>
      <c r="U63" s="84">
        <f>IFERROR(T63/S63,"-")</f>
        <v>5.0450450450450449E-2</v>
      </c>
      <c r="V63" s="231">
        <v>83</v>
      </c>
      <c r="W63" s="84">
        <f>IFERROR(V63/S63,"-")</f>
        <v>0.14954954954954955</v>
      </c>
      <c r="X63" s="231">
        <v>61</v>
      </c>
      <c r="Y63" s="84">
        <f>IFERROR(X63/S63,"-")</f>
        <v>0.10990990990990991</v>
      </c>
      <c r="Z63" s="170">
        <v>396</v>
      </c>
      <c r="AA63" s="220">
        <v>16</v>
      </c>
      <c r="AB63" s="84">
        <f>IFERROR(AA63/Z63,"-")</f>
        <v>4.0404040404040407E-2</v>
      </c>
      <c r="AC63" s="231">
        <v>43</v>
      </c>
      <c r="AD63" s="84">
        <f>IFERROR(AC63/Z63,"-")</f>
        <v>0.10858585858585859</v>
      </c>
      <c r="AE63" s="231">
        <v>54</v>
      </c>
      <c r="AF63" s="84">
        <f>IFERROR(AE63/Z63,"-")</f>
        <v>0.13636363636363635</v>
      </c>
      <c r="AG63" s="170">
        <v>262</v>
      </c>
      <c r="AH63" s="220">
        <v>14</v>
      </c>
      <c r="AI63" s="84">
        <f>IFERROR(AH63/AG63,"-")</f>
        <v>5.3435114503816793E-2</v>
      </c>
      <c r="AJ63" s="231">
        <v>18</v>
      </c>
      <c r="AK63" s="84">
        <f>IFERROR(AJ63/AG63,"-")</f>
        <v>6.8702290076335881E-2</v>
      </c>
      <c r="AL63" s="231">
        <v>30</v>
      </c>
      <c r="AM63" s="84">
        <f>IFERROR(AL63/AG63,"-")</f>
        <v>0.11450381679389313</v>
      </c>
      <c r="AN63" s="170">
        <v>138</v>
      </c>
      <c r="AO63" s="220">
        <v>4</v>
      </c>
      <c r="AP63" s="84">
        <f>IFERROR(AO63/AN63,"-")</f>
        <v>2.8985507246376812E-2</v>
      </c>
      <c r="AQ63" s="231">
        <v>11</v>
      </c>
      <c r="AR63" s="84">
        <f>IFERROR(AQ63/AN63,"-")</f>
        <v>7.9710144927536225E-2</v>
      </c>
      <c r="AS63" s="231">
        <v>13</v>
      </c>
      <c r="AT63" s="84">
        <f>IFERROR(AS63/AN63,"-")</f>
        <v>9.420289855072464E-2</v>
      </c>
      <c r="AU63" s="170">
        <v>22</v>
      </c>
      <c r="AV63" s="220">
        <v>1</v>
      </c>
      <c r="AW63" s="84">
        <f>IFERROR(AV63/AU63,"-")</f>
        <v>4.5454545454545456E-2</v>
      </c>
      <c r="AX63" s="231">
        <v>2</v>
      </c>
      <c r="AY63" s="84">
        <f>IFERROR(AX63/AU63,"-")</f>
        <v>9.0909090909090912E-2</v>
      </c>
      <c r="AZ63" s="231">
        <v>1</v>
      </c>
      <c r="BA63" s="84">
        <f>IFERROR(AZ63/AU63,"-")</f>
        <v>4.5454545454545456E-2</v>
      </c>
      <c r="BB63" s="170">
        <f t="shared" si="20"/>
        <v>1377</v>
      </c>
      <c r="BC63" s="171">
        <f t="shared" si="21"/>
        <v>63</v>
      </c>
      <c r="BD63" s="84">
        <f>IFERROR(BC63/BB63,"-")</f>
        <v>4.5751633986928102E-2</v>
      </c>
      <c r="BE63" s="171">
        <f t="shared" si="22"/>
        <v>158</v>
      </c>
      <c r="BF63" s="84">
        <f>IFERROR(BE63/BB63,"-")</f>
        <v>0.11474219317356572</v>
      </c>
      <c r="BG63" s="171">
        <f t="shared" si="23"/>
        <v>159</v>
      </c>
      <c r="BH63" s="84">
        <f>IFERROR(BG63/BB63,"-")</f>
        <v>0.11546840958605664</v>
      </c>
      <c r="BJ63" s="259">
        <v>15</v>
      </c>
      <c r="BK63" s="270" t="s">
        <v>108</v>
      </c>
      <c r="BL63" s="209" t="s">
        <v>140</v>
      </c>
      <c r="BM63" s="38">
        <v>20155</v>
      </c>
      <c r="BN63" s="38">
        <v>475</v>
      </c>
      <c r="BO63" s="85">
        <v>2.356735301414041E-2</v>
      </c>
      <c r="BP63" s="38">
        <v>2218</v>
      </c>
      <c r="BQ63" s="85">
        <v>0.11004713470602828</v>
      </c>
      <c r="BR63" s="38">
        <v>1148</v>
      </c>
      <c r="BS63" s="85">
        <v>5.6958571074175145E-2</v>
      </c>
      <c r="BU63" s="225"/>
      <c r="BV63" s="214" t="s">
        <v>299</v>
      </c>
      <c r="BW63" s="36">
        <f t="shared" si="0"/>
        <v>0.72403776325344948</v>
      </c>
      <c r="BX63" s="226"/>
      <c r="BY63" s="138">
        <v>57</v>
      </c>
      <c r="BZ63" s="142" t="s">
        <v>43</v>
      </c>
      <c r="CA63" s="36">
        <f t="shared" si="82"/>
        <v>4.5081004930734914E-2</v>
      </c>
      <c r="CB63" s="36">
        <f t="shared" si="229"/>
        <v>4.3768186226964115E-2</v>
      </c>
      <c r="CC63" s="36">
        <f t="shared" si="24"/>
        <v>0.16118807231744542</v>
      </c>
      <c r="CD63" s="36">
        <f t="shared" si="230"/>
        <v>0.13857904946653735</v>
      </c>
      <c r="CE63" s="36">
        <f t="shared" si="25"/>
        <v>8.4174688894106592E-2</v>
      </c>
      <c r="CF63" s="36">
        <f t="shared" si="231"/>
        <v>9.1416100872938888E-2</v>
      </c>
      <c r="CG63" s="36">
        <f t="shared" si="83"/>
        <v>0.70955623385771305</v>
      </c>
      <c r="CH63" s="36">
        <f t="shared" si="26"/>
        <v>0.72623666343355964</v>
      </c>
      <c r="CI63" s="36">
        <f t="shared" si="27"/>
        <v>4.1520760380190098E-2</v>
      </c>
      <c r="CJ63" s="36">
        <f t="shared" si="28"/>
        <v>0.1569117892279473</v>
      </c>
      <c r="CK63" s="36">
        <f t="shared" si="29"/>
        <v>8.354177088544272E-2</v>
      </c>
      <c r="CL63" s="36">
        <f t="shared" si="30"/>
        <v>0.71802567950641982</v>
      </c>
      <c r="CM63" s="36">
        <f t="shared" si="31"/>
        <v>5.9456398640996604E-2</v>
      </c>
      <c r="CN63" s="36">
        <f t="shared" si="32"/>
        <v>0.17723669309173273</v>
      </c>
      <c r="CO63" s="36">
        <f t="shared" si="33"/>
        <v>9.1732729331823332E-2</v>
      </c>
      <c r="CP63" s="36">
        <f t="shared" si="34"/>
        <v>0.67157417893544735</v>
      </c>
      <c r="CQ63" s="36">
        <f t="shared" si="35"/>
        <v>4.8013245033112585E-2</v>
      </c>
      <c r="CR63" s="36">
        <f t="shared" si="36"/>
        <v>0.19701986754966888</v>
      </c>
      <c r="CS63" s="36">
        <f t="shared" si="37"/>
        <v>8.1125827814569534E-2</v>
      </c>
      <c r="CT63" s="36">
        <f t="shared" si="38"/>
        <v>0.67384105960264906</v>
      </c>
      <c r="CV63" s="139"/>
      <c r="CW63" s="81"/>
      <c r="CX63" s="81"/>
      <c r="CY63" s="81"/>
      <c r="CZ63" s="81"/>
      <c r="DA63" s="81"/>
      <c r="DB63" s="81"/>
      <c r="DC63" s="81"/>
      <c r="DD63" s="81"/>
      <c r="DE63" s="81"/>
      <c r="DF63" s="81"/>
      <c r="DG63" s="81"/>
      <c r="DH63" s="81"/>
      <c r="DI63" s="81"/>
      <c r="DJ63" s="81"/>
      <c r="DK63" s="81"/>
      <c r="DL63" s="81"/>
      <c r="DM63" s="81"/>
      <c r="DN63" s="81"/>
      <c r="DO63" s="81"/>
      <c r="DP63" s="81"/>
      <c r="DQ63" s="81"/>
      <c r="DR63" s="81"/>
      <c r="DS63" s="81"/>
      <c r="DT63" s="81"/>
      <c r="DU63" s="81"/>
      <c r="DV63" s="81"/>
      <c r="DW63" s="81"/>
      <c r="DX63" s="81"/>
      <c r="DY63" s="81"/>
      <c r="DZ63" s="81"/>
      <c r="EA63" s="81"/>
      <c r="EB63" s="81"/>
      <c r="EC63" s="81"/>
      <c r="ED63" s="81"/>
      <c r="EE63" s="81"/>
      <c r="EF63" s="81"/>
      <c r="EG63" s="81"/>
      <c r="EH63" s="81"/>
      <c r="EI63" s="81"/>
      <c r="EJ63" s="81"/>
      <c r="EP63" s="81"/>
      <c r="EQ63" s="81"/>
      <c r="ER63" s="81"/>
      <c r="ES63" s="81"/>
      <c r="ET63" s="81"/>
      <c r="EU63" s="81"/>
      <c r="EV63" s="81"/>
      <c r="EW63" s="81"/>
      <c r="EX63" s="81"/>
      <c r="EY63" s="81"/>
      <c r="EZ63" s="81"/>
      <c r="FA63" s="81"/>
      <c r="FB63" s="81"/>
      <c r="FC63" s="81"/>
      <c r="FD63" s="81"/>
      <c r="FE63" s="81"/>
      <c r="FF63" s="81"/>
      <c r="FG63" s="81"/>
      <c r="FH63" s="81"/>
      <c r="FI63" s="81"/>
      <c r="FJ63" s="81"/>
      <c r="FK63" s="81"/>
      <c r="FL63" s="81"/>
      <c r="FM63" s="81"/>
      <c r="FN63" s="81"/>
      <c r="FO63" s="81"/>
      <c r="FP63" s="81"/>
      <c r="FQ63" s="81"/>
      <c r="FR63" s="81"/>
      <c r="FS63" s="81"/>
      <c r="FT63" s="81"/>
      <c r="FU63" s="81"/>
      <c r="FV63" s="81"/>
      <c r="FW63" s="81"/>
      <c r="FX63" s="81"/>
      <c r="FY63" s="81"/>
      <c r="FZ63" s="81"/>
    </row>
    <row r="64" spans="2:182" s="12" customFormat="1" ht="14.25" customHeight="1">
      <c r="B64" s="260"/>
      <c r="C64" s="271"/>
      <c r="D64" s="169" t="s">
        <v>160</v>
      </c>
      <c r="E64" s="164">
        <v>0</v>
      </c>
      <c r="F64" s="165">
        <v>0</v>
      </c>
      <c r="G64" s="62" t="str">
        <f t="shared" si="58"/>
        <v>-</v>
      </c>
      <c r="H64" s="63">
        <v>0</v>
      </c>
      <c r="I64" s="62" t="str">
        <f t="shared" si="59"/>
        <v>-</v>
      </c>
      <c r="J64" s="63">
        <v>0</v>
      </c>
      <c r="K64" s="62" t="str">
        <f t="shared" si="60"/>
        <v>-</v>
      </c>
      <c r="L64" s="164">
        <v>1</v>
      </c>
      <c r="M64" s="165">
        <v>0</v>
      </c>
      <c r="N64" s="62">
        <f t="shared" si="61"/>
        <v>0</v>
      </c>
      <c r="O64" s="63">
        <v>0</v>
      </c>
      <c r="P64" s="62">
        <f t="shared" si="62"/>
        <v>0</v>
      </c>
      <c r="Q64" s="63">
        <v>0</v>
      </c>
      <c r="R64" s="62">
        <f t="shared" si="63"/>
        <v>0</v>
      </c>
      <c r="S64" s="164">
        <v>359</v>
      </c>
      <c r="T64" s="165">
        <v>14</v>
      </c>
      <c r="U64" s="62">
        <f t="shared" si="64"/>
        <v>3.8997214484679667E-2</v>
      </c>
      <c r="V64" s="63">
        <v>43</v>
      </c>
      <c r="W64" s="62">
        <f t="shared" si="65"/>
        <v>0.11977715877437325</v>
      </c>
      <c r="X64" s="63">
        <v>39</v>
      </c>
      <c r="Y64" s="62">
        <f t="shared" si="66"/>
        <v>0.10863509749303621</v>
      </c>
      <c r="Z64" s="164">
        <v>215</v>
      </c>
      <c r="AA64" s="165">
        <v>11</v>
      </c>
      <c r="AB64" s="62">
        <f t="shared" si="67"/>
        <v>5.1162790697674418E-2</v>
      </c>
      <c r="AC64" s="63">
        <v>18</v>
      </c>
      <c r="AD64" s="62">
        <f t="shared" si="68"/>
        <v>8.3720930232558138E-2</v>
      </c>
      <c r="AE64" s="63">
        <v>32</v>
      </c>
      <c r="AF64" s="62">
        <f t="shared" si="69"/>
        <v>0.14883720930232558</v>
      </c>
      <c r="AG64" s="164">
        <v>96</v>
      </c>
      <c r="AH64" s="165">
        <v>2</v>
      </c>
      <c r="AI64" s="62">
        <f t="shared" si="70"/>
        <v>2.0833333333333332E-2</v>
      </c>
      <c r="AJ64" s="63">
        <v>9</v>
      </c>
      <c r="AK64" s="62">
        <f t="shared" si="71"/>
        <v>9.375E-2</v>
      </c>
      <c r="AL64" s="63">
        <v>14</v>
      </c>
      <c r="AM64" s="62">
        <f t="shared" si="72"/>
        <v>0.14583333333333334</v>
      </c>
      <c r="AN64" s="164">
        <v>52</v>
      </c>
      <c r="AO64" s="165">
        <v>3</v>
      </c>
      <c r="AP64" s="62">
        <f t="shared" si="73"/>
        <v>5.7692307692307696E-2</v>
      </c>
      <c r="AQ64" s="63">
        <v>4</v>
      </c>
      <c r="AR64" s="62">
        <f t="shared" si="74"/>
        <v>7.6923076923076927E-2</v>
      </c>
      <c r="AS64" s="63">
        <v>4</v>
      </c>
      <c r="AT64" s="62">
        <f t="shared" si="75"/>
        <v>7.6923076923076927E-2</v>
      </c>
      <c r="AU64" s="164">
        <v>19</v>
      </c>
      <c r="AV64" s="165">
        <v>0</v>
      </c>
      <c r="AW64" s="62">
        <f t="shared" si="76"/>
        <v>0</v>
      </c>
      <c r="AX64" s="63">
        <v>1</v>
      </c>
      <c r="AY64" s="62">
        <f t="shared" si="77"/>
        <v>5.2631578947368418E-2</v>
      </c>
      <c r="AZ64" s="63">
        <v>1</v>
      </c>
      <c r="BA64" s="62">
        <f t="shared" si="78"/>
        <v>5.2631578947368418E-2</v>
      </c>
      <c r="BB64" s="164">
        <f t="shared" si="20"/>
        <v>742</v>
      </c>
      <c r="BC64" s="64">
        <f t="shared" si="21"/>
        <v>30</v>
      </c>
      <c r="BD64" s="62">
        <f t="shared" si="79"/>
        <v>4.0431266846361183E-2</v>
      </c>
      <c r="BE64" s="64">
        <f t="shared" si="22"/>
        <v>75</v>
      </c>
      <c r="BF64" s="62">
        <f t="shared" si="80"/>
        <v>0.10107816711590296</v>
      </c>
      <c r="BG64" s="64">
        <f t="shared" si="23"/>
        <v>90</v>
      </c>
      <c r="BH64" s="62">
        <f t="shared" si="81"/>
        <v>0.12129380053908356</v>
      </c>
      <c r="BJ64" s="260"/>
      <c r="BK64" s="271"/>
      <c r="BL64" s="209" t="s">
        <v>160</v>
      </c>
      <c r="BM64" s="38">
        <v>1056</v>
      </c>
      <c r="BN64" s="38">
        <v>32</v>
      </c>
      <c r="BO64" s="85">
        <v>3.0303030303030304E-2</v>
      </c>
      <c r="BP64" s="38">
        <v>148</v>
      </c>
      <c r="BQ64" s="85">
        <v>0.14015151515151514</v>
      </c>
      <c r="BR64" s="38">
        <v>77</v>
      </c>
      <c r="BS64" s="85">
        <v>7.2916666666666671E-2</v>
      </c>
      <c r="BU64" s="189"/>
      <c r="BV64" s="5" t="s">
        <v>160</v>
      </c>
      <c r="BW64" s="36">
        <f t="shared" si="0"/>
        <v>0.73719676549865232</v>
      </c>
      <c r="BX64" s="36">
        <f>(BM52-SUM(BN52,BP52,BR52))/BM52</f>
        <v>0.78060413354531</v>
      </c>
      <c r="BY64" s="138">
        <v>58</v>
      </c>
      <c r="BZ64" s="142" t="s">
        <v>25</v>
      </c>
      <c r="CA64" s="36">
        <f t="shared" si="82"/>
        <v>9.9062783432429705E-2</v>
      </c>
      <c r="CB64" s="36">
        <f t="shared" si="229"/>
        <v>8.0004183225266687E-2</v>
      </c>
      <c r="CC64" s="36">
        <f t="shared" si="24"/>
        <v>0.27652927542073968</v>
      </c>
      <c r="CD64" s="36">
        <f t="shared" si="230"/>
        <v>0.27117757791257058</v>
      </c>
      <c r="CE64" s="36">
        <f t="shared" si="25"/>
        <v>6.7923007155094223E-2</v>
      </c>
      <c r="CF64" s="36">
        <f t="shared" si="231"/>
        <v>6.3585024053545283E-2</v>
      </c>
      <c r="CG64" s="36">
        <f t="shared" si="83"/>
        <v>0.55648493399173637</v>
      </c>
      <c r="CH64" s="36">
        <f t="shared" si="26"/>
        <v>0.58523321480861745</v>
      </c>
      <c r="CI64" s="36">
        <f t="shared" si="27"/>
        <v>9.2956534213168837E-2</v>
      </c>
      <c r="CJ64" s="36">
        <f t="shared" si="28"/>
        <v>0.27743508822263663</v>
      </c>
      <c r="CK64" s="36">
        <f t="shared" si="29"/>
        <v>6.8569789126380717E-2</v>
      </c>
      <c r="CL64" s="36">
        <f t="shared" si="30"/>
        <v>0.56103858843781385</v>
      </c>
      <c r="CM64" s="36">
        <f t="shared" si="31"/>
        <v>0.12555610479485912</v>
      </c>
      <c r="CN64" s="36">
        <f t="shared" si="32"/>
        <v>0.29065743944636679</v>
      </c>
      <c r="CO64" s="36">
        <f t="shared" si="33"/>
        <v>7.3158675234799797E-2</v>
      </c>
      <c r="CP64" s="36">
        <f t="shared" si="34"/>
        <v>0.51062778052397428</v>
      </c>
      <c r="CQ64" s="36">
        <f t="shared" si="35"/>
        <v>0.11019283746556474</v>
      </c>
      <c r="CR64" s="36">
        <f t="shared" si="36"/>
        <v>0.2975206611570248</v>
      </c>
      <c r="CS64" s="36">
        <f t="shared" si="37"/>
        <v>6.4738292011019286E-2</v>
      </c>
      <c r="CT64" s="36">
        <f t="shared" si="38"/>
        <v>0.52754820936639113</v>
      </c>
      <c r="CV64" s="139"/>
      <c r="CW64" s="81"/>
      <c r="CX64" s="81"/>
      <c r="CY64" s="81"/>
      <c r="CZ64" s="81"/>
      <c r="DA64" s="81"/>
      <c r="DB64" s="81"/>
      <c r="DC64" s="81"/>
      <c r="DD64" s="81"/>
      <c r="DE64" s="81"/>
      <c r="DF64" s="81"/>
      <c r="DG64" s="81"/>
      <c r="DH64" s="81"/>
      <c r="DI64" s="81"/>
      <c r="DJ64" s="81"/>
      <c r="DK64" s="81"/>
      <c r="DL64" s="81"/>
      <c r="DM64" s="81"/>
      <c r="DN64" s="81"/>
      <c r="DO64" s="81"/>
      <c r="DP64" s="81"/>
      <c r="DQ64" s="81"/>
      <c r="DR64" s="81"/>
      <c r="DS64" s="81"/>
      <c r="DT64" s="81"/>
      <c r="DU64" s="81"/>
      <c r="DV64" s="81"/>
      <c r="DW64" s="81"/>
      <c r="DX64" s="81"/>
      <c r="DY64" s="81"/>
      <c r="DZ64" s="81"/>
      <c r="EA64" s="81"/>
      <c r="EB64" s="81"/>
      <c r="EC64" s="81"/>
      <c r="ED64" s="81"/>
      <c r="EE64" s="81"/>
      <c r="EF64" s="81"/>
      <c r="EG64" s="81"/>
      <c r="EH64" s="81"/>
      <c r="EI64" s="81"/>
      <c r="EJ64" s="81"/>
      <c r="EP64" s="81"/>
      <c r="EQ64" s="81"/>
      <c r="ER64" s="81"/>
      <c r="ES64" s="81"/>
      <c r="ET64" s="81"/>
      <c r="EU64" s="81"/>
      <c r="EV64" s="81"/>
      <c r="EW64" s="81"/>
      <c r="EX64" s="81"/>
      <c r="EY64" s="81"/>
      <c r="EZ64" s="81"/>
      <c r="FA64" s="81"/>
      <c r="FB64" s="81"/>
      <c r="FC64" s="81"/>
      <c r="FD64" s="81"/>
      <c r="FE64" s="81"/>
      <c r="FF64" s="81"/>
      <c r="FG64" s="81"/>
      <c r="FH64" s="81"/>
      <c r="FI64" s="81"/>
      <c r="FJ64" s="81"/>
      <c r="FK64" s="81"/>
      <c r="FL64" s="81"/>
      <c r="FM64" s="81"/>
      <c r="FN64" s="81"/>
      <c r="FO64" s="81"/>
      <c r="FP64" s="81"/>
      <c r="FQ64" s="81"/>
      <c r="FR64" s="81"/>
      <c r="FS64" s="81"/>
      <c r="FT64" s="81"/>
      <c r="FU64" s="81"/>
      <c r="FV64" s="81"/>
      <c r="FW64" s="81"/>
      <c r="FX64" s="81"/>
      <c r="FY64" s="81"/>
      <c r="FZ64" s="81"/>
    </row>
    <row r="65" spans="2:182" s="12" customFormat="1" ht="14.25" customHeight="1">
      <c r="B65" s="260"/>
      <c r="C65" s="271"/>
      <c r="D65" s="136" t="s">
        <v>210</v>
      </c>
      <c r="E65" s="156">
        <v>2</v>
      </c>
      <c r="F65" s="232">
        <v>0</v>
      </c>
      <c r="G65" s="158">
        <f t="shared" ref="G65" si="352">IFERROR(F65/E65,"-")</f>
        <v>0</v>
      </c>
      <c r="H65" s="233">
        <v>0</v>
      </c>
      <c r="I65" s="158">
        <f t="shared" ref="I65" si="353">IFERROR(H65/E65,"-")</f>
        <v>0</v>
      </c>
      <c r="J65" s="233">
        <v>0</v>
      </c>
      <c r="K65" s="158">
        <f t="shared" ref="K65" si="354">IFERROR(J65/E65,"-")</f>
        <v>0</v>
      </c>
      <c r="L65" s="156">
        <v>4</v>
      </c>
      <c r="M65" s="232">
        <v>0</v>
      </c>
      <c r="N65" s="158">
        <f t="shared" ref="N65" si="355">IFERROR(M65/L65,"-")</f>
        <v>0</v>
      </c>
      <c r="O65" s="233">
        <v>0</v>
      </c>
      <c r="P65" s="158">
        <f t="shared" ref="P65" si="356">IFERROR(O65/L65,"-")</f>
        <v>0</v>
      </c>
      <c r="Q65" s="233">
        <v>0</v>
      </c>
      <c r="R65" s="158">
        <f t="shared" ref="R65" si="357">IFERROR(Q65/L65,"-")</f>
        <v>0</v>
      </c>
      <c r="S65" s="156">
        <v>37</v>
      </c>
      <c r="T65" s="232">
        <v>0</v>
      </c>
      <c r="U65" s="158">
        <f t="shared" ref="U65" si="358">IFERROR(T65/S65,"-")</f>
        <v>0</v>
      </c>
      <c r="V65" s="233">
        <v>3</v>
      </c>
      <c r="W65" s="158">
        <f t="shared" ref="W65" si="359">IFERROR(V65/S65,"-")</f>
        <v>8.1081081081081086E-2</v>
      </c>
      <c r="X65" s="233">
        <v>0</v>
      </c>
      <c r="Y65" s="158">
        <f t="shared" ref="Y65" si="360">IFERROR(X65/S65,"-")</f>
        <v>0</v>
      </c>
      <c r="Z65" s="156">
        <v>72</v>
      </c>
      <c r="AA65" s="232">
        <v>0</v>
      </c>
      <c r="AB65" s="158">
        <f t="shared" ref="AB65" si="361">IFERROR(AA65/Z65,"-")</f>
        <v>0</v>
      </c>
      <c r="AC65" s="233">
        <v>1</v>
      </c>
      <c r="AD65" s="158">
        <f t="shared" ref="AD65" si="362">IFERROR(AC65/Z65,"-")</f>
        <v>1.3888888888888888E-2</v>
      </c>
      <c r="AE65" s="233">
        <v>2</v>
      </c>
      <c r="AF65" s="158">
        <f t="shared" ref="AF65" si="363">IFERROR(AE65/Z65,"-")</f>
        <v>2.7777777777777776E-2</v>
      </c>
      <c r="AG65" s="156">
        <v>75</v>
      </c>
      <c r="AH65" s="232">
        <v>0</v>
      </c>
      <c r="AI65" s="158">
        <f t="shared" ref="AI65" si="364">IFERROR(AH65/AG65,"-")</f>
        <v>0</v>
      </c>
      <c r="AJ65" s="233">
        <v>0</v>
      </c>
      <c r="AK65" s="158">
        <f t="shared" ref="AK65" si="365">IFERROR(AJ65/AG65,"-")</f>
        <v>0</v>
      </c>
      <c r="AL65" s="233">
        <v>1</v>
      </c>
      <c r="AM65" s="158">
        <f t="shared" ref="AM65" si="366">IFERROR(AL65/AG65,"-")</f>
        <v>1.3333333333333334E-2</v>
      </c>
      <c r="AN65" s="156">
        <v>74</v>
      </c>
      <c r="AO65" s="232">
        <v>0</v>
      </c>
      <c r="AP65" s="158">
        <f t="shared" ref="AP65" si="367">IFERROR(AO65/AN65,"-")</f>
        <v>0</v>
      </c>
      <c r="AQ65" s="233">
        <v>3</v>
      </c>
      <c r="AR65" s="158">
        <f t="shared" ref="AR65" si="368">IFERROR(AQ65/AN65,"-")</f>
        <v>4.0540540540540543E-2</v>
      </c>
      <c r="AS65" s="233">
        <v>1</v>
      </c>
      <c r="AT65" s="158">
        <f t="shared" ref="AT65" si="369">IFERROR(AS65/AN65,"-")</f>
        <v>1.3513513513513514E-2</v>
      </c>
      <c r="AU65" s="156">
        <v>56</v>
      </c>
      <c r="AV65" s="232">
        <v>0</v>
      </c>
      <c r="AW65" s="158">
        <f t="shared" ref="AW65" si="370">IFERROR(AV65/AU65,"-")</f>
        <v>0</v>
      </c>
      <c r="AX65" s="233">
        <v>0</v>
      </c>
      <c r="AY65" s="158">
        <f t="shared" ref="AY65" si="371">IFERROR(AX65/AU65,"-")</f>
        <v>0</v>
      </c>
      <c r="AZ65" s="233">
        <v>0</v>
      </c>
      <c r="BA65" s="158">
        <f t="shared" ref="BA65" si="372">IFERROR(AZ65/AU65,"-")</f>
        <v>0</v>
      </c>
      <c r="BB65" s="156">
        <f t="shared" si="20"/>
        <v>320</v>
      </c>
      <c r="BC65" s="157">
        <f t="shared" si="21"/>
        <v>0</v>
      </c>
      <c r="BD65" s="158">
        <f t="shared" ref="BD65" si="373">IFERROR(BC65/BB65,"-")</f>
        <v>0</v>
      </c>
      <c r="BE65" s="157">
        <f t="shared" si="22"/>
        <v>7</v>
      </c>
      <c r="BF65" s="158">
        <f t="shared" ref="BF65" si="374">IFERROR(BE65/BB65,"-")</f>
        <v>2.1874999999999999E-2</v>
      </c>
      <c r="BG65" s="157">
        <f t="shared" si="23"/>
        <v>4</v>
      </c>
      <c r="BH65" s="158">
        <f t="shared" ref="BH65" si="375">IFERROR(BG65/BB65,"-")</f>
        <v>1.2500000000000001E-2</v>
      </c>
      <c r="BJ65" s="260"/>
      <c r="BK65" s="271"/>
      <c r="BL65" s="209" t="s">
        <v>209</v>
      </c>
      <c r="BM65" s="38">
        <v>669</v>
      </c>
      <c r="BN65" s="38">
        <v>1</v>
      </c>
      <c r="BO65" s="85">
        <v>1.4947683109118087E-3</v>
      </c>
      <c r="BP65" s="38">
        <v>14</v>
      </c>
      <c r="BQ65" s="85">
        <v>2.0926756352765322E-2</v>
      </c>
      <c r="BR65" s="38">
        <v>12</v>
      </c>
      <c r="BS65" s="85">
        <v>1.7937219730941704E-2</v>
      </c>
      <c r="BU65" s="189"/>
      <c r="BV65" s="193" t="s">
        <v>209</v>
      </c>
      <c r="BW65" s="36">
        <f t="shared" si="0"/>
        <v>0.96562499999999996</v>
      </c>
      <c r="BX65" s="36">
        <f>(BM53-SUM(BN53,BP53,BR53))/BM53</f>
        <v>0.96226415094339623</v>
      </c>
      <c r="BY65" s="138">
        <v>59</v>
      </c>
      <c r="BZ65" s="142" t="s">
        <v>20</v>
      </c>
      <c r="CA65" s="36">
        <f t="shared" si="82"/>
        <v>4.5350593909825501E-2</v>
      </c>
      <c r="CB65" s="36">
        <f t="shared" si="229"/>
        <v>3.9263786079072702E-2</v>
      </c>
      <c r="CC65" s="36">
        <f t="shared" si="24"/>
        <v>0.14641921578954664</v>
      </c>
      <c r="CD65" s="36">
        <f t="shared" si="230"/>
        <v>0.13869283296034887</v>
      </c>
      <c r="CE65" s="36">
        <f t="shared" si="25"/>
        <v>8.9467629488974201E-2</v>
      </c>
      <c r="CF65" s="36">
        <f t="shared" si="231"/>
        <v>8.390715556320652E-2</v>
      </c>
      <c r="CG65" s="36">
        <f t="shared" si="83"/>
        <v>0.71876256081165368</v>
      </c>
      <c r="CH65" s="36">
        <f t="shared" si="26"/>
        <v>0.73813622539737189</v>
      </c>
      <c r="CI65" s="36">
        <f t="shared" si="27"/>
        <v>4.4240552325581398E-2</v>
      </c>
      <c r="CJ65" s="36">
        <f t="shared" si="28"/>
        <v>0.14453125</v>
      </c>
      <c r="CK65" s="36">
        <f t="shared" si="29"/>
        <v>8.7481831395348833E-2</v>
      </c>
      <c r="CL65" s="36">
        <f t="shared" si="30"/>
        <v>0.72374636627906974</v>
      </c>
      <c r="CM65" s="36">
        <f t="shared" si="31"/>
        <v>5.5524553571428568E-2</v>
      </c>
      <c r="CN65" s="36">
        <f t="shared" si="32"/>
        <v>0.16480654761904762</v>
      </c>
      <c r="CO65" s="36">
        <f t="shared" si="33"/>
        <v>0.10230654761904762</v>
      </c>
      <c r="CP65" s="36">
        <f t="shared" si="34"/>
        <v>0.67736235119047616</v>
      </c>
      <c r="CQ65" s="36">
        <f t="shared" si="35"/>
        <v>4.4060234244283326E-2</v>
      </c>
      <c r="CR65" s="36">
        <f t="shared" si="36"/>
        <v>0.14909834541736383</v>
      </c>
      <c r="CS65" s="36">
        <f t="shared" si="37"/>
        <v>9.6672243911507721E-2</v>
      </c>
      <c r="CT65" s="36">
        <f t="shared" si="38"/>
        <v>0.71016917642684518</v>
      </c>
      <c r="CV65" s="139"/>
      <c r="CW65" s="81"/>
      <c r="CX65" s="81"/>
      <c r="CY65" s="81"/>
      <c r="CZ65" s="81"/>
      <c r="DA65" s="81"/>
      <c r="DB65" s="81"/>
      <c r="DC65" s="81"/>
      <c r="DD65" s="81"/>
      <c r="DE65" s="81"/>
      <c r="DF65" s="81"/>
      <c r="DG65" s="81"/>
      <c r="DH65" s="81"/>
      <c r="DI65" s="81"/>
      <c r="DJ65" s="81"/>
      <c r="DK65" s="81"/>
      <c r="DL65" s="81"/>
      <c r="DM65" s="81"/>
      <c r="DN65" s="81"/>
      <c r="DO65" s="81"/>
      <c r="DP65" s="81"/>
      <c r="DQ65" s="81"/>
      <c r="DR65" s="81"/>
      <c r="DS65" s="81"/>
      <c r="DT65" s="81"/>
      <c r="DU65" s="81"/>
      <c r="DV65" s="81"/>
      <c r="DW65" s="81"/>
      <c r="DX65" s="81"/>
      <c r="DY65" s="81"/>
      <c r="DZ65" s="81"/>
      <c r="EA65" s="81"/>
      <c r="EB65" s="81"/>
      <c r="EC65" s="81"/>
      <c r="ED65" s="81"/>
      <c r="EE65" s="81"/>
      <c r="EF65" s="81"/>
      <c r="EG65" s="81"/>
      <c r="EH65" s="81"/>
      <c r="EI65" s="81"/>
      <c r="EJ65" s="81"/>
      <c r="EP65" s="81"/>
      <c r="EQ65" s="81"/>
      <c r="ER65" s="81"/>
      <c r="ES65" s="81"/>
      <c r="ET65" s="81"/>
      <c r="EU65" s="81"/>
      <c r="EV65" s="81"/>
      <c r="EW65" s="81"/>
      <c r="EX65" s="81"/>
      <c r="EY65" s="81"/>
      <c r="EZ65" s="81"/>
      <c r="FA65" s="81"/>
      <c r="FB65" s="81"/>
      <c r="FC65" s="81"/>
      <c r="FD65" s="81"/>
      <c r="FE65" s="81"/>
      <c r="FF65" s="81"/>
      <c r="FG65" s="81"/>
      <c r="FH65" s="81"/>
      <c r="FI65" s="81"/>
      <c r="FJ65" s="81"/>
      <c r="FK65" s="81"/>
      <c r="FL65" s="81"/>
      <c r="FM65" s="81"/>
      <c r="FN65" s="81"/>
      <c r="FO65" s="81"/>
      <c r="FP65" s="81"/>
      <c r="FQ65" s="81"/>
      <c r="FR65" s="81"/>
      <c r="FS65" s="81"/>
      <c r="FT65" s="81"/>
      <c r="FU65" s="81"/>
      <c r="FV65" s="81"/>
      <c r="FW65" s="81"/>
      <c r="FX65" s="81"/>
      <c r="FY65" s="81"/>
      <c r="FZ65" s="81"/>
    </row>
    <row r="66" spans="2:182" s="12" customFormat="1" ht="14.25" customHeight="1">
      <c r="B66" s="261"/>
      <c r="C66" s="272"/>
      <c r="D66" s="208" t="s">
        <v>67</v>
      </c>
      <c r="E66" s="38">
        <v>21</v>
      </c>
      <c r="F66" s="34">
        <v>0</v>
      </c>
      <c r="G66" s="55">
        <f t="shared" si="58"/>
        <v>0</v>
      </c>
      <c r="H66" s="56">
        <v>4</v>
      </c>
      <c r="I66" s="55">
        <f t="shared" si="59"/>
        <v>0.19047619047619047</v>
      </c>
      <c r="J66" s="56">
        <v>2</v>
      </c>
      <c r="K66" s="55">
        <f t="shared" si="60"/>
        <v>9.5238095238095233E-2</v>
      </c>
      <c r="L66" s="38">
        <v>68</v>
      </c>
      <c r="M66" s="34">
        <v>3</v>
      </c>
      <c r="N66" s="55">
        <f t="shared" si="61"/>
        <v>4.4117647058823532E-2</v>
      </c>
      <c r="O66" s="56">
        <v>5</v>
      </c>
      <c r="P66" s="55">
        <f t="shared" si="62"/>
        <v>7.3529411764705885E-2</v>
      </c>
      <c r="Q66" s="56">
        <v>3</v>
      </c>
      <c r="R66" s="55">
        <f t="shared" si="63"/>
        <v>4.4117647058823532E-2</v>
      </c>
      <c r="S66" s="38">
        <v>3650</v>
      </c>
      <c r="T66" s="34">
        <v>146</v>
      </c>
      <c r="U66" s="55">
        <f t="shared" si="64"/>
        <v>0.04</v>
      </c>
      <c r="V66" s="56">
        <v>464</v>
      </c>
      <c r="W66" s="55">
        <f t="shared" si="65"/>
        <v>0.12712328767123288</v>
      </c>
      <c r="X66" s="56">
        <v>416</v>
      </c>
      <c r="Y66" s="55">
        <f t="shared" si="66"/>
        <v>0.11397260273972602</v>
      </c>
      <c r="Z66" s="38">
        <v>2990</v>
      </c>
      <c r="AA66" s="34">
        <v>132</v>
      </c>
      <c r="AB66" s="55">
        <f t="shared" si="67"/>
        <v>4.4147157190635451E-2</v>
      </c>
      <c r="AC66" s="56">
        <v>330</v>
      </c>
      <c r="AD66" s="55">
        <f t="shared" si="68"/>
        <v>0.11036789297658862</v>
      </c>
      <c r="AE66" s="56">
        <v>395</v>
      </c>
      <c r="AF66" s="55">
        <f t="shared" si="69"/>
        <v>0.13210702341137123</v>
      </c>
      <c r="AG66" s="38">
        <v>2265</v>
      </c>
      <c r="AH66" s="34">
        <v>73</v>
      </c>
      <c r="AI66" s="55">
        <f t="shared" si="70"/>
        <v>3.2229580573951436E-2</v>
      </c>
      <c r="AJ66" s="56">
        <v>194</v>
      </c>
      <c r="AK66" s="55">
        <f t="shared" si="71"/>
        <v>8.5651214128035322E-2</v>
      </c>
      <c r="AL66" s="56">
        <v>260</v>
      </c>
      <c r="AM66" s="55">
        <f t="shared" si="72"/>
        <v>0.11479028697571744</v>
      </c>
      <c r="AN66" s="38">
        <v>1091</v>
      </c>
      <c r="AO66" s="34">
        <v>31</v>
      </c>
      <c r="AP66" s="55">
        <f t="shared" si="73"/>
        <v>2.8414298808432631E-2</v>
      </c>
      <c r="AQ66" s="56">
        <v>85</v>
      </c>
      <c r="AR66" s="55">
        <f t="shared" si="74"/>
        <v>7.7910174152153983E-2</v>
      </c>
      <c r="AS66" s="56">
        <v>77</v>
      </c>
      <c r="AT66" s="55">
        <f t="shared" si="75"/>
        <v>7.0577451879010086E-2</v>
      </c>
      <c r="AU66" s="38">
        <v>384</v>
      </c>
      <c r="AV66" s="34">
        <v>8</v>
      </c>
      <c r="AW66" s="55">
        <f t="shared" si="76"/>
        <v>2.0833333333333332E-2</v>
      </c>
      <c r="AX66" s="56">
        <v>22</v>
      </c>
      <c r="AY66" s="55">
        <f t="shared" si="77"/>
        <v>5.7291666666666664E-2</v>
      </c>
      <c r="AZ66" s="56">
        <v>9</v>
      </c>
      <c r="BA66" s="55">
        <f t="shared" si="78"/>
        <v>2.34375E-2</v>
      </c>
      <c r="BB66" s="38">
        <f t="shared" si="20"/>
        <v>10469</v>
      </c>
      <c r="BC66" s="57">
        <f t="shared" si="21"/>
        <v>393</v>
      </c>
      <c r="BD66" s="55">
        <f t="shared" si="79"/>
        <v>3.7539402044130289E-2</v>
      </c>
      <c r="BE66" s="57">
        <f t="shared" si="22"/>
        <v>1104</v>
      </c>
      <c r="BF66" s="55">
        <f t="shared" si="80"/>
        <v>0.10545419810870188</v>
      </c>
      <c r="BG66" s="57">
        <f t="shared" si="23"/>
        <v>1162</v>
      </c>
      <c r="BH66" s="55">
        <f t="shared" si="81"/>
        <v>0.11099436431368803</v>
      </c>
      <c r="BI66" s="229"/>
      <c r="BJ66" s="261"/>
      <c r="BK66" s="272"/>
      <c r="BL66" s="208" t="s">
        <v>67</v>
      </c>
      <c r="BM66" s="38">
        <v>21880</v>
      </c>
      <c r="BN66" s="38">
        <v>508</v>
      </c>
      <c r="BO66" s="85">
        <v>2.3217550274223033E-2</v>
      </c>
      <c r="BP66" s="38">
        <v>2380</v>
      </c>
      <c r="BQ66" s="85">
        <v>0.10877513711151737</v>
      </c>
      <c r="BR66" s="38">
        <v>1237</v>
      </c>
      <c r="BS66" s="85">
        <v>5.653564899451554E-2</v>
      </c>
      <c r="BU66" s="190"/>
      <c r="BV66" s="117" t="s">
        <v>67</v>
      </c>
      <c r="BW66" s="36">
        <f t="shared" si="0"/>
        <v>0.74601203553347983</v>
      </c>
      <c r="BX66" s="36">
        <f>(BM54-SUM(BN54,BP54,BR54))/BM54</f>
        <v>0.76387260648690891</v>
      </c>
      <c r="BY66" s="138">
        <v>60</v>
      </c>
      <c r="BZ66" s="142" t="s">
        <v>44</v>
      </c>
      <c r="CA66" s="36">
        <f t="shared" si="82"/>
        <v>3.689567430025445E-2</v>
      </c>
      <c r="CB66" s="36">
        <f t="shared" si="229"/>
        <v>2.6912811387900356E-2</v>
      </c>
      <c r="CC66" s="36">
        <f t="shared" si="24"/>
        <v>0.15447413061916879</v>
      </c>
      <c r="CD66" s="36">
        <f t="shared" si="230"/>
        <v>0.13767793594306049</v>
      </c>
      <c r="CE66" s="36">
        <f t="shared" si="25"/>
        <v>5.7251908396946563E-2</v>
      </c>
      <c r="CF66" s="36">
        <f t="shared" si="231"/>
        <v>5.6605871886120998E-2</v>
      </c>
      <c r="CG66" s="36">
        <f t="shared" si="83"/>
        <v>0.75137828668363016</v>
      </c>
      <c r="CH66" s="36">
        <f t="shared" si="26"/>
        <v>0.77880338078291811</v>
      </c>
      <c r="CI66" s="36">
        <f t="shared" si="27"/>
        <v>3.2506415739948676E-2</v>
      </c>
      <c r="CJ66" s="36">
        <f t="shared" si="28"/>
        <v>0.13915027088679782</v>
      </c>
      <c r="CK66" s="36">
        <f t="shared" si="29"/>
        <v>5.9167379526660964E-2</v>
      </c>
      <c r="CL66" s="36">
        <f t="shared" si="30"/>
        <v>0.76917593384659255</v>
      </c>
      <c r="CM66" s="36">
        <f t="shared" si="31"/>
        <v>5.6179775280898875E-2</v>
      </c>
      <c r="CN66" s="36">
        <f t="shared" si="32"/>
        <v>0.21011235955056179</v>
      </c>
      <c r="CO66" s="36">
        <f t="shared" si="33"/>
        <v>5.8426966292134834E-2</v>
      </c>
      <c r="CP66" s="36">
        <f t="shared" si="34"/>
        <v>0.67528089887640452</v>
      </c>
      <c r="CQ66" s="36">
        <f t="shared" si="35"/>
        <v>3.9603960396039604E-2</v>
      </c>
      <c r="CR66" s="36">
        <f t="shared" si="36"/>
        <v>0.20990099009900989</v>
      </c>
      <c r="CS66" s="36">
        <f t="shared" si="37"/>
        <v>3.9603960396039604E-2</v>
      </c>
      <c r="CT66" s="36">
        <f t="shared" si="38"/>
        <v>0.71089108910891086</v>
      </c>
      <c r="CV66" s="139"/>
      <c r="CW66" s="81"/>
      <c r="CX66" s="81"/>
      <c r="CY66" s="81"/>
      <c r="CZ66" s="81"/>
      <c r="DA66" s="81"/>
      <c r="DB66" s="81"/>
      <c r="DC66" s="81"/>
      <c r="DD66" s="81"/>
      <c r="DE66" s="81"/>
      <c r="DF66" s="81"/>
      <c r="DG66" s="81"/>
      <c r="DH66" s="81"/>
      <c r="DI66" s="81"/>
      <c r="DJ66" s="81"/>
      <c r="DK66" s="81"/>
      <c r="DL66" s="81"/>
      <c r="DM66" s="81"/>
      <c r="DN66" s="81"/>
      <c r="DO66" s="81"/>
      <c r="DP66" s="81"/>
      <c r="DQ66" s="81"/>
      <c r="DR66" s="81"/>
      <c r="DS66" s="81"/>
      <c r="DT66" s="81"/>
      <c r="DU66" s="81"/>
      <c r="DV66" s="81"/>
      <c r="DW66" s="81"/>
      <c r="DX66" s="81"/>
      <c r="DY66" s="81"/>
      <c r="DZ66" s="81"/>
      <c r="EA66" s="81"/>
      <c r="EB66" s="81"/>
      <c r="EC66" s="81"/>
      <c r="ED66" s="81"/>
      <c r="EE66" s="81"/>
      <c r="EF66" s="81"/>
      <c r="EG66" s="81"/>
      <c r="EH66" s="81"/>
      <c r="EI66" s="81"/>
      <c r="EJ66" s="81"/>
      <c r="EP66" s="81"/>
      <c r="EQ66" s="81"/>
      <c r="ER66" s="81"/>
      <c r="ES66" s="81"/>
      <c r="ET66" s="81"/>
      <c r="EU66" s="81"/>
      <c r="EV66" s="81"/>
      <c r="EW66" s="81"/>
      <c r="EX66" s="81"/>
      <c r="EY66" s="81"/>
      <c r="EZ66" s="81"/>
      <c r="FA66" s="81"/>
      <c r="FB66" s="81"/>
      <c r="FC66" s="81"/>
      <c r="FD66" s="81"/>
      <c r="FE66" s="81"/>
      <c r="FF66" s="81"/>
      <c r="FG66" s="81"/>
      <c r="FH66" s="81"/>
      <c r="FI66" s="81"/>
      <c r="FJ66" s="81"/>
      <c r="FK66" s="81"/>
      <c r="FL66" s="81"/>
      <c r="FM66" s="81"/>
      <c r="FN66" s="81"/>
      <c r="FO66" s="81"/>
      <c r="FP66" s="81"/>
      <c r="FQ66" s="81"/>
      <c r="FR66" s="81"/>
      <c r="FS66" s="81"/>
      <c r="FT66" s="81"/>
      <c r="FU66" s="81"/>
      <c r="FV66" s="81"/>
      <c r="FW66" s="81"/>
      <c r="FX66" s="81"/>
      <c r="FY66" s="81"/>
      <c r="FZ66" s="81"/>
    </row>
    <row r="67" spans="2:182" s="12" customFormat="1" ht="14.25" customHeight="1">
      <c r="B67" s="259">
        <v>13</v>
      </c>
      <c r="C67" s="270" t="s">
        <v>106</v>
      </c>
      <c r="D67" s="135" t="s">
        <v>140</v>
      </c>
      <c r="E67" s="120">
        <v>30</v>
      </c>
      <c r="F67" s="83">
        <v>0</v>
      </c>
      <c r="G67" s="72">
        <f t="shared" si="58"/>
        <v>0</v>
      </c>
      <c r="H67" s="73">
        <v>3</v>
      </c>
      <c r="I67" s="72">
        <f t="shared" si="59"/>
        <v>0.1</v>
      </c>
      <c r="J67" s="73">
        <v>0</v>
      </c>
      <c r="K67" s="72">
        <f t="shared" si="60"/>
        <v>0</v>
      </c>
      <c r="L67" s="120">
        <v>129</v>
      </c>
      <c r="M67" s="83">
        <v>5</v>
      </c>
      <c r="N67" s="72">
        <f t="shared" si="61"/>
        <v>3.875968992248062E-2</v>
      </c>
      <c r="O67" s="73">
        <v>9</v>
      </c>
      <c r="P67" s="72">
        <f t="shared" si="62"/>
        <v>6.9767441860465115E-2</v>
      </c>
      <c r="Q67" s="73">
        <v>6</v>
      </c>
      <c r="R67" s="72">
        <f t="shared" si="63"/>
        <v>4.6511627906976744E-2</v>
      </c>
      <c r="S67" s="120">
        <v>4963</v>
      </c>
      <c r="T67" s="83">
        <v>122</v>
      </c>
      <c r="U67" s="72">
        <f t="shared" si="64"/>
        <v>2.4581906105178318E-2</v>
      </c>
      <c r="V67" s="73">
        <v>645</v>
      </c>
      <c r="W67" s="72">
        <f t="shared" si="65"/>
        <v>0.12996171670360668</v>
      </c>
      <c r="X67" s="73">
        <v>375</v>
      </c>
      <c r="Y67" s="72">
        <f t="shared" si="66"/>
        <v>7.5559137618375988E-2</v>
      </c>
      <c r="Z67" s="120">
        <v>4520</v>
      </c>
      <c r="AA67" s="83">
        <v>130</v>
      </c>
      <c r="AB67" s="72">
        <f t="shared" si="67"/>
        <v>2.8761061946902654E-2</v>
      </c>
      <c r="AC67" s="73">
        <v>549</v>
      </c>
      <c r="AD67" s="72">
        <f t="shared" si="68"/>
        <v>0.12146017699115044</v>
      </c>
      <c r="AE67" s="73">
        <v>391</v>
      </c>
      <c r="AF67" s="72">
        <f t="shared" si="69"/>
        <v>8.6504424778761066E-2</v>
      </c>
      <c r="AG67" s="120">
        <v>3179</v>
      </c>
      <c r="AH67" s="83">
        <v>46</v>
      </c>
      <c r="AI67" s="72">
        <f t="shared" si="70"/>
        <v>1.4469959106637308E-2</v>
      </c>
      <c r="AJ67" s="73">
        <v>277</v>
      </c>
      <c r="AK67" s="72">
        <f t="shared" si="71"/>
        <v>8.7134318968228999E-2</v>
      </c>
      <c r="AL67" s="73">
        <v>215</v>
      </c>
      <c r="AM67" s="72">
        <f t="shared" si="72"/>
        <v>6.7631330607109158E-2</v>
      </c>
      <c r="AN67" s="120">
        <v>1360</v>
      </c>
      <c r="AO67" s="83">
        <v>9</v>
      </c>
      <c r="AP67" s="72">
        <f t="shared" si="73"/>
        <v>6.6176470588235293E-3</v>
      </c>
      <c r="AQ67" s="73">
        <v>90</v>
      </c>
      <c r="AR67" s="72">
        <f t="shared" si="74"/>
        <v>6.6176470588235295E-2</v>
      </c>
      <c r="AS67" s="73">
        <v>64</v>
      </c>
      <c r="AT67" s="72">
        <f t="shared" si="75"/>
        <v>4.7058823529411764E-2</v>
      </c>
      <c r="AU67" s="120">
        <v>426</v>
      </c>
      <c r="AV67" s="83">
        <v>3</v>
      </c>
      <c r="AW67" s="72">
        <f t="shared" si="76"/>
        <v>7.0422535211267607E-3</v>
      </c>
      <c r="AX67" s="73">
        <v>20</v>
      </c>
      <c r="AY67" s="72">
        <f t="shared" si="77"/>
        <v>4.6948356807511735E-2</v>
      </c>
      <c r="AZ67" s="73">
        <v>10</v>
      </c>
      <c r="BA67" s="72">
        <f t="shared" si="78"/>
        <v>2.3474178403755867E-2</v>
      </c>
      <c r="BB67" s="120">
        <f t="shared" si="20"/>
        <v>14607</v>
      </c>
      <c r="BC67" s="74">
        <f t="shared" si="21"/>
        <v>315</v>
      </c>
      <c r="BD67" s="72">
        <f t="shared" si="79"/>
        <v>2.1565003080714726E-2</v>
      </c>
      <c r="BE67" s="74">
        <f t="shared" si="22"/>
        <v>1593</v>
      </c>
      <c r="BF67" s="72">
        <f t="shared" si="80"/>
        <v>0.10905730129390019</v>
      </c>
      <c r="BG67" s="74">
        <f t="shared" si="23"/>
        <v>1061</v>
      </c>
      <c r="BH67" s="84">
        <f t="shared" si="81"/>
        <v>7.2636407202026423E-2</v>
      </c>
      <c r="BI67" s="230"/>
      <c r="BJ67" s="259">
        <v>16</v>
      </c>
      <c r="BK67" s="270" t="s">
        <v>54</v>
      </c>
      <c r="BL67" s="209" t="s">
        <v>140</v>
      </c>
      <c r="BM67" s="38">
        <v>12514</v>
      </c>
      <c r="BN67" s="38">
        <v>287</v>
      </c>
      <c r="BO67" s="85">
        <v>2.293431356880294E-2</v>
      </c>
      <c r="BP67" s="38">
        <v>1337</v>
      </c>
      <c r="BQ67" s="85">
        <v>0.10684033882052102</v>
      </c>
      <c r="BR67" s="38">
        <v>871</v>
      </c>
      <c r="BS67" s="85">
        <v>6.960204570880614E-2</v>
      </c>
      <c r="BU67" s="188" t="s">
        <v>106</v>
      </c>
      <c r="BV67" s="5" t="s">
        <v>140</v>
      </c>
      <c r="BW67" s="36">
        <f t="shared" si="0"/>
        <v>0.79674128842335867</v>
      </c>
      <c r="BX67" s="36">
        <f>(BM55-SUM(BN55,BP55,BR55))/BM55</f>
        <v>0.81662743154503781</v>
      </c>
      <c r="BY67" s="138">
        <v>61</v>
      </c>
      <c r="BZ67" s="142" t="s">
        <v>16</v>
      </c>
      <c r="CA67" s="36">
        <f t="shared" si="82"/>
        <v>5.3028460228654831E-2</v>
      </c>
      <c r="CB67" s="36">
        <f t="shared" si="229"/>
        <v>3.9994937349702567E-2</v>
      </c>
      <c r="CC67" s="36">
        <f t="shared" si="24"/>
        <v>0.16577475066893699</v>
      </c>
      <c r="CD67" s="36">
        <f t="shared" si="230"/>
        <v>0.16251107454752564</v>
      </c>
      <c r="CE67" s="36">
        <f t="shared" si="25"/>
        <v>6.5312576015567989E-2</v>
      </c>
      <c r="CF67" s="36">
        <f t="shared" si="231"/>
        <v>5.5436020756866218E-2</v>
      </c>
      <c r="CG67" s="36">
        <f t="shared" si="83"/>
        <v>0.71588421308684014</v>
      </c>
      <c r="CH67" s="36">
        <f t="shared" si="26"/>
        <v>0.74205796734590557</v>
      </c>
      <c r="CI67" s="36">
        <f t="shared" si="27"/>
        <v>4.8763853367433933E-2</v>
      </c>
      <c r="CJ67" s="36">
        <f t="shared" si="28"/>
        <v>0.15788576300085252</v>
      </c>
      <c r="CK67" s="36">
        <f t="shared" si="29"/>
        <v>6.0869565217391307E-2</v>
      </c>
      <c r="CL67" s="36">
        <f t="shared" si="30"/>
        <v>0.73248081841432222</v>
      </c>
      <c r="CM67" s="36">
        <f t="shared" si="31"/>
        <v>7.3775573465592062E-2</v>
      </c>
      <c r="CN67" s="36">
        <f t="shared" si="32"/>
        <v>0.20582765034097955</v>
      </c>
      <c r="CO67" s="36">
        <f t="shared" si="33"/>
        <v>7.7495350278983258E-2</v>
      </c>
      <c r="CP67" s="36">
        <f t="shared" si="34"/>
        <v>0.6429014259144451</v>
      </c>
      <c r="CQ67" s="36">
        <f t="shared" si="35"/>
        <v>4.8494983277591976E-2</v>
      </c>
      <c r="CR67" s="36">
        <f t="shared" si="36"/>
        <v>0.1705685618729097</v>
      </c>
      <c r="CS67" s="36">
        <f t="shared" si="37"/>
        <v>8.3612040133779264E-2</v>
      </c>
      <c r="CT67" s="36">
        <f t="shared" si="38"/>
        <v>0.69732441471571904</v>
      </c>
      <c r="CV67" s="139"/>
      <c r="CW67" s="81"/>
      <c r="CX67" s="81"/>
      <c r="CY67" s="81"/>
      <c r="CZ67" s="81"/>
      <c r="DA67" s="81"/>
      <c r="DB67" s="81"/>
      <c r="DC67" s="81"/>
      <c r="DD67" s="81"/>
      <c r="DE67" s="81"/>
      <c r="DF67" s="81"/>
      <c r="DG67" s="81"/>
      <c r="DH67" s="81"/>
      <c r="DI67" s="81"/>
      <c r="DJ67" s="81"/>
      <c r="DK67" s="81"/>
      <c r="DL67" s="81"/>
      <c r="DM67" s="81"/>
      <c r="DN67" s="81"/>
      <c r="DO67" s="81"/>
      <c r="DP67" s="81"/>
      <c r="DQ67" s="81"/>
      <c r="DR67" s="81"/>
      <c r="DS67" s="81"/>
      <c r="DT67" s="81"/>
      <c r="DU67" s="81"/>
      <c r="DV67" s="81"/>
      <c r="DW67" s="81"/>
      <c r="DX67" s="81"/>
      <c r="DY67" s="81"/>
      <c r="DZ67" s="81"/>
      <c r="EA67" s="81"/>
      <c r="EB67" s="81"/>
      <c r="EC67" s="81"/>
      <c r="ED67" s="81"/>
      <c r="EE67" s="81"/>
      <c r="EF67" s="81"/>
      <c r="EG67" s="81"/>
      <c r="EH67" s="81"/>
      <c r="EI67" s="81"/>
      <c r="EJ67" s="81"/>
      <c r="EP67" s="81"/>
      <c r="EQ67" s="81"/>
      <c r="ER67" s="81"/>
      <c r="ES67" s="81"/>
      <c r="ET67" s="81"/>
      <c r="EU67" s="81"/>
      <c r="EV67" s="81"/>
      <c r="EW67" s="81"/>
      <c r="EX67" s="81"/>
      <c r="EY67" s="81"/>
      <c r="EZ67" s="81"/>
      <c r="FA67" s="81"/>
      <c r="FB67" s="81"/>
      <c r="FC67" s="81"/>
      <c r="FD67" s="81"/>
      <c r="FE67" s="81"/>
      <c r="FF67" s="81"/>
      <c r="FG67" s="81"/>
      <c r="FH67" s="81"/>
      <c r="FI67" s="81"/>
      <c r="FJ67" s="81"/>
      <c r="FK67" s="81"/>
      <c r="FL67" s="81"/>
      <c r="FM67" s="81"/>
      <c r="FN67" s="81"/>
      <c r="FO67" s="81"/>
      <c r="FP67" s="81"/>
      <c r="FQ67" s="81"/>
      <c r="FR67" s="81"/>
      <c r="FS67" s="81"/>
      <c r="FT67" s="81"/>
      <c r="FU67" s="81"/>
      <c r="FV67" s="81"/>
      <c r="FW67" s="81"/>
      <c r="FX67" s="81"/>
      <c r="FY67" s="81"/>
      <c r="FZ67" s="81"/>
    </row>
    <row r="68" spans="2:182" s="12" customFormat="1" ht="14.25" customHeight="1">
      <c r="B68" s="260"/>
      <c r="C68" s="271"/>
      <c r="D68" s="213" t="s">
        <v>303</v>
      </c>
      <c r="E68" s="170">
        <v>0</v>
      </c>
      <c r="F68" s="220">
        <v>0</v>
      </c>
      <c r="G68" s="84" t="str">
        <f t="shared" si="58"/>
        <v>-</v>
      </c>
      <c r="H68" s="231">
        <v>0</v>
      </c>
      <c r="I68" s="84" t="str">
        <f>IFERROR(H68/E68,"-")</f>
        <v>-</v>
      </c>
      <c r="J68" s="231">
        <v>0</v>
      </c>
      <c r="K68" s="84" t="str">
        <f>IFERROR(J68/E68,"-")</f>
        <v>-</v>
      </c>
      <c r="L68" s="170">
        <v>6</v>
      </c>
      <c r="M68" s="220">
        <v>0</v>
      </c>
      <c r="N68" s="84">
        <f>IFERROR(M68/L68,"-")</f>
        <v>0</v>
      </c>
      <c r="O68" s="231">
        <v>0</v>
      </c>
      <c r="P68" s="84">
        <f>IFERROR(O68/L68,"-")</f>
        <v>0</v>
      </c>
      <c r="Q68" s="231">
        <v>0</v>
      </c>
      <c r="R68" s="84">
        <f>IFERROR(Q68/L68,"-")</f>
        <v>0</v>
      </c>
      <c r="S68" s="170">
        <v>703</v>
      </c>
      <c r="T68" s="220">
        <v>19</v>
      </c>
      <c r="U68" s="84">
        <f>IFERROR(T68/S68,"-")</f>
        <v>2.7027027027027029E-2</v>
      </c>
      <c r="V68" s="231">
        <v>91</v>
      </c>
      <c r="W68" s="84">
        <f>IFERROR(V68/S68,"-")</f>
        <v>0.12944523470839261</v>
      </c>
      <c r="X68" s="231">
        <v>51</v>
      </c>
      <c r="Y68" s="84">
        <f>IFERROR(X68/S68,"-")</f>
        <v>7.254623044096728E-2</v>
      </c>
      <c r="Z68" s="170">
        <v>501</v>
      </c>
      <c r="AA68" s="220">
        <v>15</v>
      </c>
      <c r="AB68" s="84">
        <f>IFERROR(AA68/Z68,"-")</f>
        <v>2.9940119760479042E-2</v>
      </c>
      <c r="AC68" s="231">
        <v>55</v>
      </c>
      <c r="AD68" s="84">
        <f>IFERROR(AC68/Z68,"-")</f>
        <v>0.10978043912175649</v>
      </c>
      <c r="AE68" s="231">
        <v>51</v>
      </c>
      <c r="AF68" s="84">
        <f>IFERROR(AE68/Z68,"-")</f>
        <v>0.10179640718562874</v>
      </c>
      <c r="AG68" s="170">
        <v>321</v>
      </c>
      <c r="AH68" s="220">
        <v>13</v>
      </c>
      <c r="AI68" s="84">
        <f>IFERROR(AH68/AG68,"-")</f>
        <v>4.0498442367601244E-2</v>
      </c>
      <c r="AJ68" s="231">
        <v>35</v>
      </c>
      <c r="AK68" s="84">
        <f>IFERROR(AJ68/AG68,"-")</f>
        <v>0.10903426791277258</v>
      </c>
      <c r="AL68" s="231">
        <v>31</v>
      </c>
      <c r="AM68" s="84">
        <f>IFERROR(AL68/AG68,"-")</f>
        <v>9.657320872274143E-2</v>
      </c>
      <c r="AN68" s="170">
        <v>149</v>
      </c>
      <c r="AO68" s="220">
        <v>3</v>
      </c>
      <c r="AP68" s="84">
        <f>IFERROR(AO68/AN68,"-")</f>
        <v>2.0134228187919462E-2</v>
      </c>
      <c r="AQ68" s="231">
        <v>12</v>
      </c>
      <c r="AR68" s="84">
        <f>IFERROR(AQ68/AN68,"-")</f>
        <v>8.0536912751677847E-2</v>
      </c>
      <c r="AS68" s="231">
        <v>12</v>
      </c>
      <c r="AT68" s="84">
        <f>IFERROR(AS68/AN68,"-")</f>
        <v>8.0536912751677847E-2</v>
      </c>
      <c r="AU68" s="170">
        <v>50</v>
      </c>
      <c r="AV68" s="220">
        <v>0</v>
      </c>
      <c r="AW68" s="84">
        <f>IFERROR(AV68/AU68,"-")</f>
        <v>0</v>
      </c>
      <c r="AX68" s="231">
        <v>2</v>
      </c>
      <c r="AY68" s="84">
        <f>IFERROR(AX68/AU68,"-")</f>
        <v>0.04</v>
      </c>
      <c r="AZ68" s="231">
        <v>1</v>
      </c>
      <c r="BA68" s="84">
        <f>IFERROR(AZ68/AU68,"-")</f>
        <v>0.02</v>
      </c>
      <c r="BB68" s="170">
        <f t="shared" si="20"/>
        <v>1730</v>
      </c>
      <c r="BC68" s="171">
        <f t="shared" si="21"/>
        <v>50</v>
      </c>
      <c r="BD68" s="84">
        <f>IFERROR(BC68/BB68,"-")</f>
        <v>2.8901734104046242E-2</v>
      </c>
      <c r="BE68" s="171">
        <f t="shared" si="22"/>
        <v>195</v>
      </c>
      <c r="BF68" s="84">
        <f>IFERROR(BE68/BB68,"-")</f>
        <v>0.11271676300578035</v>
      </c>
      <c r="BG68" s="171">
        <f t="shared" si="23"/>
        <v>146</v>
      </c>
      <c r="BH68" s="84">
        <f>IFERROR(BG68/BB68,"-")</f>
        <v>8.4393063583815028E-2</v>
      </c>
      <c r="BJ68" s="260"/>
      <c r="BK68" s="271"/>
      <c r="BL68" s="209" t="s">
        <v>160</v>
      </c>
      <c r="BM68" s="38">
        <v>1345</v>
      </c>
      <c r="BN68" s="38">
        <v>29</v>
      </c>
      <c r="BO68" s="85">
        <v>2.1561338289962824E-2</v>
      </c>
      <c r="BP68" s="38">
        <v>147</v>
      </c>
      <c r="BQ68" s="85">
        <v>0.10929368029739776</v>
      </c>
      <c r="BR68" s="38">
        <v>115</v>
      </c>
      <c r="BS68" s="85">
        <v>8.5501858736059477E-2</v>
      </c>
      <c r="BU68" s="225"/>
      <c r="BV68" s="214" t="s">
        <v>299</v>
      </c>
      <c r="BW68" s="36">
        <f t="shared" si="0"/>
        <v>0.77398843930635841</v>
      </c>
      <c r="BX68" s="226"/>
      <c r="BY68" s="138">
        <v>62</v>
      </c>
      <c r="BZ68" s="142" t="s">
        <v>17</v>
      </c>
      <c r="CA68" s="36">
        <f t="shared" si="82"/>
        <v>3.0047400980155861E-2</v>
      </c>
      <c r="CB68" s="36">
        <f t="shared" si="229"/>
        <v>2.7584472205919343E-2</v>
      </c>
      <c r="CC68" s="36">
        <f t="shared" si="24"/>
        <v>0.15144211456575882</v>
      </c>
      <c r="CD68" s="36">
        <f t="shared" si="230"/>
        <v>0.13456862580699253</v>
      </c>
      <c r="CE68" s="36">
        <f t="shared" si="25"/>
        <v>5.2221418815778901E-2</v>
      </c>
      <c r="CF68" s="36">
        <f t="shared" si="231"/>
        <v>5.1731365808669404E-2</v>
      </c>
      <c r="CG68" s="36">
        <f t="shared" si="83"/>
        <v>0.76628906563830645</v>
      </c>
      <c r="CH68" s="36">
        <f t="shared" si="26"/>
        <v>0.78611553617841867</v>
      </c>
      <c r="CI68" s="36">
        <f t="shared" si="27"/>
        <v>2.3714891361950187E-2</v>
      </c>
      <c r="CJ68" s="36">
        <f t="shared" si="28"/>
        <v>0.13235294117647059</v>
      </c>
      <c r="CK68" s="36">
        <f t="shared" si="29"/>
        <v>5.0476947535771068E-2</v>
      </c>
      <c r="CL68" s="36">
        <f t="shared" si="30"/>
        <v>0.79345521992580814</v>
      </c>
      <c r="CM68" s="36">
        <f t="shared" si="31"/>
        <v>4.1367423154266017E-2</v>
      </c>
      <c r="CN68" s="36">
        <f t="shared" si="32"/>
        <v>0.18816432059752944</v>
      </c>
      <c r="CO68" s="36">
        <f t="shared" si="33"/>
        <v>5.9752944556162021E-2</v>
      </c>
      <c r="CP68" s="36">
        <f t="shared" si="34"/>
        <v>0.7107153116920425</v>
      </c>
      <c r="CQ68" s="36">
        <f t="shared" si="35"/>
        <v>4.0160642570281124E-2</v>
      </c>
      <c r="CR68" s="36">
        <f t="shared" si="36"/>
        <v>0.17991967871485945</v>
      </c>
      <c r="CS68" s="36">
        <f t="shared" si="37"/>
        <v>4.4176706827309238E-2</v>
      </c>
      <c r="CT68" s="36">
        <f t="shared" si="38"/>
        <v>0.73574297188755022</v>
      </c>
      <c r="CV68" s="139"/>
      <c r="CW68" s="81"/>
      <c r="CX68" s="81"/>
      <c r="CY68" s="81"/>
      <c r="CZ68" s="81"/>
      <c r="DA68" s="81"/>
      <c r="DB68" s="81"/>
      <c r="DC68" s="81"/>
      <c r="DD68" s="81"/>
      <c r="DE68" s="81"/>
      <c r="DF68" s="81"/>
      <c r="DG68" s="81"/>
      <c r="DH68" s="81"/>
      <c r="DI68" s="81"/>
      <c r="DJ68" s="81"/>
      <c r="DK68" s="81"/>
      <c r="DL68" s="81"/>
      <c r="DM68" s="81"/>
      <c r="DN68" s="81"/>
      <c r="DO68" s="81"/>
      <c r="DP68" s="81"/>
      <c r="DQ68" s="81"/>
      <c r="DR68" s="81"/>
      <c r="DS68" s="81"/>
      <c r="DT68" s="81"/>
      <c r="DU68" s="81"/>
      <c r="DV68" s="81"/>
      <c r="DW68" s="81"/>
      <c r="DX68" s="81"/>
      <c r="DY68" s="81"/>
      <c r="DZ68" s="81"/>
      <c r="EA68" s="81"/>
      <c r="EB68" s="81"/>
      <c r="EC68" s="81"/>
      <c r="ED68" s="81"/>
      <c r="EE68" s="81"/>
      <c r="EF68" s="81"/>
      <c r="EG68" s="81"/>
      <c r="EH68" s="81"/>
      <c r="EI68" s="81"/>
      <c r="EJ68" s="81"/>
      <c r="EP68" s="81"/>
      <c r="EQ68" s="81"/>
      <c r="ER68" s="81"/>
      <c r="ES68" s="81"/>
      <c r="ET68" s="81"/>
      <c r="EU68" s="81"/>
      <c r="EV68" s="81"/>
      <c r="EW68" s="81"/>
      <c r="EX68" s="81"/>
      <c r="EY68" s="81"/>
      <c r="EZ68" s="81"/>
      <c r="FA68" s="81"/>
      <c r="FB68" s="81"/>
      <c r="FC68" s="81"/>
      <c r="FD68" s="81"/>
      <c r="FE68" s="81"/>
      <c r="FF68" s="81"/>
      <c r="FG68" s="81"/>
      <c r="FH68" s="81"/>
      <c r="FI68" s="81"/>
      <c r="FJ68" s="81"/>
      <c r="FK68" s="81"/>
      <c r="FL68" s="81"/>
      <c r="FM68" s="81"/>
      <c r="FN68" s="81"/>
      <c r="FO68" s="81"/>
      <c r="FP68" s="81"/>
      <c r="FQ68" s="81"/>
      <c r="FR68" s="81"/>
      <c r="FS68" s="81"/>
      <c r="FT68" s="81"/>
      <c r="FU68" s="81"/>
      <c r="FV68" s="81"/>
      <c r="FW68" s="81"/>
      <c r="FX68" s="81"/>
      <c r="FY68" s="81"/>
      <c r="FZ68" s="81"/>
    </row>
    <row r="69" spans="2:182" s="12" customFormat="1" ht="14.25" customHeight="1">
      <c r="B69" s="260"/>
      <c r="C69" s="271"/>
      <c r="D69" s="169" t="s">
        <v>160</v>
      </c>
      <c r="E69" s="164">
        <v>0</v>
      </c>
      <c r="F69" s="165">
        <v>0</v>
      </c>
      <c r="G69" s="62" t="str">
        <f t="shared" si="58"/>
        <v>-</v>
      </c>
      <c r="H69" s="63">
        <v>0</v>
      </c>
      <c r="I69" s="62" t="str">
        <f t="shared" si="59"/>
        <v>-</v>
      </c>
      <c r="J69" s="63">
        <v>0</v>
      </c>
      <c r="K69" s="62" t="str">
        <f t="shared" si="60"/>
        <v>-</v>
      </c>
      <c r="L69" s="164">
        <v>2</v>
      </c>
      <c r="M69" s="165">
        <v>0</v>
      </c>
      <c r="N69" s="62">
        <f t="shared" si="61"/>
        <v>0</v>
      </c>
      <c r="O69" s="63">
        <v>0</v>
      </c>
      <c r="P69" s="62">
        <f t="shared" si="62"/>
        <v>0</v>
      </c>
      <c r="Q69" s="63">
        <v>0</v>
      </c>
      <c r="R69" s="62">
        <f t="shared" si="63"/>
        <v>0</v>
      </c>
      <c r="S69" s="164">
        <v>538</v>
      </c>
      <c r="T69" s="165">
        <v>14</v>
      </c>
      <c r="U69" s="62">
        <f t="shared" si="64"/>
        <v>2.6022304832713755E-2</v>
      </c>
      <c r="V69" s="63">
        <v>73</v>
      </c>
      <c r="W69" s="62">
        <f t="shared" si="65"/>
        <v>0.13568773234200743</v>
      </c>
      <c r="X69" s="63">
        <v>36</v>
      </c>
      <c r="Y69" s="62">
        <f t="shared" si="66"/>
        <v>6.6914498141263934E-2</v>
      </c>
      <c r="Z69" s="164">
        <v>320</v>
      </c>
      <c r="AA69" s="165">
        <v>5</v>
      </c>
      <c r="AB69" s="62">
        <f t="shared" si="67"/>
        <v>1.5625E-2</v>
      </c>
      <c r="AC69" s="63">
        <v>36</v>
      </c>
      <c r="AD69" s="62">
        <f t="shared" si="68"/>
        <v>0.1125</v>
      </c>
      <c r="AE69" s="63">
        <v>35</v>
      </c>
      <c r="AF69" s="62">
        <f t="shared" si="69"/>
        <v>0.109375</v>
      </c>
      <c r="AG69" s="164">
        <v>171</v>
      </c>
      <c r="AH69" s="165">
        <v>0</v>
      </c>
      <c r="AI69" s="62">
        <f t="shared" si="70"/>
        <v>0</v>
      </c>
      <c r="AJ69" s="63">
        <v>14</v>
      </c>
      <c r="AK69" s="62">
        <f t="shared" si="71"/>
        <v>8.1871345029239762E-2</v>
      </c>
      <c r="AL69" s="63">
        <v>25</v>
      </c>
      <c r="AM69" s="62">
        <f t="shared" si="72"/>
        <v>0.14619883040935672</v>
      </c>
      <c r="AN69" s="164">
        <v>63</v>
      </c>
      <c r="AO69" s="165">
        <v>0</v>
      </c>
      <c r="AP69" s="62">
        <f t="shared" si="73"/>
        <v>0</v>
      </c>
      <c r="AQ69" s="63">
        <v>3</v>
      </c>
      <c r="AR69" s="62">
        <f t="shared" si="74"/>
        <v>4.7619047619047616E-2</v>
      </c>
      <c r="AS69" s="63">
        <v>6</v>
      </c>
      <c r="AT69" s="62">
        <f t="shared" si="75"/>
        <v>9.5238095238095233E-2</v>
      </c>
      <c r="AU69" s="164">
        <v>20</v>
      </c>
      <c r="AV69" s="165">
        <v>0</v>
      </c>
      <c r="AW69" s="62">
        <f t="shared" si="76"/>
        <v>0</v>
      </c>
      <c r="AX69" s="63">
        <v>0</v>
      </c>
      <c r="AY69" s="62">
        <f t="shared" si="77"/>
        <v>0</v>
      </c>
      <c r="AZ69" s="63">
        <v>0</v>
      </c>
      <c r="BA69" s="62">
        <f t="shared" si="78"/>
        <v>0</v>
      </c>
      <c r="BB69" s="164">
        <f t="shared" si="20"/>
        <v>1114</v>
      </c>
      <c r="BC69" s="64">
        <f t="shared" si="21"/>
        <v>19</v>
      </c>
      <c r="BD69" s="62">
        <f t="shared" si="79"/>
        <v>1.7055655296229804E-2</v>
      </c>
      <c r="BE69" s="64">
        <f t="shared" si="22"/>
        <v>126</v>
      </c>
      <c r="BF69" s="62">
        <f t="shared" si="80"/>
        <v>0.11310592459605028</v>
      </c>
      <c r="BG69" s="64">
        <f t="shared" si="23"/>
        <v>102</v>
      </c>
      <c r="BH69" s="62">
        <f t="shared" si="81"/>
        <v>9.1561938958707359E-2</v>
      </c>
      <c r="BJ69" s="260"/>
      <c r="BK69" s="271"/>
      <c r="BL69" s="209" t="s">
        <v>209</v>
      </c>
      <c r="BM69" s="38">
        <v>509</v>
      </c>
      <c r="BN69" s="38">
        <v>3</v>
      </c>
      <c r="BO69" s="85">
        <v>5.893909626719057E-3</v>
      </c>
      <c r="BP69" s="38">
        <v>6</v>
      </c>
      <c r="BQ69" s="85">
        <v>1.1787819253438114E-2</v>
      </c>
      <c r="BR69" s="38">
        <v>6</v>
      </c>
      <c r="BS69" s="85">
        <v>1.1787819253438114E-2</v>
      </c>
      <c r="BU69" s="189"/>
      <c r="BV69" s="5" t="s">
        <v>160</v>
      </c>
      <c r="BW69" s="36">
        <f t="shared" si="0"/>
        <v>0.7782764811490126</v>
      </c>
      <c r="BX69" s="36">
        <f>(BM56-SUM(BN56,BP56,BR56))/BM56</f>
        <v>0.78363832077502693</v>
      </c>
      <c r="BY69" s="138">
        <v>63</v>
      </c>
      <c r="BZ69" s="142" t="s">
        <v>26</v>
      </c>
      <c r="CA69" s="36">
        <f t="shared" si="82"/>
        <v>5.0055865921787707E-2</v>
      </c>
      <c r="CB69" s="36">
        <f t="shared" si="229"/>
        <v>4.3827016972797027E-2</v>
      </c>
      <c r="CC69" s="36">
        <f t="shared" si="24"/>
        <v>0.23340782122905027</v>
      </c>
      <c r="CD69" s="36">
        <f t="shared" si="230"/>
        <v>0.20576610090676586</v>
      </c>
      <c r="CE69" s="36">
        <f t="shared" si="25"/>
        <v>5.0055865921787707E-2</v>
      </c>
      <c r="CF69" s="36">
        <f t="shared" si="231"/>
        <v>4.8128342245989303E-2</v>
      </c>
      <c r="CG69" s="36">
        <f t="shared" si="83"/>
        <v>0.66648044692737429</v>
      </c>
      <c r="CH69" s="36">
        <f t="shared" si="26"/>
        <v>0.70227853987444777</v>
      </c>
      <c r="CI69" s="36">
        <f t="shared" si="27"/>
        <v>4.3781942078364562E-2</v>
      </c>
      <c r="CJ69" s="36">
        <f t="shared" si="28"/>
        <v>0.22776831345826234</v>
      </c>
      <c r="CK69" s="36">
        <f t="shared" si="29"/>
        <v>5.0766609880749575E-2</v>
      </c>
      <c r="CL69" s="36">
        <f t="shared" si="30"/>
        <v>0.67768313458262353</v>
      </c>
      <c r="CM69" s="36">
        <f t="shared" si="31"/>
        <v>6.59444182760245E-2</v>
      </c>
      <c r="CN69" s="36">
        <f t="shared" si="32"/>
        <v>0.26660386245878476</v>
      </c>
      <c r="CO69" s="36">
        <f t="shared" si="33"/>
        <v>4.7574187470560525E-2</v>
      </c>
      <c r="CP69" s="36">
        <f t="shared" si="34"/>
        <v>0.61987753179463023</v>
      </c>
      <c r="CQ69" s="36">
        <f t="shared" si="35"/>
        <v>6.0426540284360189E-2</v>
      </c>
      <c r="CR69" s="36">
        <f t="shared" si="36"/>
        <v>0.21682464454976302</v>
      </c>
      <c r="CS69" s="36">
        <f t="shared" si="37"/>
        <v>5.8056872037914695E-2</v>
      </c>
      <c r="CT69" s="36">
        <f t="shared" si="38"/>
        <v>0.66469194312796209</v>
      </c>
      <c r="CV69" s="139"/>
      <c r="CW69" s="81"/>
      <c r="CX69" s="81"/>
      <c r="CY69" s="81"/>
      <c r="CZ69" s="81"/>
      <c r="DA69" s="81"/>
      <c r="DB69" s="81"/>
      <c r="DC69" s="81"/>
      <c r="DD69" s="81"/>
      <c r="DE69" s="81"/>
      <c r="DF69" s="81"/>
      <c r="DG69" s="81"/>
      <c r="DH69" s="81"/>
      <c r="DI69" s="81"/>
      <c r="DJ69" s="81"/>
      <c r="DK69" s="81"/>
      <c r="DL69" s="81"/>
      <c r="DM69" s="81"/>
      <c r="DN69" s="81"/>
      <c r="DO69" s="81"/>
      <c r="DP69" s="81"/>
      <c r="DQ69" s="81"/>
      <c r="DR69" s="81"/>
      <c r="DS69" s="81"/>
      <c r="DT69" s="81"/>
      <c r="DU69" s="81"/>
      <c r="DV69" s="81"/>
      <c r="DW69" s="81"/>
      <c r="DX69" s="81"/>
      <c r="DY69" s="81"/>
      <c r="DZ69" s="81"/>
      <c r="EA69" s="81"/>
      <c r="EB69" s="81"/>
      <c r="EC69" s="81"/>
      <c r="ED69" s="81"/>
      <c r="EE69" s="81"/>
      <c r="EF69" s="81"/>
      <c r="EG69" s="81"/>
      <c r="EH69" s="81"/>
      <c r="EI69" s="81"/>
      <c r="EJ69" s="81"/>
      <c r="EP69" s="81"/>
      <c r="EQ69" s="81"/>
      <c r="ER69" s="81"/>
      <c r="ES69" s="81"/>
      <c r="ET69" s="81"/>
      <c r="EU69" s="81"/>
      <c r="EV69" s="81"/>
      <c r="EW69" s="81"/>
      <c r="EX69" s="81"/>
      <c r="EY69" s="81"/>
      <c r="EZ69" s="81"/>
      <c r="FA69" s="81"/>
      <c r="FB69" s="81"/>
      <c r="FC69" s="81"/>
      <c r="FD69" s="81"/>
      <c r="FE69" s="81"/>
      <c r="FF69" s="81"/>
      <c r="FG69" s="81"/>
      <c r="FH69" s="81"/>
      <c r="FI69" s="81"/>
      <c r="FJ69" s="81"/>
      <c r="FK69" s="81"/>
      <c r="FL69" s="81"/>
      <c r="FM69" s="81"/>
      <c r="FN69" s="81"/>
      <c r="FO69" s="81"/>
      <c r="FP69" s="81"/>
      <c r="FQ69" s="81"/>
      <c r="FR69" s="81"/>
      <c r="FS69" s="81"/>
      <c r="FT69" s="81"/>
      <c r="FU69" s="81"/>
      <c r="FV69" s="81"/>
      <c r="FW69" s="81"/>
      <c r="FX69" s="81"/>
      <c r="FY69" s="81"/>
      <c r="FZ69" s="81"/>
    </row>
    <row r="70" spans="2:182" s="12" customFormat="1" ht="14.25" customHeight="1">
      <c r="B70" s="260"/>
      <c r="C70" s="271"/>
      <c r="D70" s="136" t="s">
        <v>210</v>
      </c>
      <c r="E70" s="156">
        <v>1</v>
      </c>
      <c r="F70" s="232">
        <v>0</v>
      </c>
      <c r="G70" s="158">
        <f t="shared" ref="G70" si="376">IFERROR(F70/E70,"-")</f>
        <v>0</v>
      </c>
      <c r="H70" s="233">
        <v>0</v>
      </c>
      <c r="I70" s="158">
        <f t="shared" ref="I70" si="377">IFERROR(H70/E70,"-")</f>
        <v>0</v>
      </c>
      <c r="J70" s="233">
        <v>0</v>
      </c>
      <c r="K70" s="158">
        <f t="shared" ref="K70" si="378">IFERROR(J70/E70,"-")</f>
        <v>0</v>
      </c>
      <c r="L70" s="156">
        <v>2</v>
      </c>
      <c r="M70" s="232">
        <v>0</v>
      </c>
      <c r="N70" s="158">
        <f t="shared" ref="N70" si="379">IFERROR(M70/L70,"-")</f>
        <v>0</v>
      </c>
      <c r="O70" s="233">
        <v>0</v>
      </c>
      <c r="P70" s="158">
        <f t="shared" ref="P70" si="380">IFERROR(O70/L70,"-")</f>
        <v>0</v>
      </c>
      <c r="Q70" s="233">
        <v>0</v>
      </c>
      <c r="R70" s="158">
        <f t="shared" ref="R70" si="381">IFERROR(Q70/L70,"-")</f>
        <v>0</v>
      </c>
      <c r="S70" s="156">
        <v>49</v>
      </c>
      <c r="T70" s="232">
        <v>0</v>
      </c>
      <c r="U70" s="158">
        <f t="shared" ref="U70" si="382">IFERROR(T70/S70,"-")</f>
        <v>0</v>
      </c>
      <c r="V70" s="233">
        <v>0</v>
      </c>
      <c r="W70" s="158">
        <f t="shared" ref="W70" si="383">IFERROR(V70/S70,"-")</f>
        <v>0</v>
      </c>
      <c r="X70" s="233">
        <v>2</v>
      </c>
      <c r="Y70" s="158">
        <f t="shared" ref="Y70" si="384">IFERROR(X70/S70,"-")</f>
        <v>4.0816326530612242E-2</v>
      </c>
      <c r="Z70" s="156">
        <v>92</v>
      </c>
      <c r="AA70" s="232">
        <v>1</v>
      </c>
      <c r="AB70" s="158">
        <f t="shared" ref="AB70" si="385">IFERROR(AA70/Z70,"-")</f>
        <v>1.0869565217391304E-2</v>
      </c>
      <c r="AC70" s="233">
        <v>2</v>
      </c>
      <c r="AD70" s="158">
        <f t="shared" ref="AD70" si="386">IFERROR(AC70/Z70,"-")</f>
        <v>2.1739130434782608E-2</v>
      </c>
      <c r="AE70" s="233">
        <v>2</v>
      </c>
      <c r="AF70" s="158">
        <f t="shared" ref="AF70" si="387">IFERROR(AE70/Z70,"-")</f>
        <v>2.1739130434782608E-2</v>
      </c>
      <c r="AG70" s="156">
        <v>122</v>
      </c>
      <c r="AH70" s="232">
        <v>0</v>
      </c>
      <c r="AI70" s="158">
        <f t="shared" ref="AI70" si="388">IFERROR(AH70/AG70,"-")</f>
        <v>0</v>
      </c>
      <c r="AJ70" s="233">
        <v>1</v>
      </c>
      <c r="AK70" s="158">
        <f t="shared" ref="AK70" si="389">IFERROR(AJ70/AG70,"-")</f>
        <v>8.1967213114754103E-3</v>
      </c>
      <c r="AL70" s="233">
        <v>1</v>
      </c>
      <c r="AM70" s="158">
        <f t="shared" ref="AM70" si="390">IFERROR(AL70/AG70,"-")</f>
        <v>8.1967213114754103E-3</v>
      </c>
      <c r="AN70" s="156">
        <v>89</v>
      </c>
      <c r="AO70" s="232">
        <v>0</v>
      </c>
      <c r="AP70" s="158">
        <f t="shared" ref="AP70" si="391">IFERROR(AO70/AN70,"-")</f>
        <v>0</v>
      </c>
      <c r="AQ70" s="233">
        <v>2</v>
      </c>
      <c r="AR70" s="158">
        <f t="shared" ref="AR70" si="392">IFERROR(AQ70/AN70,"-")</f>
        <v>2.247191011235955E-2</v>
      </c>
      <c r="AS70" s="233">
        <v>0</v>
      </c>
      <c r="AT70" s="158">
        <f t="shared" ref="AT70" si="393">IFERROR(AS70/AN70,"-")</f>
        <v>0</v>
      </c>
      <c r="AU70" s="156">
        <v>68</v>
      </c>
      <c r="AV70" s="232">
        <v>0</v>
      </c>
      <c r="AW70" s="158">
        <f t="shared" ref="AW70" si="394">IFERROR(AV70/AU70,"-")</f>
        <v>0</v>
      </c>
      <c r="AX70" s="233">
        <v>0</v>
      </c>
      <c r="AY70" s="158">
        <f t="shared" ref="AY70" si="395">IFERROR(AX70/AU70,"-")</f>
        <v>0</v>
      </c>
      <c r="AZ70" s="233">
        <v>0</v>
      </c>
      <c r="BA70" s="158">
        <f t="shared" ref="BA70" si="396">IFERROR(AZ70/AU70,"-")</f>
        <v>0</v>
      </c>
      <c r="BB70" s="156">
        <f t="shared" si="20"/>
        <v>423</v>
      </c>
      <c r="BC70" s="157">
        <f t="shared" si="21"/>
        <v>1</v>
      </c>
      <c r="BD70" s="158">
        <f t="shared" ref="BD70" si="397">IFERROR(BC70/BB70,"-")</f>
        <v>2.3640661938534278E-3</v>
      </c>
      <c r="BE70" s="157">
        <f t="shared" si="22"/>
        <v>5</v>
      </c>
      <c r="BF70" s="158">
        <f t="shared" ref="BF70" si="398">IFERROR(BE70/BB70,"-")</f>
        <v>1.1820330969267139E-2</v>
      </c>
      <c r="BG70" s="157">
        <f t="shared" si="23"/>
        <v>5</v>
      </c>
      <c r="BH70" s="158">
        <f t="shared" ref="BH70" si="399">IFERROR(BG70/BB70,"-")</f>
        <v>1.1820330969267139E-2</v>
      </c>
      <c r="BJ70" s="261"/>
      <c r="BK70" s="272"/>
      <c r="BL70" s="208" t="s">
        <v>67</v>
      </c>
      <c r="BM70" s="38">
        <v>14368</v>
      </c>
      <c r="BN70" s="38">
        <v>319</v>
      </c>
      <c r="BO70" s="85">
        <v>2.2202115812917596E-2</v>
      </c>
      <c r="BP70" s="38">
        <v>1490</v>
      </c>
      <c r="BQ70" s="85">
        <v>0.10370267260579065</v>
      </c>
      <c r="BR70" s="38">
        <v>992</v>
      </c>
      <c r="BS70" s="85">
        <v>6.9042316258351888E-2</v>
      </c>
      <c r="BU70" s="189"/>
      <c r="BV70" s="193" t="s">
        <v>209</v>
      </c>
      <c r="BW70" s="36">
        <f t="shared" si="0"/>
        <v>0.97399527186761226</v>
      </c>
      <c r="BX70" s="36">
        <f>(BM57-SUM(BN57,BP57,BR57))/BM57</f>
        <v>0.96276595744680848</v>
      </c>
      <c r="BY70" s="138">
        <v>64</v>
      </c>
      <c r="BZ70" s="142" t="s">
        <v>45</v>
      </c>
      <c r="CA70" s="36">
        <f t="shared" si="82"/>
        <v>2.3505420199635075E-2</v>
      </c>
      <c r="CB70" s="36">
        <f t="shared" si="229"/>
        <v>2.3096759726426729E-2</v>
      </c>
      <c r="CC70" s="36">
        <f t="shared" si="24"/>
        <v>0.11033594504668885</v>
      </c>
      <c r="CD70" s="36">
        <f t="shared" si="230"/>
        <v>0.10057181298351833</v>
      </c>
      <c r="CE70" s="36">
        <f t="shared" si="25"/>
        <v>4.0785660620371367E-2</v>
      </c>
      <c r="CF70" s="36">
        <f t="shared" si="231"/>
        <v>3.4196658818253164E-2</v>
      </c>
      <c r="CG70" s="36">
        <f t="shared" si="83"/>
        <v>0.82537297413330468</v>
      </c>
      <c r="CH70" s="36">
        <f t="shared" si="26"/>
        <v>0.8421347684718018</v>
      </c>
      <c r="CI70" s="36">
        <f t="shared" si="27"/>
        <v>2.0671455798270049E-2</v>
      </c>
      <c r="CJ70" s="36">
        <f t="shared" si="28"/>
        <v>0.10350388506084152</v>
      </c>
      <c r="CK70" s="36">
        <f t="shared" si="29"/>
        <v>3.6211699164345405E-2</v>
      </c>
      <c r="CL70" s="36">
        <f t="shared" si="30"/>
        <v>0.83961295997654306</v>
      </c>
      <c r="CM70" s="36">
        <f t="shared" si="31"/>
        <v>3.3574380165289255E-2</v>
      </c>
      <c r="CN70" s="36">
        <f t="shared" si="32"/>
        <v>0.13894628099173553</v>
      </c>
      <c r="CO70" s="36">
        <f t="shared" si="33"/>
        <v>5.8367768595041322E-2</v>
      </c>
      <c r="CP70" s="36">
        <f t="shared" si="34"/>
        <v>0.76911157024793386</v>
      </c>
      <c r="CQ70" s="36">
        <f t="shared" si="35"/>
        <v>2.8037383177570093E-2</v>
      </c>
      <c r="CR70" s="36">
        <f t="shared" si="36"/>
        <v>0.12149532710280374</v>
      </c>
      <c r="CS70" s="36">
        <f t="shared" si="37"/>
        <v>4.6728971962616821E-2</v>
      </c>
      <c r="CT70" s="36">
        <f t="shared" si="38"/>
        <v>0.80373831775700932</v>
      </c>
      <c r="CV70" s="139"/>
      <c r="CW70" s="81"/>
      <c r="CX70" s="81"/>
      <c r="CY70" s="81"/>
      <c r="CZ70" s="81"/>
      <c r="DA70" s="81"/>
      <c r="DB70" s="81"/>
      <c r="DC70" s="81"/>
      <c r="DD70" s="81"/>
      <c r="DE70" s="81"/>
      <c r="DF70" s="81"/>
      <c r="DG70" s="81"/>
      <c r="DH70" s="81"/>
      <c r="DI70" s="81"/>
      <c r="DJ70" s="81"/>
      <c r="DK70" s="81"/>
      <c r="DL70" s="81"/>
      <c r="DM70" s="81"/>
      <c r="DN70" s="81"/>
      <c r="DO70" s="81"/>
      <c r="DP70" s="81"/>
      <c r="DQ70" s="81"/>
      <c r="DR70" s="81"/>
      <c r="DS70" s="81"/>
      <c r="DT70" s="81"/>
      <c r="DU70" s="81"/>
      <c r="DV70" s="81"/>
      <c r="DW70" s="81"/>
      <c r="DX70" s="81"/>
      <c r="DY70" s="81"/>
      <c r="DZ70" s="81"/>
      <c r="EA70" s="81"/>
      <c r="EB70" s="81"/>
      <c r="EC70" s="81"/>
      <c r="ED70" s="81"/>
      <c r="EE70" s="81"/>
      <c r="EF70" s="81"/>
      <c r="EG70" s="81"/>
      <c r="EH70" s="81"/>
      <c r="EI70" s="81"/>
      <c r="EJ70" s="81"/>
      <c r="EP70" s="81"/>
      <c r="EQ70" s="81"/>
      <c r="ER70" s="81"/>
      <c r="ES70" s="81"/>
      <c r="ET70" s="81"/>
      <c r="EU70" s="81"/>
      <c r="EV70" s="81"/>
      <c r="EW70" s="81"/>
      <c r="EX70" s="81"/>
      <c r="EY70" s="81"/>
      <c r="EZ70" s="81"/>
      <c r="FA70" s="81"/>
      <c r="FB70" s="81"/>
      <c r="FC70" s="81"/>
      <c r="FD70" s="81"/>
      <c r="FE70" s="81"/>
      <c r="FF70" s="81"/>
      <c r="FG70" s="81"/>
      <c r="FH70" s="81"/>
      <c r="FI70" s="81"/>
      <c r="FJ70" s="81"/>
      <c r="FK70" s="81"/>
      <c r="FL70" s="81"/>
      <c r="FM70" s="81"/>
      <c r="FN70" s="81"/>
      <c r="FO70" s="81"/>
      <c r="FP70" s="81"/>
      <c r="FQ70" s="81"/>
      <c r="FR70" s="81"/>
      <c r="FS70" s="81"/>
      <c r="FT70" s="81"/>
      <c r="FU70" s="81"/>
      <c r="FV70" s="81"/>
      <c r="FW70" s="81"/>
      <c r="FX70" s="81"/>
      <c r="FY70" s="81"/>
      <c r="FZ70" s="81"/>
    </row>
    <row r="71" spans="2:182" s="12" customFormat="1" ht="14.25" customHeight="1">
      <c r="B71" s="261"/>
      <c r="C71" s="272"/>
      <c r="D71" s="154" t="s">
        <v>67</v>
      </c>
      <c r="E71" s="37">
        <v>31</v>
      </c>
      <c r="F71" s="234">
        <v>0</v>
      </c>
      <c r="G71" s="13">
        <f t="shared" si="58"/>
        <v>0</v>
      </c>
      <c r="H71" s="33">
        <v>3</v>
      </c>
      <c r="I71" s="13">
        <f t="shared" si="59"/>
        <v>9.6774193548387094E-2</v>
      </c>
      <c r="J71" s="33">
        <v>0</v>
      </c>
      <c r="K71" s="13">
        <f t="shared" si="60"/>
        <v>0</v>
      </c>
      <c r="L71" s="37">
        <v>139</v>
      </c>
      <c r="M71" s="234">
        <v>5</v>
      </c>
      <c r="N71" s="13">
        <f t="shared" si="61"/>
        <v>3.5971223021582732E-2</v>
      </c>
      <c r="O71" s="33">
        <v>9</v>
      </c>
      <c r="P71" s="13">
        <f t="shared" si="62"/>
        <v>6.4748201438848921E-2</v>
      </c>
      <c r="Q71" s="33">
        <v>6</v>
      </c>
      <c r="R71" s="13">
        <f t="shared" si="63"/>
        <v>4.3165467625899283E-2</v>
      </c>
      <c r="S71" s="37">
        <v>6253</v>
      </c>
      <c r="T71" s="234">
        <v>155</v>
      </c>
      <c r="U71" s="13">
        <f t="shared" si="64"/>
        <v>2.4788101711178633E-2</v>
      </c>
      <c r="V71" s="33">
        <v>809</v>
      </c>
      <c r="W71" s="13">
        <f t="shared" si="65"/>
        <v>0.12937789860866783</v>
      </c>
      <c r="X71" s="33">
        <v>464</v>
      </c>
      <c r="Y71" s="13">
        <f t="shared" si="66"/>
        <v>7.4204381896689584E-2</v>
      </c>
      <c r="Z71" s="37">
        <v>5433</v>
      </c>
      <c r="AA71" s="234">
        <v>151</v>
      </c>
      <c r="AB71" s="13">
        <f t="shared" si="67"/>
        <v>2.7793116142094607E-2</v>
      </c>
      <c r="AC71" s="33">
        <v>642</v>
      </c>
      <c r="AD71" s="13">
        <f t="shared" si="68"/>
        <v>0.11816675869685257</v>
      </c>
      <c r="AE71" s="33">
        <v>479</v>
      </c>
      <c r="AF71" s="13">
        <f t="shared" si="69"/>
        <v>8.8164918093134551E-2</v>
      </c>
      <c r="AG71" s="37">
        <v>3793</v>
      </c>
      <c r="AH71" s="234">
        <v>59</v>
      </c>
      <c r="AI71" s="13">
        <f t="shared" si="70"/>
        <v>1.55549696809913E-2</v>
      </c>
      <c r="AJ71" s="33">
        <v>327</v>
      </c>
      <c r="AK71" s="13">
        <f t="shared" si="71"/>
        <v>8.6211442130239915E-2</v>
      </c>
      <c r="AL71" s="33">
        <v>272</v>
      </c>
      <c r="AM71" s="13">
        <f t="shared" si="72"/>
        <v>7.1711046664909045E-2</v>
      </c>
      <c r="AN71" s="37">
        <v>1661</v>
      </c>
      <c r="AO71" s="234">
        <v>12</v>
      </c>
      <c r="AP71" s="13">
        <f t="shared" si="73"/>
        <v>7.2245635159542444E-3</v>
      </c>
      <c r="AQ71" s="33">
        <v>107</v>
      </c>
      <c r="AR71" s="13">
        <f t="shared" si="74"/>
        <v>6.4419024683925352E-2</v>
      </c>
      <c r="AS71" s="33">
        <v>82</v>
      </c>
      <c r="AT71" s="13">
        <f t="shared" si="75"/>
        <v>4.9367850692354005E-2</v>
      </c>
      <c r="AU71" s="37">
        <v>564</v>
      </c>
      <c r="AV71" s="234">
        <v>3</v>
      </c>
      <c r="AW71" s="13">
        <f t="shared" si="76"/>
        <v>5.3191489361702126E-3</v>
      </c>
      <c r="AX71" s="33">
        <v>22</v>
      </c>
      <c r="AY71" s="13">
        <f t="shared" si="77"/>
        <v>3.9007092198581561E-2</v>
      </c>
      <c r="AZ71" s="33">
        <v>11</v>
      </c>
      <c r="BA71" s="13">
        <f t="shared" si="78"/>
        <v>1.9503546099290781E-2</v>
      </c>
      <c r="BB71" s="37">
        <f t="shared" si="20"/>
        <v>17874</v>
      </c>
      <c r="BC71" s="70">
        <f t="shared" si="21"/>
        <v>385</v>
      </c>
      <c r="BD71" s="13">
        <f t="shared" si="79"/>
        <v>2.1539666554772297E-2</v>
      </c>
      <c r="BE71" s="70">
        <f t="shared" si="22"/>
        <v>1919</v>
      </c>
      <c r="BF71" s="13">
        <f t="shared" si="80"/>
        <v>0.10736264965872216</v>
      </c>
      <c r="BG71" s="70">
        <f t="shared" si="23"/>
        <v>1314</v>
      </c>
      <c r="BH71" s="13">
        <f t="shared" si="81"/>
        <v>7.3514602215508554E-2</v>
      </c>
      <c r="BJ71" s="259">
        <v>17</v>
      </c>
      <c r="BK71" s="270" t="s">
        <v>109</v>
      </c>
      <c r="BL71" s="209" t="s">
        <v>140</v>
      </c>
      <c r="BM71" s="38">
        <v>18458</v>
      </c>
      <c r="BN71" s="38">
        <v>478</v>
      </c>
      <c r="BO71" s="85">
        <v>2.5896630187452595E-2</v>
      </c>
      <c r="BP71" s="38">
        <v>2043</v>
      </c>
      <c r="BQ71" s="85">
        <v>0.11068371437858923</v>
      </c>
      <c r="BR71" s="38">
        <v>1418</v>
      </c>
      <c r="BS71" s="85">
        <v>7.6823057752735943E-2</v>
      </c>
      <c r="BU71" s="190"/>
      <c r="BV71" s="117" t="s">
        <v>67</v>
      </c>
      <c r="BW71" s="36">
        <f t="shared" ref="BW71:BW134" si="400">(BB71-SUM(BC71,BE71,BG71))/BB71</f>
        <v>0.797583081570997</v>
      </c>
      <c r="BX71" s="36">
        <f>(BM58-SUM(BN58,BP58,BR58))/BM58</f>
        <v>0.81956336830167276</v>
      </c>
      <c r="BY71" s="138">
        <v>65</v>
      </c>
      <c r="BZ71" s="142" t="s">
        <v>10</v>
      </c>
      <c r="CA71" s="36">
        <f t="shared" si="82"/>
        <v>5.6913996627318719E-2</v>
      </c>
      <c r="CB71" s="36">
        <f t="shared" ref="CB71:CB81" si="401">INDEX($BO:$BO,(ROW()+($BY71)*3))</f>
        <v>4.582687624529555E-2</v>
      </c>
      <c r="CC71" s="36">
        <f t="shared" si="24"/>
        <v>0.16694772344013492</v>
      </c>
      <c r="CD71" s="36">
        <f t="shared" ref="CD71:CD81" si="402">INDEX($BQ:$BQ,(ROW()+($BY71)*3))</f>
        <v>0.16227584680097409</v>
      </c>
      <c r="CE71" s="36">
        <f t="shared" si="25"/>
        <v>8.326306913996627E-2</v>
      </c>
      <c r="CF71" s="36">
        <f t="shared" ref="CF71:CF81" si="403">INDEX($BS:$BS,(ROW()+($BY71)*3))</f>
        <v>6.5972990923179098E-2</v>
      </c>
      <c r="CG71" s="36">
        <f t="shared" si="83"/>
        <v>0.69287521079258008</v>
      </c>
      <c r="CH71" s="36">
        <f t="shared" si="26"/>
        <v>0.72592428603055126</v>
      </c>
      <c r="CI71" s="36">
        <f t="shared" si="27"/>
        <v>5.145631067961165E-2</v>
      </c>
      <c r="CJ71" s="36">
        <f t="shared" si="28"/>
        <v>0.14822006472491908</v>
      </c>
      <c r="CK71" s="36">
        <f t="shared" si="29"/>
        <v>8.3495145631067955E-2</v>
      </c>
      <c r="CL71" s="36">
        <f t="shared" si="30"/>
        <v>0.71682847896440127</v>
      </c>
      <c r="CM71" s="36">
        <f t="shared" si="31"/>
        <v>7.4979625101874489E-2</v>
      </c>
      <c r="CN71" s="36">
        <f t="shared" si="32"/>
        <v>0.20782396088019561</v>
      </c>
      <c r="CO71" s="36">
        <f t="shared" si="33"/>
        <v>8.7204563977180113E-2</v>
      </c>
      <c r="CP71" s="36">
        <f t="shared" si="34"/>
        <v>0.62999185004074976</v>
      </c>
      <c r="CQ71" s="36">
        <f t="shared" si="35"/>
        <v>5.0666666666666665E-2</v>
      </c>
      <c r="CR71" s="36">
        <f t="shared" si="36"/>
        <v>0.20799999999999999</v>
      </c>
      <c r="CS71" s="36">
        <f t="shared" si="37"/>
        <v>7.7333333333333337E-2</v>
      </c>
      <c r="CT71" s="36">
        <f t="shared" si="38"/>
        <v>0.66400000000000003</v>
      </c>
      <c r="CV71" s="139"/>
      <c r="CW71" s="81"/>
      <c r="CX71" s="81"/>
      <c r="CY71" s="81"/>
      <c r="CZ71" s="81"/>
      <c r="DA71" s="81"/>
      <c r="DB71" s="81"/>
      <c r="DC71" s="81"/>
      <c r="DD71" s="81"/>
      <c r="DE71" s="81"/>
      <c r="DF71" s="81"/>
      <c r="DG71" s="81"/>
      <c r="DH71" s="81"/>
      <c r="DI71" s="81"/>
      <c r="DJ71" s="81"/>
      <c r="DK71" s="81"/>
      <c r="DL71" s="81"/>
      <c r="DM71" s="81"/>
      <c r="DN71" s="81"/>
      <c r="DO71" s="81"/>
      <c r="DP71" s="81"/>
      <c r="DQ71" s="81"/>
      <c r="DR71" s="81"/>
      <c r="DS71" s="81"/>
      <c r="DT71" s="81"/>
      <c r="DU71" s="81"/>
      <c r="DV71" s="81"/>
      <c r="DW71" s="81"/>
      <c r="DX71" s="81"/>
      <c r="DY71" s="81"/>
      <c r="DZ71" s="81"/>
      <c r="EA71" s="81"/>
      <c r="EB71" s="81"/>
      <c r="EC71" s="81"/>
      <c r="ED71" s="81"/>
      <c r="EE71" s="81"/>
      <c r="EF71" s="81"/>
      <c r="EG71" s="81"/>
      <c r="EH71" s="81"/>
      <c r="EI71" s="81"/>
      <c r="EJ71" s="81"/>
      <c r="EP71" s="81"/>
      <c r="EQ71" s="81"/>
      <c r="ER71" s="81"/>
      <c r="ES71" s="81"/>
      <c r="ET71" s="81"/>
      <c r="EU71" s="81"/>
      <c r="EV71" s="81"/>
      <c r="EW71" s="81"/>
      <c r="EX71" s="81"/>
      <c r="EY71" s="81"/>
      <c r="EZ71" s="81"/>
      <c r="FA71" s="81"/>
      <c r="FB71" s="81"/>
      <c r="FC71" s="81"/>
      <c r="FD71" s="81"/>
      <c r="FE71" s="81"/>
      <c r="FF71" s="81"/>
      <c r="FG71" s="81"/>
      <c r="FH71" s="81"/>
      <c r="FI71" s="81"/>
      <c r="FJ71" s="81"/>
      <c r="FK71" s="81"/>
      <c r="FL71" s="81"/>
      <c r="FM71" s="81"/>
      <c r="FN71" s="81"/>
      <c r="FO71" s="81"/>
      <c r="FP71" s="81"/>
      <c r="FQ71" s="81"/>
      <c r="FR71" s="81"/>
      <c r="FS71" s="81"/>
      <c r="FT71" s="81"/>
      <c r="FU71" s="81"/>
      <c r="FV71" s="81"/>
      <c r="FW71" s="81"/>
      <c r="FX71" s="81"/>
      <c r="FY71" s="81"/>
      <c r="FZ71" s="81"/>
    </row>
    <row r="72" spans="2:182" s="12" customFormat="1" ht="14.25" customHeight="1">
      <c r="B72" s="259">
        <v>14</v>
      </c>
      <c r="C72" s="270" t="s">
        <v>107</v>
      </c>
      <c r="D72" s="135" t="s">
        <v>140</v>
      </c>
      <c r="E72" s="120">
        <v>20</v>
      </c>
      <c r="F72" s="83">
        <v>0</v>
      </c>
      <c r="G72" s="72">
        <f t="shared" si="58"/>
        <v>0</v>
      </c>
      <c r="H72" s="73">
        <v>2</v>
      </c>
      <c r="I72" s="72">
        <f t="shared" si="59"/>
        <v>0.1</v>
      </c>
      <c r="J72" s="73">
        <v>0</v>
      </c>
      <c r="K72" s="72">
        <f t="shared" si="60"/>
        <v>0</v>
      </c>
      <c r="L72" s="120">
        <v>70</v>
      </c>
      <c r="M72" s="83">
        <v>1</v>
      </c>
      <c r="N72" s="72">
        <f t="shared" si="61"/>
        <v>1.4285714285714285E-2</v>
      </c>
      <c r="O72" s="73">
        <v>5</v>
      </c>
      <c r="P72" s="72">
        <f t="shared" si="62"/>
        <v>7.1428571428571425E-2</v>
      </c>
      <c r="Q72" s="73">
        <v>3</v>
      </c>
      <c r="R72" s="72">
        <f t="shared" si="63"/>
        <v>4.2857142857142858E-2</v>
      </c>
      <c r="S72" s="120">
        <v>3435</v>
      </c>
      <c r="T72" s="83">
        <v>145</v>
      </c>
      <c r="U72" s="72">
        <f t="shared" si="64"/>
        <v>4.2212518195050945E-2</v>
      </c>
      <c r="V72" s="73">
        <v>451</v>
      </c>
      <c r="W72" s="72">
        <f t="shared" si="65"/>
        <v>0.13129548762736537</v>
      </c>
      <c r="X72" s="73">
        <v>288</v>
      </c>
      <c r="Y72" s="72">
        <f t="shared" si="66"/>
        <v>8.3842794759825326E-2</v>
      </c>
      <c r="Z72" s="120">
        <v>3095</v>
      </c>
      <c r="AA72" s="83">
        <v>93</v>
      </c>
      <c r="AB72" s="72">
        <f t="shared" si="67"/>
        <v>3.0048465266558966E-2</v>
      </c>
      <c r="AC72" s="73">
        <v>357</v>
      </c>
      <c r="AD72" s="72">
        <f t="shared" si="68"/>
        <v>0.11534733441033926</v>
      </c>
      <c r="AE72" s="73">
        <v>267</v>
      </c>
      <c r="AF72" s="72">
        <f t="shared" si="69"/>
        <v>8.6268174474959616E-2</v>
      </c>
      <c r="AG72" s="120">
        <v>2287</v>
      </c>
      <c r="AH72" s="83">
        <v>51</v>
      </c>
      <c r="AI72" s="72">
        <f t="shared" si="70"/>
        <v>2.229995627459554E-2</v>
      </c>
      <c r="AJ72" s="73">
        <v>188</v>
      </c>
      <c r="AK72" s="72">
        <f t="shared" si="71"/>
        <v>8.2203760384783553E-2</v>
      </c>
      <c r="AL72" s="73">
        <v>169</v>
      </c>
      <c r="AM72" s="72">
        <f t="shared" si="72"/>
        <v>7.3895933537385217E-2</v>
      </c>
      <c r="AN72" s="120">
        <v>1097</v>
      </c>
      <c r="AO72" s="83">
        <v>9</v>
      </c>
      <c r="AP72" s="72">
        <f t="shared" si="73"/>
        <v>8.2041932543299913E-3</v>
      </c>
      <c r="AQ72" s="73">
        <v>63</v>
      </c>
      <c r="AR72" s="72">
        <f t="shared" si="74"/>
        <v>5.7429352780309938E-2</v>
      </c>
      <c r="AS72" s="73">
        <v>67</v>
      </c>
      <c r="AT72" s="72">
        <f t="shared" si="75"/>
        <v>6.1075660893345485E-2</v>
      </c>
      <c r="AU72" s="120">
        <v>350</v>
      </c>
      <c r="AV72" s="83">
        <v>1</v>
      </c>
      <c r="AW72" s="72">
        <f t="shared" si="76"/>
        <v>2.8571428571428571E-3</v>
      </c>
      <c r="AX72" s="73">
        <v>12</v>
      </c>
      <c r="AY72" s="72">
        <f t="shared" si="77"/>
        <v>3.4285714285714287E-2</v>
      </c>
      <c r="AZ72" s="73">
        <v>10</v>
      </c>
      <c r="BA72" s="72">
        <f t="shared" si="78"/>
        <v>2.8571428571428571E-2</v>
      </c>
      <c r="BB72" s="120">
        <f t="shared" ref="BB72:BB135" si="404">SUM(E72,L72,S72,Z72,AG72,AN72,AU72)</f>
        <v>10354</v>
      </c>
      <c r="BC72" s="74">
        <f t="shared" ref="BC72:BC135" si="405">SUM(F72,M72,T72,AA72,AH72,AO72,AV72)</f>
        <v>300</v>
      </c>
      <c r="BD72" s="72">
        <f t="shared" si="79"/>
        <v>2.8974309445624881E-2</v>
      </c>
      <c r="BE72" s="74">
        <f t="shared" ref="BE72:BE135" si="406">SUM(H72,O72,V72,AC72,AJ72,AQ72,AX72)</f>
        <v>1078</v>
      </c>
      <c r="BF72" s="72">
        <f t="shared" si="80"/>
        <v>0.10411435194127873</v>
      </c>
      <c r="BG72" s="74">
        <f t="shared" ref="BG72:BG135" si="407">SUM(J72,Q72,X72,AE72,AL72,AS72,AZ72)</f>
        <v>804</v>
      </c>
      <c r="BH72" s="72">
        <f t="shared" si="81"/>
        <v>7.7651149314274678E-2</v>
      </c>
      <c r="BJ72" s="260"/>
      <c r="BK72" s="271"/>
      <c r="BL72" s="209" t="s">
        <v>160</v>
      </c>
      <c r="BM72" s="38">
        <v>1248</v>
      </c>
      <c r="BN72" s="38">
        <v>42</v>
      </c>
      <c r="BO72" s="85">
        <v>3.3653846153846152E-2</v>
      </c>
      <c r="BP72" s="38">
        <v>141</v>
      </c>
      <c r="BQ72" s="85">
        <v>0.11298076923076923</v>
      </c>
      <c r="BR72" s="38">
        <v>111</v>
      </c>
      <c r="BS72" s="85">
        <v>8.8942307692307696E-2</v>
      </c>
      <c r="BU72" s="188" t="s">
        <v>107</v>
      </c>
      <c r="BV72" s="5" t="s">
        <v>140</v>
      </c>
      <c r="BW72" s="36">
        <f t="shared" si="400"/>
        <v>0.78926018929882169</v>
      </c>
      <c r="BX72" s="36">
        <f>(BM59-SUM(BN59,BP59,BR59))/BM59</f>
        <v>0.79242671009771992</v>
      </c>
      <c r="BY72" s="138">
        <v>66</v>
      </c>
      <c r="BZ72" s="142" t="s">
        <v>5</v>
      </c>
      <c r="CA72" s="36">
        <f t="shared" ref="CA72:CA81" si="408">INDEX($BD:$BD,(ROW()+($BY72)*4))</f>
        <v>0.13148148148148148</v>
      </c>
      <c r="CB72" s="36">
        <f t="shared" si="401"/>
        <v>0.11843527123406095</v>
      </c>
      <c r="CC72" s="36">
        <f t="shared" ref="CC72:CC81" si="409">INDEX($BF:$BF,(ROW()+($BY72)*4))</f>
        <v>0.35823045267489712</v>
      </c>
      <c r="CD72" s="36">
        <f t="shared" si="402"/>
        <v>0.35811540955262589</v>
      </c>
      <c r="CE72" s="36">
        <f t="shared" ref="CE72:CE81" si="410">INDEX($BH:$BH,(ROW()+($BY72)*4))</f>
        <v>0.05</v>
      </c>
      <c r="CF72" s="36">
        <f t="shared" si="403"/>
        <v>4.5601901880267991E-2</v>
      </c>
      <c r="CG72" s="36">
        <f t="shared" ref="CG72:CG80" si="411">INDEX($BW:$BW,(ROW()+($BY72)*4))</f>
        <v>0.46028806584362142</v>
      </c>
      <c r="CH72" s="36">
        <f t="shared" ref="CH72:CH81" si="412">INDEX($BX:$BX,(ROW()+($BY72)*4))</f>
        <v>0.47784741733304514</v>
      </c>
      <c r="CI72" s="36">
        <f t="shared" ref="CI72:CI81" si="413">INDEX($BD:$BD,(ROW()+($BY72*4)-4))</f>
        <v>0.11978150604760048</v>
      </c>
      <c r="CJ72" s="36">
        <f t="shared" ref="CJ72:CJ81" si="414">INDEX($BF:$BF,(ROW()+($BY72*4)-4))</f>
        <v>0.33086227077643388</v>
      </c>
      <c r="CK72" s="36">
        <f t="shared" ref="CK72:CK81" si="415">INDEX($BH:$BH,(ROW()+($BY72*4)-4))</f>
        <v>4.9941474834178698E-2</v>
      </c>
      <c r="CL72" s="36">
        <f t="shared" ref="CL72:CL81" si="416">INDEX($BW:$BW,(ROW()+($BY72*4)-4))</f>
        <v>0.49941474834178695</v>
      </c>
      <c r="CM72" s="36">
        <f t="shared" ref="CM72:CM81" si="417">INDEX($BD:$BD,(ROW()+($BY72*4)-3))</f>
        <v>0.15228147333699835</v>
      </c>
      <c r="CN72" s="36">
        <f t="shared" ref="CN72:CN81" si="418">INDEX($BF:$BF,(ROW()+($BY72*4)-3))</f>
        <v>0.39802089059923035</v>
      </c>
      <c r="CO72" s="36">
        <f t="shared" ref="CO72:CO81" si="419">INDEX($BH:$BH,(ROW()+($BY72*4)-3))</f>
        <v>5.1676745464540957E-2</v>
      </c>
      <c r="CP72" s="36">
        <f t="shared" ref="CP72:CP80" si="420">INDEX($BW:$BW,(ROW()+($BY72*4)-3))</f>
        <v>0.39802089059923035</v>
      </c>
      <c r="CQ72" s="36">
        <f t="shared" ref="CQ72:CQ81" si="421">INDEX($BD:$BD,(ROW()+($BY72*4)-2))</f>
        <v>0.12616822429906541</v>
      </c>
      <c r="CR72" s="36">
        <f t="shared" ref="CR72:CR81" si="422">INDEX($BF:$BF,(ROW()+($BY72*4)-2))</f>
        <v>0.38785046728971961</v>
      </c>
      <c r="CS72" s="36">
        <f t="shared" ref="CS72:CS81" si="423">INDEX($BH:$BH,(ROW()+($BY72*4)-2))</f>
        <v>4.9065420560747662E-2</v>
      </c>
      <c r="CT72" s="36">
        <f t="shared" ref="CT72:CT81" si="424">INDEX($BW:$BW,(ROW()+($BY72*4)-2))</f>
        <v>0.43691588785046731</v>
      </c>
      <c r="CV72" s="139"/>
      <c r="CW72" s="81"/>
      <c r="CX72" s="81"/>
      <c r="CY72" s="81"/>
      <c r="CZ72" s="81"/>
      <c r="DA72" s="81"/>
      <c r="DB72" s="81"/>
      <c r="DC72" s="81"/>
      <c r="DD72" s="81"/>
      <c r="DE72" s="81"/>
      <c r="DF72" s="81"/>
      <c r="DG72" s="81"/>
      <c r="DH72" s="81"/>
      <c r="DI72" s="81"/>
      <c r="DJ72" s="81"/>
      <c r="DK72" s="81"/>
      <c r="DL72" s="81"/>
      <c r="DM72" s="81"/>
      <c r="DN72" s="81"/>
      <c r="DO72" s="81"/>
      <c r="DP72" s="81"/>
      <c r="DQ72" s="81"/>
      <c r="DR72" s="81"/>
      <c r="DS72" s="81"/>
      <c r="DT72" s="81"/>
      <c r="DU72" s="81"/>
      <c r="DV72" s="81"/>
      <c r="DW72" s="81"/>
      <c r="DX72" s="81"/>
      <c r="DY72" s="81"/>
      <c r="DZ72" s="81"/>
      <c r="EA72" s="81"/>
      <c r="EB72" s="81"/>
      <c r="EC72" s="81"/>
      <c r="ED72" s="81"/>
      <c r="EE72" s="81"/>
      <c r="EF72" s="81"/>
      <c r="EG72" s="81"/>
      <c r="EH72" s="81"/>
      <c r="EI72" s="81"/>
      <c r="EJ72" s="81"/>
      <c r="EP72" s="81"/>
      <c r="EQ72" s="81"/>
      <c r="ER72" s="81"/>
      <c r="ES72" s="81"/>
      <c r="ET72" s="81"/>
      <c r="EU72" s="81"/>
      <c r="EV72" s="81"/>
      <c r="EW72" s="81"/>
      <c r="EX72" s="81"/>
      <c r="EY72" s="81"/>
      <c r="EZ72" s="81"/>
      <c r="FA72" s="81"/>
      <c r="FB72" s="81"/>
      <c r="FC72" s="81"/>
      <c r="FD72" s="81"/>
      <c r="FE72" s="81"/>
      <c r="FF72" s="81"/>
      <c r="FG72" s="81"/>
      <c r="FH72" s="81"/>
      <c r="FI72" s="81"/>
      <c r="FJ72" s="81"/>
      <c r="FK72" s="81"/>
      <c r="FL72" s="81"/>
      <c r="FM72" s="81"/>
      <c r="FN72" s="81"/>
      <c r="FO72" s="81"/>
      <c r="FP72" s="81"/>
      <c r="FQ72" s="81"/>
      <c r="FR72" s="81"/>
      <c r="FS72" s="81"/>
      <c r="FT72" s="81"/>
      <c r="FU72" s="81"/>
      <c r="FV72" s="81"/>
      <c r="FW72" s="81"/>
      <c r="FX72" s="81"/>
      <c r="FY72" s="81"/>
      <c r="FZ72" s="81"/>
    </row>
    <row r="73" spans="2:182" s="12" customFormat="1" ht="14.25" customHeight="1">
      <c r="B73" s="260"/>
      <c r="C73" s="271"/>
      <c r="D73" s="213" t="s">
        <v>303</v>
      </c>
      <c r="E73" s="170">
        <v>3</v>
      </c>
      <c r="F73" s="220">
        <v>0</v>
      </c>
      <c r="G73" s="84">
        <f t="shared" si="58"/>
        <v>0</v>
      </c>
      <c r="H73" s="231">
        <v>1</v>
      </c>
      <c r="I73" s="84">
        <f>IFERROR(H73/E73,"-")</f>
        <v>0.33333333333333331</v>
      </c>
      <c r="J73" s="231">
        <v>0</v>
      </c>
      <c r="K73" s="84">
        <f>IFERROR(J73/E73,"-")</f>
        <v>0</v>
      </c>
      <c r="L73" s="170">
        <v>4</v>
      </c>
      <c r="M73" s="220">
        <v>0</v>
      </c>
      <c r="N73" s="84">
        <f>IFERROR(M73/L73,"-")</f>
        <v>0</v>
      </c>
      <c r="O73" s="231">
        <v>0</v>
      </c>
      <c r="P73" s="84">
        <f>IFERROR(O73/L73,"-")</f>
        <v>0</v>
      </c>
      <c r="Q73" s="231">
        <v>0</v>
      </c>
      <c r="R73" s="84">
        <f>IFERROR(Q73/L73,"-")</f>
        <v>0</v>
      </c>
      <c r="S73" s="170">
        <v>857</v>
      </c>
      <c r="T73" s="220">
        <v>53</v>
      </c>
      <c r="U73" s="84">
        <f>IFERROR(T73/S73,"-")</f>
        <v>6.1843640606767794E-2</v>
      </c>
      <c r="V73" s="231">
        <v>138</v>
      </c>
      <c r="W73" s="84">
        <f>IFERROR(V73/S73,"-")</f>
        <v>0.16102683780630106</v>
      </c>
      <c r="X73" s="231">
        <v>76</v>
      </c>
      <c r="Y73" s="84">
        <f>IFERROR(X73/S73,"-")</f>
        <v>8.8681446907817971E-2</v>
      </c>
      <c r="Z73" s="170">
        <v>663</v>
      </c>
      <c r="AA73" s="220">
        <v>41</v>
      </c>
      <c r="AB73" s="84">
        <f>IFERROR(AA73/Z73,"-")</f>
        <v>6.1840120663650078E-2</v>
      </c>
      <c r="AC73" s="231">
        <v>82</v>
      </c>
      <c r="AD73" s="84">
        <f>IFERROR(AC73/Z73,"-")</f>
        <v>0.12368024132730016</v>
      </c>
      <c r="AE73" s="231">
        <v>85</v>
      </c>
      <c r="AF73" s="84">
        <f>IFERROR(AE73/Z73,"-")</f>
        <v>0.12820512820512819</v>
      </c>
      <c r="AG73" s="170">
        <v>443</v>
      </c>
      <c r="AH73" s="220">
        <v>11</v>
      </c>
      <c r="AI73" s="84">
        <f>IFERROR(AH73/AG73,"-")</f>
        <v>2.4830699774266364E-2</v>
      </c>
      <c r="AJ73" s="231">
        <v>46</v>
      </c>
      <c r="AK73" s="84">
        <f>IFERROR(AJ73/AG73,"-")</f>
        <v>0.10383747178329571</v>
      </c>
      <c r="AL73" s="231">
        <v>43</v>
      </c>
      <c r="AM73" s="84">
        <f>IFERROR(AL73/AG73,"-")</f>
        <v>9.7065462753950338E-2</v>
      </c>
      <c r="AN73" s="170">
        <v>208</v>
      </c>
      <c r="AO73" s="220">
        <v>3</v>
      </c>
      <c r="AP73" s="84">
        <f>IFERROR(AO73/AN73,"-")</f>
        <v>1.4423076923076924E-2</v>
      </c>
      <c r="AQ73" s="231">
        <v>5</v>
      </c>
      <c r="AR73" s="84">
        <f>IFERROR(AQ73/AN73,"-")</f>
        <v>2.403846153846154E-2</v>
      </c>
      <c r="AS73" s="231">
        <v>15</v>
      </c>
      <c r="AT73" s="84">
        <f>IFERROR(AS73/AN73,"-")</f>
        <v>7.2115384615384609E-2</v>
      </c>
      <c r="AU73" s="170">
        <v>56</v>
      </c>
      <c r="AV73" s="220">
        <v>1</v>
      </c>
      <c r="AW73" s="84">
        <f>IFERROR(AV73/AU73,"-")</f>
        <v>1.7857142857142856E-2</v>
      </c>
      <c r="AX73" s="231">
        <v>1</v>
      </c>
      <c r="AY73" s="84">
        <f>IFERROR(AX73/AU73,"-")</f>
        <v>1.7857142857142856E-2</v>
      </c>
      <c r="AZ73" s="231">
        <v>2</v>
      </c>
      <c r="BA73" s="84">
        <f>IFERROR(AZ73/AU73,"-")</f>
        <v>3.5714285714285712E-2</v>
      </c>
      <c r="BB73" s="170">
        <f t="shared" si="404"/>
        <v>2234</v>
      </c>
      <c r="BC73" s="171">
        <f t="shared" si="405"/>
        <v>109</v>
      </c>
      <c r="BD73" s="84">
        <f>IFERROR(BC73/BB73,"-")</f>
        <v>4.8791405550581916E-2</v>
      </c>
      <c r="BE73" s="171">
        <f t="shared" si="406"/>
        <v>273</v>
      </c>
      <c r="BF73" s="84">
        <f>IFERROR(BE73/BB73,"-")</f>
        <v>0.12220232766338407</v>
      </c>
      <c r="BG73" s="171">
        <f t="shared" si="407"/>
        <v>221</v>
      </c>
      <c r="BH73" s="84">
        <f>IFERROR(BG73/BB73,"-")</f>
        <v>9.8925693822739483E-2</v>
      </c>
      <c r="BJ73" s="260"/>
      <c r="BK73" s="271"/>
      <c r="BL73" s="209" t="s">
        <v>209</v>
      </c>
      <c r="BM73" s="38">
        <v>725</v>
      </c>
      <c r="BN73" s="38">
        <v>3</v>
      </c>
      <c r="BO73" s="85">
        <v>4.1379310344827587E-3</v>
      </c>
      <c r="BP73" s="38">
        <v>6</v>
      </c>
      <c r="BQ73" s="85">
        <v>8.2758620689655175E-3</v>
      </c>
      <c r="BR73" s="38">
        <v>15</v>
      </c>
      <c r="BS73" s="85">
        <v>2.0689655172413793E-2</v>
      </c>
      <c r="BU73" s="225"/>
      <c r="BV73" s="214" t="s">
        <v>299</v>
      </c>
      <c r="BW73" s="36">
        <f t="shared" si="400"/>
        <v>0.73008057296329454</v>
      </c>
      <c r="BX73" s="226"/>
      <c r="BY73" s="138">
        <v>67</v>
      </c>
      <c r="BZ73" s="142" t="s">
        <v>6</v>
      </c>
      <c r="CA73" s="36">
        <f t="shared" si="408"/>
        <v>5.0905531081742533E-2</v>
      </c>
      <c r="CB73" s="36">
        <f t="shared" si="401"/>
        <v>5.5126223596084489E-2</v>
      </c>
      <c r="CC73" s="36">
        <f t="shared" si="409"/>
        <v>0.1443954968184043</v>
      </c>
      <c r="CD73" s="36">
        <f t="shared" si="402"/>
        <v>0.14013395157135497</v>
      </c>
      <c r="CE73" s="36">
        <f t="shared" si="410"/>
        <v>5.6289769946157614E-2</v>
      </c>
      <c r="CF73" s="36">
        <f t="shared" si="403"/>
        <v>6.3884595569294184E-2</v>
      </c>
      <c r="CG73" s="36">
        <f t="shared" si="411"/>
        <v>0.74840920215369555</v>
      </c>
      <c r="CH73" s="36">
        <f t="shared" si="412"/>
        <v>0.74085522926326641</v>
      </c>
      <c r="CI73" s="36">
        <f t="shared" si="413"/>
        <v>0.05</v>
      </c>
      <c r="CJ73" s="36">
        <f t="shared" si="414"/>
        <v>0.12960526315789472</v>
      </c>
      <c r="CK73" s="36">
        <f t="shared" si="415"/>
        <v>5.6578947368421055E-2</v>
      </c>
      <c r="CL73" s="36">
        <f t="shared" si="416"/>
        <v>0.76381578947368423</v>
      </c>
      <c r="CM73" s="36">
        <f t="shared" si="417"/>
        <v>5.3658536585365853E-2</v>
      </c>
      <c r="CN73" s="36">
        <f t="shared" si="418"/>
        <v>0.20487804878048779</v>
      </c>
      <c r="CO73" s="36">
        <f t="shared" si="419"/>
        <v>6.3414634146341464E-2</v>
      </c>
      <c r="CP73" s="36">
        <f t="shared" si="420"/>
        <v>0.67804878048780493</v>
      </c>
      <c r="CQ73" s="36">
        <f t="shared" si="421"/>
        <v>8.2191780821917804E-2</v>
      </c>
      <c r="CR73" s="36">
        <f t="shared" si="422"/>
        <v>0.19178082191780821</v>
      </c>
      <c r="CS73" s="36">
        <f t="shared" si="423"/>
        <v>4.1095890410958902E-2</v>
      </c>
      <c r="CT73" s="36">
        <f t="shared" si="424"/>
        <v>0.68493150684931503</v>
      </c>
      <c r="CV73" s="139"/>
      <c r="CW73" s="81"/>
      <c r="CX73" s="81"/>
      <c r="CY73" s="81"/>
      <c r="CZ73" s="81"/>
      <c r="DA73" s="81"/>
      <c r="DB73" s="81"/>
      <c r="DC73" s="81"/>
      <c r="DD73" s="81"/>
      <c r="DE73" s="81"/>
      <c r="DF73" s="81"/>
      <c r="DG73" s="81"/>
      <c r="DH73" s="81"/>
      <c r="DI73" s="81"/>
      <c r="DJ73" s="81"/>
      <c r="DK73" s="81"/>
      <c r="DL73" s="81"/>
      <c r="DM73" s="81"/>
      <c r="DN73" s="81"/>
      <c r="DO73" s="81"/>
      <c r="DP73" s="81"/>
      <c r="DQ73" s="81"/>
      <c r="DR73" s="81"/>
      <c r="DS73" s="81"/>
      <c r="DT73" s="81"/>
      <c r="DU73" s="81"/>
      <c r="DV73" s="81"/>
      <c r="DW73" s="81"/>
      <c r="DX73" s="81"/>
      <c r="DY73" s="81"/>
      <c r="DZ73" s="81"/>
      <c r="EA73" s="81"/>
      <c r="EB73" s="81"/>
      <c r="EC73" s="81"/>
      <c r="ED73" s="81"/>
      <c r="EE73" s="81"/>
      <c r="EF73" s="81"/>
      <c r="EG73" s="81"/>
      <c r="EH73" s="81"/>
      <c r="EI73" s="81"/>
      <c r="EJ73" s="81"/>
      <c r="EP73" s="81"/>
      <c r="EQ73" s="81"/>
      <c r="ER73" s="81"/>
      <c r="ES73" s="81"/>
      <c r="ET73" s="81"/>
      <c r="EU73" s="81"/>
      <c r="EV73" s="81"/>
      <c r="EW73" s="81"/>
      <c r="EX73" s="81"/>
      <c r="EY73" s="81"/>
      <c r="EZ73" s="81"/>
      <c r="FA73" s="81"/>
      <c r="FB73" s="81"/>
      <c r="FC73" s="81"/>
      <c r="FD73" s="81"/>
      <c r="FE73" s="81"/>
      <c r="FF73" s="81"/>
      <c r="FG73" s="81"/>
      <c r="FH73" s="81"/>
      <c r="FI73" s="81"/>
      <c r="FJ73" s="81"/>
      <c r="FK73" s="81"/>
      <c r="FL73" s="81"/>
      <c r="FM73" s="81"/>
      <c r="FN73" s="81"/>
      <c r="FO73" s="81"/>
      <c r="FP73" s="81"/>
      <c r="FQ73" s="81"/>
      <c r="FR73" s="81"/>
      <c r="FS73" s="81"/>
      <c r="FT73" s="81"/>
      <c r="FU73" s="81"/>
      <c r="FV73" s="81"/>
      <c r="FW73" s="81"/>
      <c r="FX73" s="81"/>
      <c r="FY73" s="81"/>
      <c r="FZ73" s="81"/>
    </row>
    <row r="74" spans="2:182" s="12" customFormat="1" ht="14.25" customHeight="1">
      <c r="B74" s="260"/>
      <c r="C74" s="271"/>
      <c r="D74" s="169" t="s">
        <v>160</v>
      </c>
      <c r="E74" s="164">
        <v>0</v>
      </c>
      <c r="F74" s="165">
        <v>0</v>
      </c>
      <c r="G74" s="62" t="str">
        <f t="shared" si="58"/>
        <v>-</v>
      </c>
      <c r="H74" s="63">
        <v>0</v>
      </c>
      <c r="I74" s="62" t="str">
        <f t="shared" si="59"/>
        <v>-</v>
      </c>
      <c r="J74" s="63">
        <v>0</v>
      </c>
      <c r="K74" s="62" t="str">
        <f t="shared" si="60"/>
        <v>-</v>
      </c>
      <c r="L74" s="164">
        <v>1</v>
      </c>
      <c r="M74" s="165">
        <v>0</v>
      </c>
      <c r="N74" s="62">
        <f t="shared" si="61"/>
        <v>0</v>
      </c>
      <c r="O74" s="63">
        <v>0</v>
      </c>
      <c r="P74" s="62">
        <f t="shared" si="62"/>
        <v>0</v>
      </c>
      <c r="Q74" s="63">
        <v>0</v>
      </c>
      <c r="R74" s="62">
        <f t="shared" si="63"/>
        <v>0</v>
      </c>
      <c r="S74" s="164">
        <v>422</v>
      </c>
      <c r="T74" s="165">
        <v>13</v>
      </c>
      <c r="U74" s="62">
        <f t="shared" si="64"/>
        <v>3.0805687203791468E-2</v>
      </c>
      <c r="V74" s="63">
        <v>54</v>
      </c>
      <c r="W74" s="62">
        <f t="shared" si="65"/>
        <v>0.12796208530805686</v>
      </c>
      <c r="X74" s="63">
        <v>41</v>
      </c>
      <c r="Y74" s="62">
        <f t="shared" si="66"/>
        <v>9.7156398104265407E-2</v>
      </c>
      <c r="Z74" s="164">
        <v>262</v>
      </c>
      <c r="AA74" s="165">
        <v>6</v>
      </c>
      <c r="AB74" s="62">
        <f t="shared" si="67"/>
        <v>2.2900763358778626E-2</v>
      </c>
      <c r="AC74" s="63">
        <v>33</v>
      </c>
      <c r="AD74" s="62">
        <f t="shared" si="68"/>
        <v>0.12595419847328243</v>
      </c>
      <c r="AE74" s="63">
        <v>13</v>
      </c>
      <c r="AF74" s="62">
        <f t="shared" si="69"/>
        <v>4.9618320610687022E-2</v>
      </c>
      <c r="AG74" s="164">
        <v>157</v>
      </c>
      <c r="AH74" s="165">
        <v>1</v>
      </c>
      <c r="AI74" s="62">
        <f t="shared" si="70"/>
        <v>6.369426751592357E-3</v>
      </c>
      <c r="AJ74" s="63">
        <v>15</v>
      </c>
      <c r="AK74" s="62">
        <f t="shared" si="71"/>
        <v>9.5541401273885357E-2</v>
      </c>
      <c r="AL74" s="63">
        <v>16</v>
      </c>
      <c r="AM74" s="62">
        <f t="shared" si="72"/>
        <v>0.10191082802547771</v>
      </c>
      <c r="AN74" s="164">
        <v>81</v>
      </c>
      <c r="AO74" s="165">
        <v>0</v>
      </c>
      <c r="AP74" s="62">
        <f t="shared" si="73"/>
        <v>0</v>
      </c>
      <c r="AQ74" s="63">
        <v>6</v>
      </c>
      <c r="AR74" s="62">
        <f t="shared" si="74"/>
        <v>7.407407407407407E-2</v>
      </c>
      <c r="AS74" s="63">
        <v>7</v>
      </c>
      <c r="AT74" s="62">
        <f t="shared" si="75"/>
        <v>8.6419753086419748E-2</v>
      </c>
      <c r="AU74" s="164">
        <v>22</v>
      </c>
      <c r="AV74" s="165">
        <v>0</v>
      </c>
      <c r="AW74" s="62">
        <f t="shared" si="76"/>
        <v>0</v>
      </c>
      <c r="AX74" s="63">
        <v>1</v>
      </c>
      <c r="AY74" s="62">
        <f t="shared" si="77"/>
        <v>4.5454545454545456E-2</v>
      </c>
      <c r="AZ74" s="63">
        <v>2</v>
      </c>
      <c r="BA74" s="62">
        <f t="shared" si="78"/>
        <v>9.0909090909090912E-2</v>
      </c>
      <c r="BB74" s="164">
        <f t="shared" si="404"/>
        <v>945</v>
      </c>
      <c r="BC74" s="64">
        <f t="shared" si="405"/>
        <v>20</v>
      </c>
      <c r="BD74" s="62">
        <f t="shared" si="79"/>
        <v>2.1164021164021163E-2</v>
      </c>
      <c r="BE74" s="64">
        <f t="shared" si="406"/>
        <v>109</v>
      </c>
      <c r="BF74" s="62">
        <f t="shared" si="80"/>
        <v>0.11534391534391535</v>
      </c>
      <c r="BG74" s="64">
        <f t="shared" si="407"/>
        <v>79</v>
      </c>
      <c r="BH74" s="62">
        <f t="shared" si="81"/>
        <v>8.3597883597883602E-2</v>
      </c>
      <c r="BJ74" s="261"/>
      <c r="BK74" s="272"/>
      <c r="BL74" s="208" t="s">
        <v>67</v>
      </c>
      <c r="BM74" s="38">
        <v>20431</v>
      </c>
      <c r="BN74" s="38">
        <v>523</v>
      </c>
      <c r="BO74" s="85">
        <v>2.5598355440262347E-2</v>
      </c>
      <c r="BP74" s="38">
        <v>2190</v>
      </c>
      <c r="BQ74" s="85">
        <v>0.10719005432920561</v>
      </c>
      <c r="BR74" s="38">
        <v>1544</v>
      </c>
      <c r="BS74" s="85">
        <v>7.5571435563604322E-2</v>
      </c>
      <c r="BU74" s="189"/>
      <c r="BV74" s="5" t="s">
        <v>160</v>
      </c>
      <c r="BW74" s="36">
        <f t="shared" si="400"/>
        <v>0.77989417989417986</v>
      </c>
      <c r="BX74" s="36">
        <f>(BM60-SUM(BN60,BP60,BR60))/BM60</f>
        <v>0.75724637681159424</v>
      </c>
      <c r="BY74" s="138">
        <v>68</v>
      </c>
      <c r="BZ74" s="142" t="s">
        <v>46</v>
      </c>
      <c r="CA74" s="36">
        <f t="shared" si="408"/>
        <v>4.8761904761904763E-2</v>
      </c>
      <c r="CB74" s="36">
        <f t="shared" si="401"/>
        <v>3.6866359447004608E-2</v>
      </c>
      <c r="CC74" s="36">
        <f t="shared" si="409"/>
        <v>0.16038095238095237</v>
      </c>
      <c r="CD74" s="36">
        <f t="shared" si="402"/>
        <v>0.14938556067588327</v>
      </c>
      <c r="CE74" s="36">
        <f t="shared" si="410"/>
        <v>7.9238095238095232E-2</v>
      </c>
      <c r="CF74" s="36">
        <f t="shared" si="403"/>
        <v>7.8725038402457759E-2</v>
      </c>
      <c r="CG74" s="36">
        <f t="shared" si="411"/>
        <v>0.7116190476190476</v>
      </c>
      <c r="CH74" s="36">
        <f t="shared" si="412"/>
        <v>0.73502304147465436</v>
      </c>
      <c r="CI74" s="36">
        <f t="shared" si="413"/>
        <v>4.9261083743842367E-2</v>
      </c>
      <c r="CJ74" s="36">
        <f t="shared" si="414"/>
        <v>0.15763546798029557</v>
      </c>
      <c r="CK74" s="36">
        <f t="shared" si="415"/>
        <v>7.586206896551724E-2</v>
      </c>
      <c r="CL74" s="36">
        <f t="shared" si="416"/>
        <v>0.71724137931034482</v>
      </c>
      <c r="CM74" s="36">
        <f t="shared" si="417"/>
        <v>6.5934065934065936E-2</v>
      </c>
      <c r="CN74" s="36">
        <f t="shared" si="418"/>
        <v>0.21153846153846154</v>
      </c>
      <c r="CO74" s="36">
        <f t="shared" si="419"/>
        <v>0.10164835164835165</v>
      </c>
      <c r="CP74" s="36">
        <f t="shared" si="420"/>
        <v>0.62087912087912089</v>
      </c>
      <c r="CQ74" s="36">
        <f t="shared" si="421"/>
        <v>2.8985507246376812E-2</v>
      </c>
      <c r="CR74" s="36">
        <f t="shared" si="422"/>
        <v>0.15942028985507245</v>
      </c>
      <c r="CS74" s="36">
        <f t="shared" si="423"/>
        <v>0.11594202898550725</v>
      </c>
      <c r="CT74" s="36">
        <f t="shared" si="424"/>
        <v>0.69565217391304346</v>
      </c>
      <c r="CV74" s="139"/>
      <c r="CW74" s="81"/>
      <c r="CX74" s="81"/>
      <c r="CY74" s="81"/>
      <c r="CZ74" s="81"/>
      <c r="DA74" s="81"/>
      <c r="DB74" s="81"/>
      <c r="DC74" s="81"/>
      <c r="DD74" s="81"/>
      <c r="DE74" s="81"/>
      <c r="DF74" s="81"/>
      <c r="DG74" s="81"/>
      <c r="DH74" s="81"/>
      <c r="DI74" s="81"/>
      <c r="DJ74" s="81"/>
      <c r="DK74" s="81"/>
      <c r="DL74" s="81"/>
      <c r="DM74" s="81"/>
      <c r="DN74" s="81"/>
      <c r="DO74" s="81"/>
      <c r="DP74" s="81"/>
      <c r="DQ74" s="81"/>
      <c r="DR74" s="81"/>
      <c r="DS74" s="81"/>
      <c r="DT74" s="81"/>
      <c r="DU74" s="81"/>
      <c r="DV74" s="81"/>
      <c r="DW74" s="81"/>
      <c r="DX74" s="81"/>
      <c r="DY74" s="81"/>
      <c r="DZ74" s="81"/>
      <c r="EA74" s="81"/>
      <c r="EB74" s="81"/>
      <c r="EC74" s="81"/>
      <c r="ED74" s="81"/>
      <c r="EE74" s="81"/>
      <c r="EF74" s="81"/>
      <c r="EG74" s="81"/>
      <c r="EH74" s="81"/>
      <c r="EI74" s="81"/>
      <c r="EJ74" s="81"/>
      <c r="EP74" s="81"/>
      <c r="EQ74" s="81"/>
      <c r="ER74" s="81"/>
      <c r="ES74" s="81"/>
      <c r="ET74" s="81"/>
      <c r="EU74" s="81"/>
      <c r="EV74" s="81"/>
      <c r="EW74" s="81"/>
      <c r="EX74" s="81"/>
      <c r="EY74" s="81"/>
      <c r="EZ74" s="81"/>
      <c r="FA74" s="81"/>
      <c r="FB74" s="81"/>
      <c r="FC74" s="81"/>
      <c r="FD74" s="81"/>
      <c r="FE74" s="81"/>
      <c r="FF74" s="81"/>
      <c r="FG74" s="81"/>
      <c r="FH74" s="81"/>
      <c r="FI74" s="81"/>
      <c r="FJ74" s="81"/>
      <c r="FK74" s="81"/>
      <c r="FL74" s="81"/>
      <c r="FM74" s="81"/>
      <c r="FN74" s="81"/>
      <c r="FO74" s="81"/>
      <c r="FP74" s="81"/>
      <c r="FQ74" s="81"/>
      <c r="FR74" s="81"/>
      <c r="FS74" s="81"/>
      <c r="FT74" s="81"/>
      <c r="FU74" s="81"/>
      <c r="FV74" s="81"/>
      <c r="FW74" s="81"/>
      <c r="FX74" s="81"/>
      <c r="FY74" s="81"/>
      <c r="FZ74" s="81"/>
    </row>
    <row r="75" spans="2:182" s="12" customFormat="1" ht="14.25" customHeight="1">
      <c r="B75" s="260"/>
      <c r="C75" s="271"/>
      <c r="D75" s="136" t="s">
        <v>210</v>
      </c>
      <c r="E75" s="156">
        <v>1</v>
      </c>
      <c r="F75" s="232">
        <v>0</v>
      </c>
      <c r="G75" s="158">
        <f t="shared" ref="G75" si="425">IFERROR(F75/E75,"-")</f>
        <v>0</v>
      </c>
      <c r="H75" s="233">
        <v>0</v>
      </c>
      <c r="I75" s="158">
        <f t="shared" ref="I75" si="426">IFERROR(H75/E75,"-")</f>
        <v>0</v>
      </c>
      <c r="J75" s="233">
        <v>0</v>
      </c>
      <c r="K75" s="158">
        <f t="shared" ref="K75" si="427">IFERROR(J75/E75,"-")</f>
        <v>0</v>
      </c>
      <c r="L75" s="156">
        <v>1</v>
      </c>
      <c r="M75" s="232">
        <v>0</v>
      </c>
      <c r="N75" s="158">
        <f t="shared" ref="N75" si="428">IFERROR(M75/L75,"-")</f>
        <v>0</v>
      </c>
      <c r="O75" s="233">
        <v>0</v>
      </c>
      <c r="P75" s="158">
        <f t="shared" ref="P75" si="429">IFERROR(O75/L75,"-")</f>
        <v>0</v>
      </c>
      <c r="Q75" s="233">
        <v>0</v>
      </c>
      <c r="R75" s="158">
        <f t="shared" ref="R75" si="430">IFERROR(Q75/L75,"-")</f>
        <v>0</v>
      </c>
      <c r="S75" s="156">
        <v>31</v>
      </c>
      <c r="T75" s="232">
        <v>0</v>
      </c>
      <c r="U75" s="158">
        <f t="shared" ref="U75" si="431">IFERROR(T75/S75,"-")</f>
        <v>0</v>
      </c>
      <c r="V75" s="233">
        <v>2</v>
      </c>
      <c r="W75" s="158">
        <f t="shared" ref="W75" si="432">IFERROR(V75/S75,"-")</f>
        <v>6.4516129032258063E-2</v>
      </c>
      <c r="X75" s="233">
        <v>0</v>
      </c>
      <c r="Y75" s="158">
        <f t="shared" ref="Y75" si="433">IFERROR(X75/S75,"-")</f>
        <v>0</v>
      </c>
      <c r="Z75" s="156">
        <v>58</v>
      </c>
      <c r="AA75" s="232">
        <v>0</v>
      </c>
      <c r="AB75" s="158">
        <f t="shared" ref="AB75" si="434">IFERROR(AA75/Z75,"-")</f>
        <v>0</v>
      </c>
      <c r="AC75" s="233">
        <v>2</v>
      </c>
      <c r="AD75" s="158">
        <f t="shared" ref="AD75" si="435">IFERROR(AC75/Z75,"-")</f>
        <v>3.4482758620689655E-2</v>
      </c>
      <c r="AE75" s="233">
        <v>2</v>
      </c>
      <c r="AF75" s="158">
        <f t="shared" ref="AF75" si="436">IFERROR(AE75/Z75,"-")</f>
        <v>3.4482758620689655E-2</v>
      </c>
      <c r="AG75" s="156">
        <v>86</v>
      </c>
      <c r="AH75" s="232">
        <v>0</v>
      </c>
      <c r="AI75" s="158">
        <f t="shared" ref="AI75" si="437">IFERROR(AH75/AG75,"-")</f>
        <v>0</v>
      </c>
      <c r="AJ75" s="233">
        <v>0</v>
      </c>
      <c r="AK75" s="158">
        <f t="shared" ref="AK75" si="438">IFERROR(AJ75/AG75,"-")</f>
        <v>0</v>
      </c>
      <c r="AL75" s="233">
        <v>2</v>
      </c>
      <c r="AM75" s="158">
        <f t="shared" ref="AM75" si="439">IFERROR(AL75/AG75,"-")</f>
        <v>2.3255813953488372E-2</v>
      </c>
      <c r="AN75" s="156">
        <v>75</v>
      </c>
      <c r="AO75" s="232">
        <v>0</v>
      </c>
      <c r="AP75" s="158">
        <f t="shared" ref="AP75" si="440">IFERROR(AO75/AN75,"-")</f>
        <v>0</v>
      </c>
      <c r="AQ75" s="233">
        <v>0</v>
      </c>
      <c r="AR75" s="158">
        <f t="shared" ref="AR75" si="441">IFERROR(AQ75/AN75,"-")</f>
        <v>0</v>
      </c>
      <c r="AS75" s="233">
        <v>0</v>
      </c>
      <c r="AT75" s="158">
        <f t="shared" ref="AT75" si="442">IFERROR(AS75/AN75,"-")</f>
        <v>0</v>
      </c>
      <c r="AU75" s="156">
        <v>57</v>
      </c>
      <c r="AV75" s="232">
        <v>0</v>
      </c>
      <c r="AW75" s="158">
        <f t="shared" ref="AW75" si="443">IFERROR(AV75/AU75,"-")</f>
        <v>0</v>
      </c>
      <c r="AX75" s="233">
        <v>1</v>
      </c>
      <c r="AY75" s="158">
        <f t="shared" ref="AY75" si="444">IFERROR(AX75/AU75,"-")</f>
        <v>1.7543859649122806E-2</v>
      </c>
      <c r="AZ75" s="233">
        <v>0</v>
      </c>
      <c r="BA75" s="158">
        <f t="shared" ref="BA75" si="445">IFERROR(AZ75/AU75,"-")</f>
        <v>0</v>
      </c>
      <c r="BB75" s="156">
        <f t="shared" si="404"/>
        <v>309</v>
      </c>
      <c r="BC75" s="157">
        <f t="shared" si="405"/>
        <v>0</v>
      </c>
      <c r="BD75" s="158">
        <f t="shared" ref="BD75" si="446">IFERROR(BC75/BB75,"-")</f>
        <v>0</v>
      </c>
      <c r="BE75" s="157">
        <f t="shared" si="406"/>
        <v>5</v>
      </c>
      <c r="BF75" s="158">
        <f t="shared" ref="BF75" si="447">IFERROR(BE75/BB75,"-")</f>
        <v>1.6181229773462782E-2</v>
      </c>
      <c r="BG75" s="157">
        <f t="shared" si="407"/>
        <v>4</v>
      </c>
      <c r="BH75" s="158">
        <f t="shared" ref="BH75" si="448">IFERROR(BG75/BB75,"-")</f>
        <v>1.2944983818770227E-2</v>
      </c>
      <c r="BJ75" s="259">
        <v>18</v>
      </c>
      <c r="BK75" s="270" t="s">
        <v>55</v>
      </c>
      <c r="BL75" s="209" t="s">
        <v>140</v>
      </c>
      <c r="BM75" s="38">
        <v>16700</v>
      </c>
      <c r="BN75" s="38">
        <v>491</v>
      </c>
      <c r="BO75" s="85">
        <v>2.940119760479042E-2</v>
      </c>
      <c r="BP75" s="38">
        <v>1703</v>
      </c>
      <c r="BQ75" s="85">
        <v>0.10197604790419161</v>
      </c>
      <c r="BR75" s="38">
        <v>1496</v>
      </c>
      <c r="BS75" s="85">
        <v>8.9580838323353298E-2</v>
      </c>
      <c r="BU75" s="189"/>
      <c r="BV75" s="193" t="s">
        <v>209</v>
      </c>
      <c r="BW75" s="36">
        <f t="shared" si="400"/>
        <v>0.970873786407767</v>
      </c>
      <c r="BX75" s="36">
        <f>(BM61-SUM(BN61,BP61,BR61))/BM61</f>
        <v>0.93794749403341293</v>
      </c>
      <c r="BY75" s="138">
        <v>69</v>
      </c>
      <c r="BZ75" s="142" t="s">
        <v>47</v>
      </c>
      <c r="CA75" s="36">
        <f t="shared" si="408"/>
        <v>4.7554142056640922E-2</v>
      </c>
      <c r="CB75" s="36">
        <f t="shared" si="401"/>
        <v>3.8873780195168774E-2</v>
      </c>
      <c r="CC75" s="36">
        <f t="shared" si="409"/>
        <v>0.14235953354535816</v>
      </c>
      <c r="CD75" s="36">
        <f t="shared" si="402"/>
        <v>0.11774116141417373</v>
      </c>
      <c r="CE75" s="36">
        <f t="shared" si="410"/>
        <v>6.9816749962138422E-2</v>
      </c>
      <c r="CF75" s="36">
        <f t="shared" si="403"/>
        <v>7.8067509198528229E-2</v>
      </c>
      <c r="CG75" s="36">
        <f t="shared" si="411"/>
        <v>0.7402695744358625</v>
      </c>
      <c r="CH75" s="36">
        <f t="shared" si="412"/>
        <v>0.76531754919212924</v>
      </c>
      <c r="CI75" s="36">
        <f t="shared" si="413"/>
        <v>4.0691066151398045E-2</v>
      </c>
      <c r="CJ75" s="36">
        <f t="shared" si="414"/>
        <v>0.11957263014321437</v>
      </c>
      <c r="CK75" s="36">
        <f t="shared" si="415"/>
        <v>6.4332802909752212E-2</v>
      </c>
      <c r="CL75" s="36">
        <f t="shared" si="416"/>
        <v>0.77540350079563536</v>
      </c>
      <c r="CM75" s="36">
        <f t="shared" si="417"/>
        <v>6.6705675833820949E-2</v>
      </c>
      <c r="CN75" s="36">
        <f t="shared" si="418"/>
        <v>0.20421299005266239</v>
      </c>
      <c r="CO75" s="36">
        <f t="shared" si="419"/>
        <v>8.3674663545933295E-2</v>
      </c>
      <c r="CP75" s="36">
        <f t="shared" si="420"/>
        <v>0.64540667056758338</v>
      </c>
      <c r="CQ75" s="36">
        <f t="shared" si="421"/>
        <v>5.1344743276283619E-2</v>
      </c>
      <c r="CR75" s="36">
        <f t="shared" si="422"/>
        <v>0.15892420537897312</v>
      </c>
      <c r="CS75" s="36">
        <f t="shared" si="423"/>
        <v>8.557457212713937E-2</v>
      </c>
      <c r="CT75" s="36">
        <f t="shared" si="424"/>
        <v>0.70415647921760394</v>
      </c>
      <c r="CV75" s="139"/>
      <c r="CW75" s="81"/>
      <c r="CX75" s="81"/>
      <c r="CY75" s="81"/>
      <c r="CZ75" s="81"/>
      <c r="DA75" s="81"/>
      <c r="DB75" s="81"/>
      <c r="DC75" s="81"/>
      <c r="DD75" s="81"/>
      <c r="DE75" s="81"/>
      <c r="DF75" s="81"/>
      <c r="DG75" s="81"/>
      <c r="DH75" s="81"/>
      <c r="DI75" s="81"/>
      <c r="DJ75" s="81"/>
      <c r="DK75" s="81"/>
      <c r="DL75" s="81"/>
      <c r="DM75" s="81"/>
      <c r="DN75" s="81"/>
      <c r="DO75" s="81"/>
      <c r="DP75" s="81"/>
      <c r="DQ75" s="81"/>
      <c r="DR75" s="81"/>
      <c r="DS75" s="81"/>
      <c r="DT75" s="81"/>
      <c r="DU75" s="81"/>
      <c r="DV75" s="81"/>
      <c r="DW75" s="81"/>
      <c r="DX75" s="81"/>
      <c r="DY75" s="81"/>
      <c r="DZ75" s="81"/>
      <c r="EA75" s="81"/>
      <c r="EB75" s="81"/>
      <c r="EC75" s="81"/>
      <c r="ED75" s="81"/>
      <c r="EE75" s="81"/>
      <c r="EF75" s="81"/>
      <c r="EG75" s="81"/>
      <c r="EH75" s="81"/>
      <c r="EI75" s="81"/>
      <c r="EJ75" s="81"/>
      <c r="EP75" s="81"/>
      <c r="EQ75" s="81"/>
      <c r="ER75" s="81"/>
      <c r="ES75" s="81"/>
      <c r="ET75" s="81"/>
      <c r="EU75" s="81"/>
      <c r="EV75" s="81"/>
      <c r="EW75" s="81"/>
      <c r="EX75" s="81"/>
      <c r="EY75" s="81"/>
      <c r="EZ75" s="81"/>
      <c r="FA75" s="81"/>
      <c r="FB75" s="81"/>
      <c r="FC75" s="81"/>
      <c r="FD75" s="81"/>
      <c r="FE75" s="81"/>
      <c r="FF75" s="81"/>
      <c r="FG75" s="81"/>
      <c r="FH75" s="81"/>
      <c r="FI75" s="81"/>
      <c r="FJ75" s="81"/>
      <c r="FK75" s="81"/>
      <c r="FL75" s="81"/>
      <c r="FM75" s="81"/>
      <c r="FN75" s="81"/>
      <c r="FO75" s="81"/>
      <c r="FP75" s="81"/>
      <c r="FQ75" s="81"/>
      <c r="FR75" s="81"/>
      <c r="FS75" s="81"/>
      <c r="FT75" s="81"/>
      <c r="FU75" s="81"/>
      <c r="FV75" s="81"/>
      <c r="FW75" s="81"/>
      <c r="FX75" s="81"/>
      <c r="FY75" s="81"/>
      <c r="FZ75" s="81"/>
    </row>
    <row r="76" spans="2:182" s="12" customFormat="1" ht="14.25" customHeight="1">
      <c r="B76" s="261"/>
      <c r="C76" s="272"/>
      <c r="D76" s="154" t="s">
        <v>67</v>
      </c>
      <c r="E76" s="37">
        <v>24</v>
      </c>
      <c r="F76" s="234">
        <v>0</v>
      </c>
      <c r="G76" s="13">
        <f t="shared" si="58"/>
        <v>0</v>
      </c>
      <c r="H76" s="33">
        <v>3</v>
      </c>
      <c r="I76" s="13">
        <f t="shared" si="59"/>
        <v>0.125</v>
      </c>
      <c r="J76" s="33">
        <v>0</v>
      </c>
      <c r="K76" s="13">
        <f t="shared" si="60"/>
        <v>0</v>
      </c>
      <c r="L76" s="37">
        <v>76</v>
      </c>
      <c r="M76" s="234">
        <v>1</v>
      </c>
      <c r="N76" s="13">
        <f t="shared" si="61"/>
        <v>1.3157894736842105E-2</v>
      </c>
      <c r="O76" s="33">
        <v>5</v>
      </c>
      <c r="P76" s="13">
        <f t="shared" si="62"/>
        <v>6.5789473684210523E-2</v>
      </c>
      <c r="Q76" s="33">
        <v>3</v>
      </c>
      <c r="R76" s="13">
        <f t="shared" si="63"/>
        <v>3.9473684210526314E-2</v>
      </c>
      <c r="S76" s="37">
        <v>4745</v>
      </c>
      <c r="T76" s="234">
        <v>211</v>
      </c>
      <c r="U76" s="13">
        <f t="shared" si="64"/>
        <v>4.4467860906217072E-2</v>
      </c>
      <c r="V76" s="33">
        <v>645</v>
      </c>
      <c r="W76" s="13">
        <f t="shared" si="65"/>
        <v>0.13593256059009484</v>
      </c>
      <c r="X76" s="33">
        <v>405</v>
      </c>
      <c r="Y76" s="13">
        <f t="shared" si="66"/>
        <v>8.5353003161222338E-2</v>
      </c>
      <c r="Z76" s="37">
        <v>4078</v>
      </c>
      <c r="AA76" s="234">
        <v>140</v>
      </c>
      <c r="AB76" s="13">
        <f t="shared" si="67"/>
        <v>3.4330554193231978E-2</v>
      </c>
      <c r="AC76" s="33">
        <v>474</v>
      </c>
      <c r="AD76" s="13">
        <f t="shared" si="68"/>
        <v>0.11623344776851398</v>
      </c>
      <c r="AE76" s="33">
        <v>367</v>
      </c>
      <c r="AF76" s="13">
        <f t="shared" si="69"/>
        <v>8.9995095635115249E-2</v>
      </c>
      <c r="AG76" s="37">
        <v>2973</v>
      </c>
      <c r="AH76" s="234">
        <v>63</v>
      </c>
      <c r="AI76" s="13">
        <f t="shared" si="70"/>
        <v>2.119071644803229E-2</v>
      </c>
      <c r="AJ76" s="33">
        <v>249</v>
      </c>
      <c r="AK76" s="13">
        <f t="shared" si="71"/>
        <v>8.3753784056508573E-2</v>
      </c>
      <c r="AL76" s="33">
        <v>230</v>
      </c>
      <c r="AM76" s="13">
        <f t="shared" si="72"/>
        <v>7.7362933064244868E-2</v>
      </c>
      <c r="AN76" s="37">
        <v>1461</v>
      </c>
      <c r="AO76" s="234">
        <v>12</v>
      </c>
      <c r="AP76" s="13">
        <f t="shared" si="73"/>
        <v>8.2135523613963042E-3</v>
      </c>
      <c r="AQ76" s="33">
        <v>74</v>
      </c>
      <c r="AR76" s="13">
        <f t="shared" si="74"/>
        <v>5.0650239561943873E-2</v>
      </c>
      <c r="AS76" s="33">
        <v>89</v>
      </c>
      <c r="AT76" s="13">
        <f t="shared" si="75"/>
        <v>6.0917180013689252E-2</v>
      </c>
      <c r="AU76" s="37">
        <v>485</v>
      </c>
      <c r="AV76" s="234">
        <v>2</v>
      </c>
      <c r="AW76" s="13">
        <f t="shared" si="76"/>
        <v>4.1237113402061857E-3</v>
      </c>
      <c r="AX76" s="33">
        <v>15</v>
      </c>
      <c r="AY76" s="13">
        <f t="shared" si="77"/>
        <v>3.0927835051546393E-2</v>
      </c>
      <c r="AZ76" s="33">
        <v>14</v>
      </c>
      <c r="BA76" s="13">
        <f t="shared" si="78"/>
        <v>2.88659793814433E-2</v>
      </c>
      <c r="BB76" s="37">
        <f t="shared" si="404"/>
        <v>13842</v>
      </c>
      <c r="BC76" s="70">
        <f t="shared" si="405"/>
        <v>429</v>
      </c>
      <c r="BD76" s="13">
        <f t="shared" si="79"/>
        <v>3.0992631122670134E-2</v>
      </c>
      <c r="BE76" s="70">
        <f t="shared" si="406"/>
        <v>1465</v>
      </c>
      <c r="BF76" s="13">
        <f t="shared" si="80"/>
        <v>0.10583730674757982</v>
      </c>
      <c r="BG76" s="70">
        <f t="shared" si="407"/>
        <v>1108</v>
      </c>
      <c r="BH76" s="13">
        <f t="shared" si="81"/>
        <v>8.0046236093050144E-2</v>
      </c>
      <c r="BJ76" s="260"/>
      <c r="BK76" s="271"/>
      <c r="BL76" s="209" t="s">
        <v>160</v>
      </c>
      <c r="BM76" s="38">
        <v>1242</v>
      </c>
      <c r="BN76" s="38">
        <v>44</v>
      </c>
      <c r="BO76" s="85">
        <v>3.542673107890499E-2</v>
      </c>
      <c r="BP76" s="38">
        <v>140</v>
      </c>
      <c r="BQ76" s="85">
        <v>0.11272141706924316</v>
      </c>
      <c r="BR76" s="38">
        <v>130</v>
      </c>
      <c r="BS76" s="85">
        <v>0.10466988727858294</v>
      </c>
      <c r="BU76" s="190"/>
      <c r="BV76" s="117" t="s">
        <v>67</v>
      </c>
      <c r="BW76" s="36">
        <f t="shared" si="400"/>
        <v>0.78312382603669994</v>
      </c>
      <c r="BX76" s="36">
        <f>(BM62-SUM(BN62,BP62,BR62))/BM62</f>
        <v>0.79478080875286461</v>
      </c>
      <c r="BY76" s="138">
        <v>70</v>
      </c>
      <c r="BZ76" s="142" t="s">
        <v>48</v>
      </c>
      <c r="CA76" s="36">
        <f t="shared" si="408"/>
        <v>6.007393715341959E-2</v>
      </c>
      <c r="CB76" s="36">
        <f t="shared" si="401"/>
        <v>4.9952874646559849E-2</v>
      </c>
      <c r="CC76" s="36">
        <f t="shared" si="409"/>
        <v>0.18022181146025879</v>
      </c>
      <c r="CD76" s="36">
        <f t="shared" si="402"/>
        <v>0.16493873704052781</v>
      </c>
      <c r="CE76" s="36">
        <f t="shared" si="410"/>
        <v>7.763401109057301E-2</v>
      </c>
      <c r="CF76" s="36">
        <f t="shared" si="403"/>
        <v>8.1998114985862389E-2</v>
      </c>
      <c r="CG76" s="36">
        <f t="shared" si="411"/>
        <v>0.68207024029574859</v>
      </c>
      <c r="CH76" s="36">
        <f t="shared" si="412"/>
        <v>0.70311027332705001</v>
      </c>
      <c r="CI76" s="36">
        <f t="shared" si="413"/>
        <v>5.6152927120669056E-2</v>
      </c>
      <c r="CJ76" s="36">
        <f t="shared" si="414"/>
        <v>0.17562724014336917</v>
      </c>
      <c r="CK76" s="36">
        <f t="shared" si="415"/>
        <v>7.765830346475508E-2</v>
      </c>
      <c r="CL76" s="36">
        <f t="shared" si="416"/>
        <v>0.69056152927120673</v>
      </c>
      <c r="CM76" s="36">
        <f t="shared" si="417"/>
        <v>9.2592592592592587E-2</v>
      </c>
      <c r="CN76" s="36">
        <f t="shared" si="418"/>
        <v>0.20987654320987653</v>
      </c>
      <c r="CO76" s="36">
        <f t="shared" si="419"/>
        <v>8.0246913580246909E-2</v>
      </c>
      <c r="CP76" s="36">
        <f t="shared" si="420"/>
        <v>0.61728395061728392</v>
      </c>
      <c r="CQ76" s="36">
        <f t="shared" si="421"/>
        <v>4.6153846153846156E-2</v>
      </c>
      <c r="CR76" s="36">
        <f t="shared" si="422"/>
        <v>0.2153846153846154</v>
      </c>
      <c r="CS76" s="36">
        <f t="shared" si="423"/>
        <v>9.2307692307692313E-2</v>
      </c>
      <c r="CT76" s="36">
        <f t="shared" si="424"/>
        <v>0.64615384615384619</v>
      </c>
      <c r="CV76" s="139"/>
      <c r="CW76" s="81"/>
      <c r="CX76" s="81"/>
      <c r="CY76" s="81"/>
      <c r="CZ76" s="81"/>
      <c r="DA76" s="81"/>
      <c r="DB76" s="81"/>
      <c r="DC76" s="81"/>
      <c r="DD76" s="81"/>
      <c r="DE76" s="81"/>
      <c r="DF76" s="81"/>
      <c r="DG76" s="81"/>
      <c r="DH76" s="81"/>
      <c r="DI76" s="81"/>
      <c r="DJ76" s="81"/>
      <c r="DK76" s="81"/>
      <c r="DL76" s="81"/>
      <c r="DM76" s="81"/>
      <c r="DN76" s="81"/>
      <c r="DO76" s="81"/>
      <c r="DP76" s="81"/>
      <c r="DQ76" s="81"/>
      <c r="DR76" s="81"/>
      <c r="DS76" s="81"/>
      <c r="DT76" s="81"/>
      <c r="DU76" s="81"/>
      <c r="DV76" s="81"/>
      <c r="DW76" s="81"/>
      <c r="DX76" s="81"/>
      <c r="DY76" s="81"/>
      <c r="DZ76" s="81"/>
      <c r="EA76" s="81"/>
      <c r="EB76" s="81"/>
      <c r="EC76" s="81"/>
      <c r="ED76" s="81"/>
      <c r="EE76" s="81"/>
      <c r="EF76" s="81"/>
      <c r="EG76" s="81"/>
      <c r="EH76" s="81"/>
      <c r="EI76" s="81"/>
      <c r="EJ76" s="81"/>
      <c r="EP76" s="81"/>
      <c r="EQ76" s="81"/>
      <c r="ER76" s="81"/>
      <c r="ES76" s="81"/>
      <c r="ET76" s="81"/>
      <c r="EU76" s="81"/>
      <c r="EV76" s="81"/>
      <c r="EW76" s="81"/>
      <c r="EX76" s="81"/>
      <c r="EY76" s="81"/>
      <c r="EZ76" s="81"/>
      <c r="FA76" s="81"/>
      <c r="FB76" s="81"/>
      <c r="FC76" s="81"/>
      <c r="FD76" s="81"/>
      <c r="FE76" s="81"/>
      <c r="FF76" s="81"/>
      <c r="FG76" s="81"/>
      <c r="FH76" s="81"/>
      <c r="FI76" s="81"/>
      <c r="FJ76" s="81"/>
      <c r="FK76" s="81"/>
      <c r="FL76" s="81"/>
      <c r="FM76" s="81"/>
      <c r="FN76" s="81"/>
      <c r="FO76" s="81"/>
      <c r="FP76" s="81"/>
      <c r="FQ76" s="81"/>
      <c r="FR76" s="81"/>
      <c r="FS76" s="81"/>
      <c r="FT76" s="81"/>
      <c r="FU76" s="81"/>
      <c r="FV76" s="81"/>
      <c r="FW76" s="81"/>
      <c r="FX76" s="81"/>
      <c r="FY76" s="81"/>
      <c r="FZ76" s="81"/>
    </row>
    <row r="77" spans="2:182" s="12" customFormat="1" ht="14.25" customHeight="1">
      <c r="B77" s="259">
        <v>15</v>
      </c>
      <c r="C77" s="270" t="s">
        <v>108</v>
      </c>
      <c r="D77" s="135" t="s">
        <v>140</v>
      </c>
      <c r="E77" s="120">
        <v>35</v>
      </c>
      <c r="F77" s="74">
        <v>0</v>
      </c>
      <c r="G77" s="72">
        <f t="shared" si="58"/>
        <v>0</v>
      </c>
      <c r="H77" s="74">
        <v>7</v>
      </c>
      <c r="I77" s="72">
        <f t="shared" si="59"/>
        <v>0.2</v>
      </c>
      <c r="J77" s="74">
        <v>0</v>
      </c>
      <c r="K77" s="72">
        <f t="shared" si="60"/>
        <v>0</v>
      </c>
      <c r="L77" s="120">
        <v>174</v>
      </c>
      <c r="M77" s="74">
        <v>1</v>
      </c>
      <c r="N77" s="72">
        <f t="shared" si="61"/>
        <v>5.7471264367816091E-3</v>
      </c>
      <c r="O77" s="74">
        <v>16</v>
      </c>
      <c r="P77" s="72">
        <f t="shared" si="62"/>
        <v>9.1954022988505746E-2</v>
      </c>
      <c r="Q77" s="74">
        <v>10</v>
      </c>
      <c r="R77" s="72">
        <f t="shared" si="63"/>
        <v>5.7471264367816091E-2</v>
      </c>
      <c r="S77" s="120">
        <v>6258</v>
      </c>
      <c r="T77" s="74">
        <v>198</v>
      </c>
      <c r="U77" s="72">
        <f t="shared" si="64"/>
        <v>3.1639501438159155E-2</v>
      </c>
      <c r="V77" s="74">
        <v>921</v>
      </c>
      <c r="W77" s="72">
        <f t="shared" si="65"/>
        <v>0.14717162032598274</v>
      </c>
      <c r="X77" s="74">
        <v>392</v>
      </c>
      <c r="Y77" s="72">
        <f t="shared" si="66"/>
        <v>6.2639821029082776E-2</v>
      </c>
      <c r="Z77" s="120">
        <v>5215</v>
      </c>
      <c r="AA77" s="74">
        <v>123</v>
      </c>
      <c r="AB77" s="72">
        <f t="shared" si="67"/>
        <v>2.3585810162991373E-2</v>
      </c>
      <c r="AC77" s="74">
        <v>673</v>
      </c>
      <c r="AD77" s="72">
        <f t="shared" si="68"/>
        <v>0.12905081495685522</v>
      </c>
      <c r="AE77" s="74">
        <v>345</v>
      </c>
      <c r="AF77" s="72">
        <f t="shared" si="69"/>
        <v>6.6155321188878236E-2</v>
      </c>
      <c r="AG77" s="120">
        <v>3719</v>
      </c>
      <c r="AH77" s="74">
        <v>71</v>
      </c>
      <c r="AI77" s="72">
        <f t="shared" si="70"/>
        <v>1.9091153535896747E-2</v>
      </c>
      <c r="AJ77" s="74">
        <v>333</v>
      </c>
      <c r="AK77" s="72">
        <f t="shared" si="71"/>
        <v>8.9540198978219951E-2</v>
      </c>
      <c r="AL77" s="74">
        <v>216</v>
      </c>
      <c r="AM77" s="72">
        <f t="shared" si="72"/>
        <v>5.8080129066953479E-2</v>
      </c>
      <c r="AN77" s="120">
        <v>1560</v>
      </c>
      <c r="AO77" s="74">
        <v>16</v>
      </c>
      <c r="AP77" s="72">
        <f t="shared" si="73"/>
        <v>1.0256410256410256E-2</v>
      </c>
      <c r="AQ77" s="74">
        <v>107</v>
      </c>
      <c r="AR77" s="72">
        <f t="shared" si="74"/>
        <v>6.8589743589743596E-2</v>
      </c>
      <c r="AS77" s="74">
        <v>74</v>
      </c>
      <c r="AT77" s="72">
        <f t="shared" si="75"/>
        <v>4.7435897435897434E-2</v>
      </c>
      <c r="AU77" s="120">
        <v>424</v>
      </c>
      <c r="AV77" s="74">
        <v>4</v>
      </c>
      <c r="AW77" s="72">
        <f t="shared" si="76"/>
        <v>9.433962264150943E-3</v>
      </c>
      <c r="AX77" s="74">
        <v>22</v>
      </c>
      <c r="AY77" s="72">
        <f t="shared" si="77"/>
        <v>5.1886792452830191E-2</v>
      </c>
      <c r="AZ77" s="74">
        <v>2</v>
      </c>
      <c r="BA77" s="72">
        <f t="shared" si="78"/>
        <v>4.7169811320754715E-3</v>
      </c>
      <c r="BB77" s="120">
        <f t="shared" si="404"/>
        <v>17385</v>
      </c>
      <c r="BC77" s="74">
        <f t="shared" si="405"/>
        <v>413</v>
      </c>
      <c r="BD77" s="72">
        <f t="shared" si="79"/>
        <v>2.3756111590451538E-2</v>
      </c>
      <c r="BE77" s="74">
        <f t="shared" si="406"/>
        <v>2079</v>
      </c>
      <c r="BF77" s="72">
        <f t="shared" si="80"/>
        <v>0.11958584987057809</v>
      </c>
      <c r="BG77" s="74">
        <f t="shared" si="407"/>
        <v>1039</v>
      </c>
      <c r="BH77" s="72">
        <f t="shared" si="81"/>
        <v>5.9764164509634746E-2</v>
      </c>
      <c r="BJ77" s="260"/>
      <c r="BK77" s="271"/>
      <c r="BL77" s="209" t="s">
        <v>209</v>
      </c>
      <c r="BM77" s="38">
        <v>664</v>
      </c>
      <c r="BN77" s="38">
        <v>4</v>
      </c>
      <c r="BO77" s="85">
        <v>6.024096385542169E-3</v>
      </c>
      <c r="BP77" s="38">
        <v>5</v>
      </c>
      <c r="BQ77" s="85">
        <v>7.5301204819277108E-3</v>
      </c>
      <c r="BR77" s="38">
        <v>11</v>
      </c>
      <c r="BS77" s="85">
        <v>1.6566265060240965E-2</v>
      </c>
      <c r="BU77" s="188" t="s">
        <v>108</v>
      </c>
      <c r="BV77" s="5" t="s">
        <v>140</v>
      </c>
      <c r="BW77" s="36">
        <f t="shared" si="400"/>
        <v>0.79689387402933565</v>
      </c>
      <c r="BX77" s="36">
        <f>(BM63-SUM(BN63,BP63,BR63))/BM63</f>
        <v>0.80942694120565617</v>
      </c>
      <c r="BY77" s="138">
        <v>71</v>
      </c>
      <c r="BZ77" s="142" t="s">
        <v>49</v>
      </c>
      <c r="CA77" s="36">
        <f t="shared" si="408"/>
        <v>1.3842913030394222E-2</v>
      </c>
      <c r="CB77" s="36">
        <f t="shared" si="401"/>
        <v>1.1779293242405457E-2</v>
      </c>
      <c r="CC77" s="36">
        <f t="shared" si="409"/>
        <v>0.11284983448690943</v>
      </c>
      <c r="CD77" s="36">
        <f t="shared" si="402"/>
        <v>9.0824550526968376E-2</v>
      </c>
      <c r="CE77" s="36">
        <f t="shared" si="410"/>
        <v>2.2569966897381884E-2</v>
      </c>
      <c r="CF77" s="36">
        <f t="shared" si="403"/>
        <v>2.1078735275883446E-2</v>
      </c>
      <c r="CG77" s="36">
        <f t="shared" si="411"/>
        <v>0.85073728558531447</v>
      </c>
      <c r="CH77" s="36">
        <f t="shared" si="412"/>
        <v>0.87631742095474274</v>
      </c>
      <c r="CI77" s="36">
        <f t="shared" si="413"/>
        <v>1.2751953928424516E-2</v>
      </c>
      <c r="CJ77" s="36">
        <f t="shared" si="414"/>
        <v>9.9136157959687374E-2</v>
      </c>
      <c r="CK77" s="36">
        <f t="shared" si="415"/>
        <v>1.8099547511312219E-2</v>
      </c>
      <c r="CL77" s="36">
        <f t="shared" si="416"/>
        <v>0.87001234060057586</v>
      </c>
      <c r="CM77" s="36">
        <f t="shared" si="417"/>
        <v>1.8258426966292134E-2</v>
      </c>
      <c r="CN77" s="36">
        <f t="shared" si="418"/>
        <v>0.15308988764044945</v>
      </c>
      <c r="CO77" s="36">
        <f t="shared" si="419"/>
        <v>3.9325842696629212E-2</v>
      </c>
      <c r="CP77" s="36">
        <f t="shared" si="420"/>
        <v>0.7893258426966292</v>
      </c>
      <c r="CQ77" s="36">
        <f t="shared" si="421"/>
        <v>1.5748031496062992E-2</v>
      </c>
      <c r="CR77" s="36">
        <f t="shared" si="422"/>
        <v>0.19685039370078741</v>
      </c>
      <c r="CS77" s="36">
        <f t="shared" si="423"/>
        <v>2.3622047244094488E-2</v>
      </c>
      <c r="CT77" s="36">
        <f t="shared" si="424"/>
        <v>0.76377952755905509</v>
      </c>
      <c r="CV77" s="139"/>
      <c r="CW77" s="81"/>
      <c r="CX77" s="81"/>
      <c r="CY77" s="81"/>
      <c r="CZ77" s="81"/>
      <c r="DA77" s="81"/>
      <c r="DB77" s="81"/>
      <c r="DC77" s="81"/>
      <c r="DD77" s="81"/>
      <c r="DE77" s="81"/>
      <c r="DF77" s="81"/>
      <c r="DG77" s="81"/>
      <c r="DH77" s="81"/>
      <c r="DI77" s="81"/>
      <c r="DJ77" s="81"/>
      <c r="DK77" s="81"/>
      <c r="DL77" s="81"/>
      <c r="DM77" s="81"/>
      <c r="DN77" s="81"/>
      <c r="DO77" s="81"/>
      <c r="DP77" s="81"/>
      <c r="DQ77" s="81"/>
      <c r="DR77" s="81"/>
      <c r="DS77" s="81"/>
      <c r="DT77" s="81"/>
      <c r="DU77" s="81"/>
      <c r="DV77" s="81"/>
      <c r="DW77" s="81"/>
      <c r="DX77" s="81"/>
      <c r="DY77" s="81"/>
      <c r="DZ77" s="81"/>
      <c r="EA77" s="81"/>
      <c r="EB77" s="81"/>
      <c r="EC77" s="81"/>
      <c r="ED77" s="81"/>
      <c r="EE77" s="81"/>
      <c r="EF77" s="81"/>
      <c r="EG77" s="81"/>
      <c r="EH77" s="81"/>
      <c r="EI77" s="81"/>
      <c r="EJ77" s="81"/>
      <c r="EP77" s="81"/>
      <c r="EQ77" s="81"/>
      <c r="ER77" s="81"/>
      <c r="ES77" s="81"/>
      <c r="ET77" s="81"/>
      <c r="EU77" s="81"/>
      <c r="EV77" s="81"/>
      <c r="EW77" s="81"/>
      <c r="EX77" s="81"/>
      <c r="EY77" s="81"/>
      <c r="EZ77" s="81"/>
      <c r="FA77" s="81"/>
      <c r="FB77" s="81"/>
      <c r="FC77" s="81"/>
      <c r="FD77" s="81"/>
      <c r="FE77" s="81"/>
      <c r="FF77" s="81"/>
      <c r="FG77" s="81"/>
      <c r="FH77" s="81"/>
      <c r="FI77" s="81"/>
      <c r="FJ77" s="81"/>
      <c r="FK77" s="81"/>
      <c r="FL77" s="81"/>
      <c r="FM77" s="81"/>
      <c r="FN77" s="81"/>
      <c r="FO77" s="81"/>
      <c r="FP77" s="81"/>
      <c r="FQ77" s="81"/>
      <c r="FR77" s="81"/>
      <c r="FS77" s="81"/>
      <c r="FT77" s="81"/>
      <c r="FU77" s="81"/>
      <c r="FV77" s="81"/>
      <c r="FW77" s="81"/>
      <c r="FX77" s="81"/>
      <c r="FY77" s="81"/>
      <c r="FZ77" s="81"/>
    </row>
    <row r="78" spans="2:182" s="12" customFormat="1" ht="14.25" customHeight="1">
      <c r="B78" s="260"/>
      <c r="C78" s="271"/>
      <c r="D78" s="213" t="s">
        <v>303</v>
      </c>
      <c r="E78" s="170">
        <v>2</v>
      </c>
      <c r="F78" s="171">
        <v>0</v>
      </c>
      <c r="G78" s="84">
        <f t="shared" si="58"/>
        <v>0</v>
      </c>
      <c r="H78" s="171">
        <v>0</v>
      </c>
      <c r="I78" s="84">
        <f>IFERROR(H78/E78,"-")</f>
        <v>0</v>
      </c>
      <c r="J78" s="171">
        <v>0</v>
      </c>
      <c r="K78" s="84">
        <f>IFERROR(J78/E78,"-")</f>
        <v>0</v>
      </c>
      <c r="L78" s="170">
        <v>8</v>
      </c>
      <c r="M78" s="171">
        <v>0</v>
      </c>
      <c r="N78" s="84">
        <f>IFERROR(M78/L78,"-")</f>
        <v>0</v>
      </c>
      <c r="O78" s="171">
        <v>1</v>
      </c>
      <c r="P78" s="84">
        <f>IFERROR(O78/L78,"-")</f>
        <v>0.125</v>
      </c>
      <c r="Q78" s="171">
        <v>1</v>
      </c>
      <c r="R78" s="84">
        <f>IFERROR(Q78/L78,"-")</f>
        <v>0.125</v>
      </c>
      <c r="S78" s="170">
        <v>1428</v>
      </c>
      <c r="T78" s="171">
        <v>71</v>
      </c>
      <c r="U78" s="84">
        <f>IFERROR(T78/S78,"-")</f>
        <v>4.971988795518207E-2</v>
      </c>
      <c r="V78" s="171">
        <v>268</v>
      </c>
      <c r="W78" s="84">
        <f>IFERROR(V78/S78,"-")</f>
        <v>0.1876750700280112</v>
      </c>
      <c r="X78" s="171">
        <v>92</v>
      </c>
      <c r="Y78" s="84">
        <f>IFERROR(X78/S78,"-")</f>
        <v>6.4425770308123242E-2</v>
      </c>
      <c r="Z78" s="170">
        <v>1047</v>
      </c>
      <c r="AA78" s="171">
        <v>41</v>
      </c>
      <c r="AB78" s="84">
        <f>IFERROR(AA78/Z78,"-")</f>
        <v>3.9159503342884434E-2</v>
      </c>
      <c r="AC78" s="171">
        <v>166</v>
      </c>
      <c r="AD78" s="84">
        <f>IFERROR(AC78/Z78,"-")</f>
        <v>0.15854823304680038</v>
      </c>
      <c r="AE78" s="171">
        <v>80</v>
      </c>
      <c r="AF78" s="84">
        <f>IFERROR(AE78/Z78,"-")</f>
        <v>7.6408787010506213E-2</v>
      </c>
      <c r="AG78" s="170">
        <v>692</v>
      </c>
      <c r="AH78" s="171">
        <v>21</v>
      </c>
      <c r="AI78" s="84">
        <f>IFERROR(AH78/AG78,"-")</f>
        <v>3.0346820809248554E-2</v>
      </c>
      <c r="AJ78" s="171">
        <v>59</v>
      </c>
      <c r="AK78" s="84">
        <f>IFERROR(AJ78/AG78,"-")</f>
        <v>8.5260115606936415E-2</v>
      </c>
      <c r="AL78" s="171">
        <v>49</v>
      </c>
      <c r="AM78" s="84">
        <f>IFERROR(AL78/AG78,"-")</f>
        <v>7.0809248554913301E-2</v>
      </c>
      <c r="AN78" s="170">
        <v>300</v>
      </c>
      <c r="AO78" s="171">
        <v>7</v>
      </c>
      <c r="AP78" s="84">
        <f>IFERROR(AO78/AN78,"-")</f>
        <v>2.3333333333333334E-2</v>
      </c>
      <c r="AQ78" s="171">
        <v>16</v>
      </c>
      <c r="AR78" s="84">
        <f>IFERROR(AQ78/AN78,"-")</f>
        <v>5.3333333333333337E-2</v>
      </c>
      <c r="AS78" s="171">
        <v>12</v>
      </c>
      <c r="AT78" s="84">
        <f>IFERROR(AS78/AN78,"-")</f>
        <v>0.04</v>
      </c>
      <c r="AU78" s="170">
        <v>52</v>
      </c>
      <c r="AV78" s="171">
        <v>0</v>
      </c>
      <c r="AW78" s="84">
        <f>IFERROR(AV78/AU78,"-")</f>
        <v>0</v>
      </c>
      <c r="AX78" s="171">
        <v>2</v>
      </c>
      <c r="AY78" s="84">
        <f>IFERROR(AX78/AU78,"-")</f>
        <v>3.8461538461538464E-2</v>
      </c>
      <c r="AZ78" s="171">
        <v>3</v>
      </c>
      <c r="BA78" s="84">
        <f>IFERROR(AZ78/AU78,"-")</f>
        <v>5.7692307692307696E-2</v>
      </c>
      <c r="BB78" s="170">
        <f t="shared" si="404"/>
        <v>3529</v>
      </c>
      <c r="BC78" s="171">
        <f t="shared" si="405"/>
        <v>140</v>
      </c>
      <c r="BD78" s="84">
        <f>IFERROR(BC78/BB78,"-")</f>
        <v>3.9671294984414851E-2</v>
      </c>
      <c r="BE78" s="171">
        <f t="shared" si="406"/>
        <v>512</v>
      </c>
      <c r="BF78" s="84">
        <f>IFERROR(BE78/BB78,"-")</f>
        <v>0.14508359308586002</v>
      </c>
      <c r="BG78" s="171">
        <f t="shared" si="407"/>
        <v>237</v>
      </c>
      <c r="BH78" s="84">
        <f>IFERROR(BG78/BB78,"-")</f>
        <v>6.7157835080759426E-2</v>
      </c>
      <c r="BJ78" s="261"/>
      <c r="BK78" s="272"/>
      <c r="BL78" s="208" t="s">
        <v>67</v>
      </c>
      <c r="BM78" s="38">
        <v>18606</v>
      </c>
      <c r="BN78" s="38">
        <v>539</v>
      </c>
      <c r="BO78" s="85">
        <v>2.8969149736644093E-2</v>
      </c>
      <c r="BP78" s="38">
        <v>1848</v>
      </c>
      <c r="BQ78" s="85">
        <v>9.9322799097065456E-2</v>
      </c>
      <c r="BR78" s="38">
        <v>1637</v>
      </c>
      <c r="BS78" s="85">
        <v>8.7982371278082339E-2</v>
      </c>
      <c r="BU78" s="225"/>
      <c r="BV78" s="214" t="s">
        <v>299</v>
      </c>
      <c r="BW78" s="36">
        <f t="shared" si="400"/>
        <v>0.7480872768489657</v>
      </c>
      <c r="BX78" s="226"/>
      <c r="BY78" s="138">
        <v>72</v>
      </c>
      <c r="BZ78" s="142" t="s">
        <v>27</v>
      </c>
      <c r="CA78" s="36">
        <f t="shared" si="408"/>
        <v>4.748472026328162E-2</v>
      </c>
      <c r="CB78" s="36">
        <f t="shared" si="401"/>
        <v>4.2351768809167911E-2</v>
      </c>
      <c r="CC78" s="36">
        <f t="shared" si="409"/>
        <v>0.22049835448989186</v>
      </c>
      <c r="CD78" s="36">
        <f t="shared" si="402"/>
        <v>0.19382162431489786</v>
      </c>
      <c r="CE78" s="36">
        <f t="shared" si="410"/>
        <v>2.3977433004231313E-2</v>
      </c>
      <c r="CF78" s="36">
        <f t="shared" si="403"/>
        <v>2.4414549078226207E-2</v>
      </c>
      <c r="CG78" s="36">
        <f t="shared" si="411"/>
        <v>0.70803949224259521</v>
      </c>
      <c r="CH78" s="36">
        <f t="shared" si="412"/>
        <v>0.73941205779770802</v>
      </c>
      <c r="CI78" s="36">
        <f t="shared" si="413"/>
        <v>3.6516853932584269E-2</v>
      </c>
      <c r="CJ78" s="36">
        <f t="shared" si="414"/>
        <v>0.18820224719101122</v>
      </c>
      <c r="CK78" s="36">
        <f t="shared" si="415"/>
        <v>2.3174157303370788E-2</v>
      </c>
      <c r="CL78" s="36">
        <f t="shared" si="416"/>
        <v>0.7521067415730337</v>
      </c>
      <c r="CM78" s="36">
        <f t="shared" si="417"/>
        <v>7.8787878787878782E-2</v>
      </c>
      <c r="CN78" s="36">
        <f t="shared" si="418"/>
        <v>0.31313131313131315</v>
      </c>
      <c r="CO78" s="36">
        <f t="shared" si="419"/>
        <v>2.8282828282828285E-2</v>
      </c>
      <c r="CP78" s="36">
        <f t="shared" si="420"/>
        <v>0.57979797979797976</v>
      </c>
      <c r="CQ78" s="36">
        <f t="shared" si="421"/>
        <v>5.7803468208092484E-2</v>
      </c>
      <c r="CR78" s="36">
        <f t="shared" si="422"/>
        <v>0.26011560693641617</v>
      </c>
      <c r="CS78" s="36">
        <f t="shared" si="423"/>
        <v>2.3121387283236993E-2</v>
      </c>
      <c r="CT78" s="36">
        <f t="shared" si="424"/>
        <v>0.65895953757225434</v>
      </c>
      <c r="CV78" s="139"/>
      <c r="CW78" s="81"/>
      <c r="CX78" s="81"/>
      <c r="CY78" s="81"/>
      <c r="CZ78" s="81"/>
      <c r="DA78" s="81"/>
      <c r="DB78" s="81"/>
      <c r="DC78" s="81"/>
      <c r="DD78" s="81"/>
      <c r="DE78" s="81"/>
      <c r="DF78" s="81"/>
      <c r="DG78" s="81"/>
      <c r="DH78" s="81"/>
      <c r="DI78" s="81"/>
      <c r="DJ78" s="81"/>
      <c r="DK78" s="81"/>
      <c r="DL78" s="81"/>
      <c r="DM78" s="81"/>
      <c r="DN78" s="81"/>
      <c r="DO78" s="81"/>
      <c r="DP78" s="81"/>
      <c r="DQ78" s="81"/>
      <c r="DR78" s="81"/>
      <c r="DS78" s="81"/>
      <c r="DT78" s="81"/>
      <c r="DU78" s="81"/>
      <c r="DV78" s="81"/>
      <c r="DW78" s="81"/>
      <c r="DX78" s="81"/>
      <c r="DY78" s="81"/>
      <c r="DZ78" s="81"/>
      <c r="EA78" s="81"/>
      <c r="EB78" s="81"/>
      <c r="EC78" s="81"/>
      <c r="ED78" s="81"/>
      <c r="EE78" s="81"/>
      <c r="EF78" s="81"/>
      <c r="EG78" s="81"/>
      <c r="EH78" s="81"/>
      <c r="EI78" s="81"/>
      <c r="EJ78" s="81"/>
      <c r="EP78" s="81"/>
      <c r="EQ78" s="81"/>
      <c r="ER78" s="81"/>
      <c r="ES78" s="81"/>
      <c r="ET78" s="81"/>
      <c r="EU78" s="81"/>
      <c r="EV78" s="81"/>
      <c r="EW78" s="81"/>
      <c r="EX78" s="81"/>
      <c r="EY78" s="81"/>
      <c r="EZ78" s="81"/>
      <c r="FA78" s="81"/>
      <c r="FB78" s="81"/>
      <c r="FC78" s="81"/>
      <c r="FD78" s="81"/>
      <c r="FE78" s="81"/>
      <c r="FF78" s="81"/>
      <c r="FG78" s="81"/>
      <c r="FH78" s="81"/>
      <c r="FI78" s="81"/>
      <c r="FJ78" s="81"/>
      <c r="FK78" s="81"/>
      <c r="FL78" s="81"/>
      <c r="FM78" s="81"/>
      <c r="FN78" s="81"/>
      <c r="FO78" s="81"/>
      <c r="FP78" s="81"/>
      <c r="FQ78" s="81"/>
      <c r="FR78" s="81"/>
      <c r="FS78" s="81"/>
      <c r="FT78" s="81"/>
      <c r="FU78" s="81"/>
      <c r="FV78" s="81"/>
      <c r="FW78" s="81"/>
      <c r="FX78" s="81"/>
      <c r="FY78" s="81"/>
      <c r="FZ78" s="81"/>
    </row>
    <row r="79" spans="2:182" s="12" customFormat="1" ht="14.25" customHeight="1">
      <c r="B79" s="260"/>
      <c r="C79" s="271"/>
      <c r="D79" s="169" t="s">
        <v>160</v>
      </c>
      <c r="E79" s="164">
        <v>0</v>
      </c>
      <c r="F79" s="64">
        <v>0</v>
      </c>
      <c r="G79" s="62" t="str">
        <f t="shared" si="58"/>
        <v>-</v>
      </c>
      <c r="H79" s="64">
        <v>0</v>
      </c>
      <c r="I79" s="62" t="str">
        <f t="shared" si="59"/>
        <v>-</v>
      </c>
      <c r="J79" s="64">
        <v>0</v>
      </c>
      <c r="K79" s="62" t="str">
        <f t="shared" si="60"/>
        <v>-</v>
      </c>
      <c r="L79" s="164">
        <v>3</v>
      </c>
      <c r="M79" s="64">
        <v>0</v>
      </c>
      <c r="N79" s="62">
        <f t="shared" si="61"/>
        <v>0</v>
      </c>
      <c r="O79" s="64">
        <v>1</v>
      </c>
      <c r="P79" s="62">
        <f t="shared" si="62"/>
        <v>0.33333333333333331</v>
      </c>
      <c r="Q79" s="64">
        <v>0</v>
      </c>
      <c r="R79" s="62">
        <f t="shared" si="63"/>
        <v>0</v>
      </c>
      <c r="S79" s="164">
        <v>621</v>
      </c>
      <c r="T79" s="64">
        <v>21</v>
      </c>
      <c r="U79" s="62">
        <f t="shared" si="64"/>
        <v>3.3816425120772944E-2</v>
      </c>
      <c r="V79" s="64">
        <v>89</v>
      </c>
      <c r="W79" s="62">
        <f t="shared" si="65"/>
        <v>0.14331723027375201</v>
      </c>
      <c r="X79" s="64">
        <v>38</v>
      </c>
      <c r="Y79" s="62">
        <f t="shared" si="66"/>
        <v>6.1191626409017714E-2</v>
      </c>
      <c r="Z79" s="164">
        <v>357</v>
      </c>
      <c r="AA79" s="64">
        <v>9</v>
      </c>
      <c r="AB79" s="62">
        <f t="shared" si="67"/>
        <v>2.5210084033613446E-2</v>
      </c>
      <c r="AC79" s="64">
        <v>54</v>
      </c>
      <c r="AD79" s="62">
        <f t="shared" si="68"/>
        <v>0.15126050420168066</v>
      </c>
      <c r="AE79" s="64">
        <v>26</v>
      </c>
      <c r="AF79" s="62">
        <f t="shared" si="69"/>
        <v>7.2829131652661069E-2</v>
      </c>
      <c r="AG79" s="164">
        <v>173</v>
      </c>
      <c r="AH79" s="64">
        <v>2</v>
      </c>
      <c r="AI79" s="62">
        <f t="shared" si="70"/>
        <v>1.1560693641618497E-2</v>
      </c>
      <c r="AJ79" s="64">
        <v>23</v>
      </c>
      <c r="AK79" s="62">
        <f t="shared" si="71"/>
        <v>0.13294797687861271</v>
      </c>
      <c r="AL79" s="64">
        <v>11</v>
      </c>
      <c r="AM79" s="62">
        <f t="shared" si="72"/>
        <v>6.358381502890173E-2</v>
      </c>
      <c r="AN79" s="164">
        <v>70</v>
      </c>
      <c r="AO79" s="64">
        <v>0</v>
      </c>
      <c r="AP79" s="62">
        <f t="shared" si="73"/>
        <v>0</v>
      </c>
      <c r="AQ79" s="64">
        <v>2</v>
      </c>
      <c r="AR79" s="62">
        <f t="shared" si="74"/>
        <v>2.8571428571428571E-2</v>
      </c>
      <c r="AS79" s="64">
        <v>4</v>
      </c>
      <c r="AT79" s="62">
        <f t="shared" si="75"/>
        <v>5.7142857142857141E-2</v>
      </c>
      <c r="AU79" s="164">
        <v>13</v>
      </c>
      <c r="AV79" s="64">
        <v>0</v>
      </c>
      <c r="AW79" s="62">
        <f t="shared" si="76"/>
        <v>0</v>
      </c>
      <c r="AX79" s="64">
        <v>1</v>
      </c>
      <c r="AY79" s="62">
        <f t="shared" si="77"/>
        <v>7.6923076923076927E-2</v>
      </c>
      <c r="AZ79" s="64">
        <v>0</v>
      </c>
      <c r="BA79" s="62">
        <f t="shared" si="78"/>
        <v>0</v>
      </c>
      <c r="BB79" s="164">
        <f t="shared" si="404"/>
        <v>1237</v>
      </c>
      <c r="BC79" s="64">
        <f t="shared" si="405"/>
        <v>32</v>
      </c>
      <c r="BD79" s="62">
        <f t="shared" si="79"/>
        <v>2.5869037995149554E-2</v>
      </c>
      <c r="BE79" s="64">
        <f t="shared" si="406"/>
        <v>170</v>
      </c>
      <c r="BF79" s="62">
        <f t="shared" si="80"/>
        <v>0.137429264349232</v>
      </c>
      <c r="BG79" s="64">
        <f t="shared" si="407"/>
        <v>79</v>
      </c>
      <c r="BH79" s="62">
        <f t="shared" si="81"/>
        <v>6.3864187550525461E-2</v>
      </c>
      <c r="BJ79" s="259">
        <v>19</v>
      </c>
      <c r="BK79" s="270" t="s">
        <v>110</v>
      </c>
      <c r="BL79" s="209" t="s">
        <v>140</v>
      </c>
      <c r="BM79" s="38">
        <v>11280</v>
      </c>
      <c r="BN79" s="38">
        <v>164</v>
      </c>
      <c r="BO79" s="85">
        <v>1.4539007092198582E-2</v>
      </c>
      <c r="BP79" s="38">
        <v>1271</v>
      </c>
      <c r="BQ79" s="85">
        <v>0.11267730496453901</v>
      </c>
      <c r="BR79" s="38">
        <v>536</v>
      </c>
      <c r="BS79" s="85">
        <v>4.75177304964539E-2</v>
      </c>
      <c r="BU79" s="189"/>
      <c r="BV79" s="5" t="s">
        <v>160</v>
      </c>
      <c r="BW79" s="36">
        <f t="shared" si="400"/>
        <v>0.77283751010509294</v>
      </c>
      <c r="BX79" s="36">
        <f>(BM64-SUM(BN64,BP64,BR64))/BM64</f>
        <v>0.75662878787878785</v>
      </c>
      <c r="BY79" s="138">
        <v>73</v>
      </c>
      <c r="BZ79" s="142" t="s">
        <v>28</v>
      </c>
      <c r="CA79" s="36">
        <f t="shared" si="408"/>
        <v>4.9133969600565569E-2</v>
      </c>
      <c r="CB79" s="36">
        <f t="shared" si="401"/>
        <v>3.9136795903438187E-2</v>
      </c>
      <c r="CC79" s="36">
        <f t="shared" si="409"/>
        <v>0.26511134676564158</v>
      </c>
      <c r="CD79" s="36">
        <f t="shared" si="402"/>
        <v>0.23920994879297733</v>
      </c>
      <c r="CE79" s="36">
        <f t="shared" si="410"/>
        <v>5.0901378579003183E-2</v>
      </c>
      <c r="CF79" s="36">
        <f t="shared" si="403"/>
        <v>4.8280907095830286E-2</v>
      </c>
      <c r="CG79" s="36">
        <f t="shared" si="411"/>
        <v>0.63485330505478965</v>
      </c>
      <c r="CH79" s="36">
        <f t="shared" si="412"/>
        <v>0.67337234820775416</v>
      </c>
      <c r="CI79" s="36">
        <f t="shared" si="413"/>
        <v>4.0923399790136414E-2</v>
      </c>
      <c r="CJ79" s="36">
        <f t="shared" si="414"/>
        <v>0.25288562434417627</v>
      </c>
      <c r="CK79" s="36">
        <f t="shared" si="415"/>
        <v>4.8268625393494226E-2</v>
      </c>
      <c r="CL79" s="36">
        <f t="shared" si="416"/>
        <v>0.65792235047219305</v>
      </c>
      <c r="CM79" s="36">
        <f t="shared" si="417"/>
        <v>6.4318529862174581E-2</v>
      </c>
      <c r="CN79" s="36">
        <f t="shared" si="418"/>
        <v>0.29402756508422667</v>
      </c>
      <c r="CO79" s="36">
        <f t="shared" si="419"/>
        <v>6.278713629402756E-2</v>
      </c>
      <c r="CP79" s="36">
        <f t="shared" si="420"/>
        <v>0.57886676875957122</v>
      </c>
      <c r="CQ79" s="36">
        <f t="shared" si="421"/>
        <v>0.08</v>
      </c>
      <c r="CR79" s="36">
        <f t="shared" si="422"/>
        <v>0.33333333333333331</v>
      </c>
      <c r="CS79" s="36">
        <f t="shared" si="423"/>
        <v>4.4444444444444446E-2</v>
      </c>
      <c r="CT79" s="36">
        <f t="shared" si="424"/>
        <v>0.54222222222222227</v>
      </c>
      <c r="CV79" s="139"/>
      <c r="CW79" s="81"/>
      <c r="CX79" s="81"/>
      <c r="CY79" s="81"/>
      <c r="CZ79" s="81"/>
      <c r="DA79" s="81"/>
      <c r="DB79" s="81"/>
      <c r="DC79" s="81"/>
      <c r="DD79" s="81"/>
      <c r="DE79" s="81"/>
      <c r="DF79" s="81"/>
      <c r="DG79" s="81"/>
      <c r="DH79" s="81"/>
      <c r="DI79" s="81"/>
      <c r="DJ79" s="81"/>
      <c r="DK79" s="81"/>
      <c r="DL79" s="81"/>
      <c r="DM79" s="81"/>
      <c r="DN79" s="81"/>
      <c r="DO79" s="81"/>
      <c r="DP79" s="81"/>
      <c r="DQ79" s="81"/>
      <c r="DR79" s="81"/>
      <c r="DS79" s="81"/>
      <c r="DT79" s="81"/>
      <c r="DU79" s="81"/>
      <c r="DV79" s="81"/>
      <c r="DW79" s="81"/>
      <c r="DX79" s="81"/>
      <c r="DY79" s="81"/>
      <c r="DZ79" s="81"/>
      <c r="EA79" s="81"/>
      <c r="EB79" s="81"/>
      <c r="EC79" s="81"/>
      <c r="ED79" s="81"/>
      <c r="EE79" s="81"/>
      <c r="EF79" s="81"/>
      <c r="EG79" s="81"/>
      <c r="EH79" s="81"/>
      <c r="EI79" s="81"/>
      <c r="EJ79" s="81"/>
      <c r="EP79" s="81"/>
      <c r="EQ79" s="81"/>
      <c r="ER79" s="81"/>
      <c r="ES79" s="81"/>
      <c r="ET79" s="81"/>
      <c r="EU79" s="81"/>
      <c r="EV79" s="81"/>
      <c r="EW79" s="81"/>
      <c r="EX79" s="81"/>
      <c r="EY79" s="81"/>
      <c r="EZ79" s="81"/>
      <c r="FA79" s="81"/>
      <c r="FB79" s="81"/>
      <c r="FC79" s="81"/>
      <c r="FD79" s="81"/>
      <c r="FE79" s="81"/>
      <c r="FF79" s="81"/>
      <c r="FG79" s="81"/>
      <c r="FH79" s="81"/>
      <c r="FI79" s="81"/>
      <c r="FJ79" s="81"/>
      <c r="FK79" s="81"/>
      <c r="FL79" s="81"/>
      <c r="FM79" s="81"/>
      <c r="FN79" s="81"/>
      <c r="FO79" s="81"/>
      <c r="FP79" s="81"/>
      <c r="FQ79" s="81"/>
      <c r="FR79" s="81"/>
      <c r="FS79" s="81"/>
      <c r="FT79" s="81"/>
      <c r="FU79" s="81"/>
      <c r="FV79" s="81"/>
      <c r="FW79" s="81"/>
      <c r="FX79" s="81"/>
      <c r="FY79" s="81"/>
      <c r="FZ79" s="81"/>
    </row>
    <row r="80" spans="2:182" s="12" customFormat="1" ht="14.25" customHeight="1">
      <c r="B80" s="260"/>
      <c r="C80" s="271"/>
      <c r="D80" s="136" t="s">
        <v>210</v>
      </c>
      <c r="E80" s="156">
        <v>0</v>
      </c>
      <c r="F80" s="157">
        <v>0</v>
      </c>
      <c r="G80" s="158" t="str">
        <f t="shared" ref="G80" si="449">IFERROR(F80/E80,"-")</f>
        <v>-</v>
      </c>
      <c r="H80" s="157">
        <v>0</v>
      </c>
      <c r="I80" s="158" t="str">
        <f t="shared" ref="I80" si="450">IFERROR(H80/E80,"-")</f>
        <v>-</v>
      </c>
      <c r="J80" s="157">
        <v>0</v>
      </c>
      <c r="K80" s="158" t="str">
        <f t="shared" ref="K80" si="451">IFERROR(J80/E80,"-")</f>
        <v>-</v>
      </c>
      <c r="L80" s="156">
        <v>5</v>
      </c>
      <c r="M80" s="157">
        <v>0</v>
      </c>
      <c r="N80" s="158">
        <f t="shared" ref="N80" si="452">IFERROR(M80/L80,"-")</f>
        <v>0</v>
      </c>
      <c r="O80" s="157">
        <v>0</v>
      </c>
      <c r="P80" s="158">
        <f t="shared" ref="P80" si="453">IFERROR(O80/L80,"-")</f>
        <v>0</v>
      </c>
      <c r="Q80" s="157">
        <v>0</v>
      </c>
      <c r="R80" s="158">
        <f t="shared" ref="R80" si="454">IFERROR(Q80/L80,"-")</f>
        <v>0</v>
      </c>
      <c r="S80" s="156">
        <v>40</v>
      </c>
      <c r="T80" s="157">
        <v>0</v>
      </c>
      <c r="U80" s="158">
        <f t="shared" ref="U80" si="455">IFERROR(T80/S80,"-")</f>
        <v>0</v>
      </c>
      <c r="V80" s="157">
        <v>0</v>
      </c>
      <c r="W80" s="158">
        <f t="shared" ref="W80" si="456">IFERROR(V80/S80,"-")</f>
        <v>0</v>
      </c>
      <c r="X80" s="157">
        <v>0</v>
      </c>
      <c r="Y80" s="158">
        <f t="shared" ref="Y80" si="457">IFERROR(X80/S80,"-")</f>
        <v>0</v>
      </c>
      <c r="Z80" s="156">
        <v>128</v>
      </c>
      <c r="AA80" s="157">
        <v>0</v>
      </c>
      <c r="AB80" s="158">
        <f t="shared" ref="AB80" si="458">IFERROR(AA80/Z80,"-")</f>
        <v>0</v>
      </c>
      <c r="AC80" s="157">
        <v>3</v>
      </c>
      <c r="AD80" s="158">
        <f t="shared" ref="AD80" si="459">IFERROR(AC80/Z80,"-")</f>
        <v>2.34375E-2</v>
      </c>
      <c r="AE80" s="157">
        <v>3</v>
      </c>
      <c r="AF80" s="158">
        <f t="shared" ref="AF80" si="460">IFERROR(AE80/Z80,"-")</f>
        <v>2.34375E-2</v>
      </c>
      <c r="AG80" s="156">
        <v>133</v>
      </c>
      <c r="AH80" s="157">
        <v>0</v>
      </c>
      <c r="AI80" s="158">
        <f t="shared" ref="AI80" si="461">IFERROR(AH80/AG80,"-")</f>
        <v>0</v>
      </c>
      <c r="AJ80" s="157">
        <v>3</v>
      </c>
      <c r="AK80" s="158">
        <f t="shared" ref="AK80" si="462">IFERROR(AJ80/AG80,"-")</f>
        <v>2.2556390977443608E-2</v>
      </c>
      <c r="AL80" s="157">
        <v>0</v>
      </c>
      <c r="AM80" s="158">
        <f t="shared" ref="AM80" si="463">IFERROR(AL80/AG80,"-")</f>
        <v>0</v>
      </c>
      <c r="AN80" s="156">
        <v>137</v>
      </c>
      <c r="AO80" s="157">
        <v>1</v>
      </c>
      <c r="AP80" s="158">
        <f t="shared" ref="AP80" si="464">IFERROR(AO80/AN80,"-")</f>
        <v>7.2992700729927005E-3</v>
      </c>
      <c r="AQ80" s="157">
        <v>1</v>
      </c>
      <c r="AR80" s="158">
        <f t="shared" ref="AR80" si="465">IFERROR(AQ80/AN80,"-")</f>
        <v>7.2992700729927005E-3</v>
      </c>
      <c r="AS80" s="157">
        <v>0</v>
      </c>
      <c r="AT80" s="158">
        <f t="shared" ref="AT80" si="466">IFERROR(AS80/AN80,"-")</f>
        <v>0</v>
      </c>
      <c r="AU80" s="156">
        <v>86</v>
      </c>
      <c r="AV80" s="157">
        <v>0</v>
      </c>
      <c r="AW80" s="158">
        <f t="shared" ref="AW80" si="467">IFERROR(AV80/AU80,"-")</f>
        <v>0</v>
      </c>
      <c r="AX80" s="157">
        <v>0</v>
      </c>
      <c r="AY80" s="158">
        <f t="shared" ref="AY80" si="468">IFERROR(AX80/AU80,"-")</f>
        <v>0</v>
      </c>
      <c r="AZ80" s="157">
        <v>1</v>
      </c>
      <c r="BA80" s="158">
        <f t="shared" ref="BA80" si="469">IFERROR(AZ80/AU80,"-")</f>
        <v>1.1627906976744186E-2</v>
      </c>
      <c r="BB80" s="156">
        <f t="shared" si="404"/>
        <v>529</v>
      </c>
      <c r="BC80" s="157">
        <f t="shared" si="405"/>
        <v>1</v>
      </c>
      <c r="BD80" s="158">
        <f t="shared" ref="BD80" si="470">IFERROR(BC80/BB80,"-")</f>
        <v>1.890359168241966E-3</v>
      </c>
      <c r="BE80" s="157">
        <f t="shared" si="406"/>
        <v>7</v>
      </c>
      <c r="BF80" s="158">
        <f t="shared" ref="BF80" si="471">IFERROR(BE80/BB80,"-")</f>
        <v>1.3232514177693762E-2</v>
      </c>
      <c r="BG80" s="157">
        <f t="shared" si="407"/>
        <v>4</v>
      </c>
      <c r="BH80" s="158">
        <f t="shared" ref="BH80" si="472">IFERROR(BG80/BB80,"-")</f>
        <v>7.5614366729678641E-3</v>
      </c>
      <c r="BJ80" s="260"/>
      <c r="BK80" s="271"/>
      <c r="BL80" s="209" t="s">
        <v>160</v>
      </c>
      <c r="BM80" s="38">
        <v>463</v>
      </c>
      <c r="BN80" s="38">
        <v>9</v>
      </c>
      <c r="BO80" s="85">
        <v>1.9438444924406047E-2</v>
      </c>
      <c r="BP80" s="38">
        <v>57</v>
      </c>
      <c r="BQ80" s="85">
        <v>0.12311015118790497</v>
      </c>
      <c r="BR80" s="38">
        <v>20</v>
      </c>
      <c r="BS80" s="85">
        <v>4.3196544276457881E-2</v>
      </c>
      <c r="BU80" s="189"/>
      <c r="BV80" s="193" t="s">
        <v>209</v>
      </c>
      <c r="BW80" s="36">
        <f t="shared" si="400"/>
        <v>0.97731568998109641</v>
      </c>
      <c r="BX80" s="36">
        <f>(BM65-SUM(BN65,BP65,BR65))/BM65</f>
        <v>0.95964125560538116</v>
      </c>
      <c r="BY80" s="138">
        <v>74</v>
      </c>
      <c r="BZ80" s="142" t="s">
        <v>29</v>
      </c>
      <c r="CA80" s="36">
        <f t="shared" si="408"/>
        <v>5.7559478127398311E-2</v>
      </c>
      <c r="CB80" s="36">
        <f t="shared" si="401"/>
        <v>5.2546483427647533E-2</v>
      </c>
      <c r="CC80" s="36">
        <f t="shared" si="409"/>
        <v>0.28702993092862622</v>
      </c>
      <c r="CD80" s="36">
        <f t="shared" si="402"/>
        <v>0.28294260307194824</v>
      </c>
      <c r="CE80" s="36">
        <f t="shared" si="410"/>
        <v>5.7559478127398311E-2</v>
      </c>
      <c r="CF80" s="36">
        <f t="shared" si="403"/>
        <v>4.3654001616814875E-2</v>
      </c>
      <c r="CG80" s="36">
        <f t="shared" si="411"/>
        <v>0.5978511128165771</v>
      </c>
      <c r="CH80" s="36">
        <f t="shared" si="412"/>
        <v>0.62085691188358938</v>
      </c>
      <c r="CI80" s="36">
        <f t="shared" si="413"/>
        <v>4.4673539518900345E-2</v>
      </c>
      <c r="CJ80" s="36">
        <f t="shared" si="414"/>
        <v>0.28980526918671251</v>
      </c>
      <c r="CK80" s="36">
        <f t="shared" si="415"/>
        <v>5.6128293241695305E-2</v>
      </c>
      <c r="CL80" s="36">
        <f t="shared" si="416"/>
        <v>0.60939289805269192</v>
      </c>
      <c r="CM80" s="36">
        <f t="shared" si="417"/>
        <v>7.9646017699115043E-2</v>
      </c>
      <c r="CN80" s="36">
        <f t="shared" si="418"/>
        <v>0.29793510324483774</v>
      </c>
      <c r="CO80" s="36">
        <f t="shared" si="419"/>
        <v>6.7846607669616518E-2</v>
      </c>
      <c r="CP80" s="36">
        <f t="shared" si="420"/>
        <v>0.55457227138643073</v>
      </c>
      <c r="CQ80" s="36">
        <f t="shared" si="421"/>
        <v>0.140625</v>
      </c>
      <c r="CR80" s="36">
        <f t="shared" si="422"/>
        <v>0.3125</v>
      </c>
      <c r="CS80" s="36">
        <f t="shared" si="423"/>
        <v>4.6875E-2</v>
      </c>
      <c r="CT80" s="36">
        <f t="shared" si="424"/>
        <v>0.5</v>
      </c>
      <c r="CV80" s="139"/>
      <c r="CW80" s="81"/>
      <c r="CX80" s="81"/>
      <c r="CY80" s="81"/>
      <c r="CZ80" s="81"/>
      <c r="DA80" s="81"/>
      <c r="DB80" s="81"/>
      <c r="DC80" s="81"/>
      <c r="DD80" s="81"/>
      <c r="DE80" s="81"/>
      <c r="DF80" s="81"/>
      <c r="DG80" s="81"/>
      <c r="DH80" s="81"/>
      <c r="DI80" s="81"/>
      <c r="DJ80" s="81"/>
      <c r="DK80" s="81"/>
      <c r="DL80" s="81"/>
      <c r="DM80" s="81"/>
      <c r="DN80" s="81"/>
      <c r="DO80" s="81"/>
      <c r="DP80" s="81"/>
      <c r="DQ80" s="81"/>
      <c r="DR80" s="81"/>
      <c r="DS80" s="81"/>
      <c r="DT80" s="81"/>
      <c r="DU80" s="81"/>
      <c r="DV80" s="81"/>
      <c r="DW80" s="81"/>
      <c r="DX80" s="81"/>
      <c r="DY80" s="81"/>
      <c r="DZ80" s="81"/>
      <c r="EA80" s="81"/>
      <c r="EB80" s="81"/>
      <c r="EC80" s="81"/>
      <c r="ED80" s="81"/>
      <c r="EE80" s="81"/>
      <c r="EF80" s="81"/>
      <c r="EG80" s="81"/>
      <c r="EH80" s="81"/>
      <c r="EI80" s="81"/>
      <c r="EJ80" s="81"/>
      <c r="EP80" s="81"/>
      <c r="EQ80" s="81"/>
      <c r="ER80" s="81"/>
      <c r="ES80" s="81"/>
      <c r="ET80" s="81"/>
      <c r="EU80" s="81"/>
      <c r="EV80" s="81"/>
      <c r="EW80" s="81"/>
      <c r="EX80" s="81"/>
      <c r="EY80" s="81"/>
      <c r="EZ80" s="81"/>
      <c r="FA80" s="81"/>
      <c r="FB80" s="81"/>
      <c r="FC80" s="81"/>
      <c r="FD80" s="81"/>
      <c r="FE80" s="81"/>
      <c r="FF80" s="81"/>
      <c r="FG80" s="81"/>
      <c r="FH80" s="81"/>
      <c r="FI80" s="81"/>
      <c r="FJ80" s="81"/>
      <c r="FK80" s="81"/>
      <c r="FL80" s="81"/>
      <c r="FM80" s="81"/>
      <c r="FN80" s="81"/>
      <c r="FO80" s="81"/>
      <c r="FP80" s="81"/>
      <c r="FQ80" s="81"/>
      <c r="FR80" s="81"/>
      <c r="FS80" s="81"/>
      <c r="FT80" s="81"/>
      <c r="FU80" s="81"/>
      <c r="FV80" s="81"/>
      <c r="FW80" s="81"/>
      <c r="FX80" s="81"/>
      <c r="FY80" s="81"/>
      <c r="FZ80" s="81"/>
    </row>
    <row r="81" spans="2:190" s="12" customFormat="1" ht="14.25" customHeight="1">
      <c r="B81" s="261"/>
      <c r="C81" s="272"/>
      <c r="D81" s="177" t="s">
        <v>67</v>
      </c>
      <c r="E81" s="38">
        <v>37</v>
      </c>
      <c r="F81" s="57">
        <v>0</v>
      </c>
      <c r="G81" s="55">
        <f t="shared" si="58"/>
        <v>0</v>
      </c>
      <c r="H81" s="57">
        <v>7</v>
      </c>
      <c r="I81" s="55">
        <f t="shared" si="59"/>
        <v>0.1891891891891892</v>
      </c>
      <c r="J81" s="57">
        <v>0</v>
      </c>
      <c r="K81" s="55">
        <f t="shared" si="60"/>
        <v>0</v>
      </c>
      <c r="L81" s="38">
        <v>190</v>
      </c>
      <c r="M81" s="57">
        <v>1</v>
      </c>
      <c r="N81" s="55">
        <f t="shared" si="61"/>
        <v>5.263157894736842E-3</v>
      </c>
      <c r="O81" s="57">
        <v>18</v>
      </c>
      <c r="P81" s="55">
        <f t="shared" si="62"/>
        <v>9.4736842105263161E-2</v>
      </c>
      <c r="Q81" s="57">
        <v>11</v>
      </c>
      <c r="R81" s="55">
        <f t="shared" si="63"/>
        <v>5.7894736842105263E-2</v>
      </c>
      <c r="S81" s="38">
        <v>8347</v>
      </c>
      <c r="T81" s="57">
        <v>290</v>
      </c>
      <c r="U81" s="55">
        <f t="shared" si="64"/>
        <v>3.4743021444830477E-2</v>
      </c>
      <c r="V81" s="57">
        <v>1278</v>
      </c>
      <c r="W81" s="55">
        <f t="shared" si="65"/>
        <v>0.15310890140170122</v>
      </c>
      <c r="X81" s="57">
        <v>522</v>
      </c>
      <c r="Y81" s="55">
        <f t="shared" si="66"/>
        <v>6.2537438600694856E-2</v>
      </c>
      <c r="Z81" s="38">
        <v>6747</v>
      </c>
      <c r="AA81" s="57">
        <v>173</v>
      </c>
      <c r="AB81" s="55">
        <f t="shared" si="67"/>
        <v>2.564102564102564E-2</v>
      </c>
      <c r="AC81" s="57">
        <v>896</v>
      </c>
      <c r="AD81" s="55">
        <f t="shared" si="68"/>
        <v>0.13279976285756634</v>
      </c>
      <c r="AE81" s="57">
        <v>454</v>
      </c>
      <c r="AF81" s="55">
        <f t="shared" si="69"/>
        <v>6.7289165555061509E-2</v>
      </c>
      <c r="AG81" s="38">
        <v>4717</v>
      </c>
      <c r="AH81" s="57">
        <v>94</v>
      </c>
      <c r="AI81" s="55">
        <f t="shared" si="70"/>
        <v>1.9927920288318846E-2</v>
      </c>
      <c r="AJ81" s="57">
        <v>418</v>
      </c>
      <c r="AK81" s="55">
        <f t="shared" si="71"/>
        <v>8.8615645537417853E-2</v>
      </c>
      <c r="AL81" s="57">
        <v>276</v>
      </c>
      <c r="AM81" s="55">
        <f t="shared" si="72"/>
        <v>5.8511765952936189E-2</v>
      </c>
      <c r="AN81" s="38">
        <v>2067</v>
      </c>
      <c r="AO81" s="57">
        <v>24</v>
      </c>
      <c r="AP81" s="55">
        <f t="shared" si="73"/>
        <v>1.1611030478955007E-2</v>
      </c>
      <c r="AQ81" s="57">
        <v>126</v>
      </c>
      <c r="AR81" s="55">
        <f t="shared" si="74"/>
        <v>6.095791001451379E-2</v>
      </c>
      <c r="AS81" s="57">
        <v>90</v>
      </c>
      <c r="AT81" s="55">
        <f t="shared" si="75"/>
        <v>4.3541364296081277E-2</v>
      </c>
      <c r="AU81" s="38">
        <v>575</v>
      </c>
      <c r="AV81" s="57">
        <v>4</v>
      </c>
      <c r="AW81" s="55">
        <f t="shared" si="76"/>
        <v>6.956521739130435E-3</v>
      </c>
      <c r="AX81" s="57">
        <v>25</v>
      </c>
      <c r="AY81" s="55">
        <f t="shared" si="77"/>
        <v>4.3478260869565216E-2</v>
      </c>
      <c r="AZ81" s="57">
        <v>6</v>
      </c>
      <c r="BA81" s="55">
        <f t="shared" si="78"/>
        <v>1.0434782608695653E-2</v>
      </c>
      <c r="BB81" s="38">
        <f t="shared" si="404"/>
        <v>22680</v>
      </c>
      <c r="BC81" s="57">
        <f t="shared" si="405"/>
        <v>586</v>
      </c>
      <c r="BD81" s="55">
        <f t="shared" si="79"/>
        <v>2.5837742504409171E-2</v>
      </c>
      <c r="BE81" s="57">
        <f t="shared" si="406"/>
        <v>2768</v>
      </c>
      <c r="BF81" s="55">
        <f t="shared" si="80"/>
        <v>0.12204585537918872</v>
      </c>
      <c r="BG81" s="57">
        <f t="shared" si="407"/>
        <v>1359</v>
      </c>
      <c r="BH81" s="55">
        <f t="shared" si="81"/>
        <v>5.9920634920634923E-2</v>
      </c>
      <c r="BJ81" s="260"/>
      <c r="BK81" s="271"/>
      <c r="BL81" s="209" t="s">
        <v>209</v>
      </c>
      <c r="BM81" s="38">
        <v>684</v>
      </c>
      <c r="BN81" s="38">
        <v>1</v>
      </c>
      <c r="BO81" s="85">
        <v>1.4619883040935672E-3</v>
      </c>
      <c r="BP81" s="38">
        <v>11</v>
      </c>
      <c r="BQ81" s="85">
        <v>1.6081871345029239E-2</v>
      </c>
      <c r="BR81" s="38">
        <v>1</v>
      </c>
      <c r="BS81" s="85">
        <v>1.4619883040935672E-3</v>
      </c>
      <c r="BU81" s="190"/>
      <c r="BV81" s="117" t="s">
        <v>67</v>
      </c>
      <c r="BW81" s="36">
        <f t="shared" si="400"/>
        <v>0.79219576719576723</v>
      </c>
      <c r="BX81" s="36">
        <f>(BM66-SUM(BN66,BP66,BR66))/BM66</f>
        <v>0.8114716636197441</v>
      </c>
      <c r="BY81" s="138">
        <v>75</v>
      </c>
      <c r="BZ81" s="142" t="s">
        <v>215</v>
      </c>
      <c r="CA81" s="36">
        <f t="shared" si="408"/>
        <v>4.8041085134680403E-2</v>
      </c>
      <c r="CB81" s="36">
        <f t="shared" si="401"/>
        <v>4.088478876192473E-2</v>
      </c>
      <c r="CC81" s="36">
        <f t="shared" si="409"/>
        <v>0.16533561940166969</v>
      </c>
      <c r="CD81" s="36">
        <f t="shared" si="402"/>
        <v>0.15268812910075097</v>
      </c>
      <c r="CE81" s="36">
        <f t="shared" si="410"/>
        <v>7.246863332638967E-2</v>
      </c>
      <c r="CF81" s="36">
        <f t="shared" si="403"/>
        <v>6.9813647232663895E-2</v>
      </c>
      <c r="CG81" s="36">
        <f>INDEX($BW:$BW,(ROW()+($BY81)*4))</f>
        <v>0.7141546621372602</v>
      </c>
      <c r="CH81" s="36">
        <f t="shared" si="412"/>
        <v>0.73661343490466036</v>
      </c>
      <c r="CI81" s="36">
        <f t="shared" si="413"/>
        <v>4.4200488210520666E-2</v>
      </c>
      <c r="CJ81" s="36">
        <f t="shared" si="414"/>
        <v>0.15825934172053971</v>
      </c>
      <c r="CK81" s="36">
        <f t="shared" si="415"/>
        <v>7.1056537639600487E-2</v>
      </c>
      <c r="CL81" s="36">
        <f t="shared" si="416"/>
        <v>0.72648363242933911</v>
      </c>
      <c r="CM81" s="36">
        <f t="shared" si="417"/>
        <v>6.5170575468318684E-2</v>
      </c>
      <c r="CN81" s="36">
        <f t="shared" si="418"/>
        <v>0.20222517226120487</v>
      </c>
      <c r="CO81" s="36">
        <f t="shared" si="419"/>
        <v>8.0034557599511141E-2</v>
      </c>
      <c r="CP81" s="36">
        <f>INDEX($BW:$BW,(ROW()+($BY81*4)-3))</f>
        <v>0.65256969467096526</v>
      </c>
      <c r="CQ81" s="36">
        <f t="shared" si="421"/>
        <v>5.1786853860880666E-2</v>
      </c>
      <c r="CR81" s="36">
        <f t="shared" si="422"/>
        <v>0.17318655605190386</v>
      </c>
      <c r="CS81" s="36">
        <f t="shared" si="423"/>
        <v>7.9982982344182094E-2</v>
      </c>
      <c r="CT81" s="36">
        <f t="shared" si="424"/>
        <v>0.69504360774303342</v>
      </c>
      <c r="CV81" s="139"/>
      <c r="CW81" s="81"/>
      <c r="CX81" s="81"/>
      <c r="CY81" s="81"/>
      <c r="CZ81" s="81"/>
      <c r="DA81" s="81"/>
      <c r="DB81" s="81"/>
      <c r="DC81" s="81"/>
      <c r="DD81" s="81"/>
      <c r="DE81" s="81"/>
      <c r="DF81" s="81"/>
      <c r="DG81" s="81"/>
      <c r="DH81" s="81"/>
      <c r="DI81" s="81"/>
      <c r="DJ81" s="81"/>
      <c r="DK81" s="81"/>
      <c r="DL81" s="81"/>
      <c r="DM81" s="81"/>
      <c r="DN81" s="81"/>
      <c r="DO81" s="81"/>
      <c r="DP81" s="81"/>
      <c r="DQ81" s="81"/>
      <c r="DR81" s="81"/>
      <c r="DS81" s="81"/>
      <c r="DT81" s="81"/>
      <c r="DU81" s="81"/>
      <c r="DV81" s="81"/>
      <c r="DW81" s="81"/>
      <c r="DX81" s="81"/>
      <c r="DY81" s="81"/>
      <c r="DZ81" s="81"/>
      <c r="EA81" s="81"/>
      <c r="EB81" s="81"/>
      <c r="EC81" s="81"/>
      <c r="ED81" s="81"/>
      <c r="EE81" s="81"/>
      <c r="EF81" s="81"/>
      <c r="EG81" s="81"/>
      <c r="EH81" s="81"/>
      <c r="EI81" s="81"/>
      <c r="EJ81" s="81"/>
      <c r="EP81" s="81"/>
      <c r="EQ81" s="81"/>
      <c r="ER81" s="81"/>
      <c r="ES81" s="81"/>
      <c r="ET81" s="81"/>
      <c r="EU81" s="81"/>
      <c r="EV81" s="81"/>
      <c r="EW81" s="81"/>
      <c r="EX81" s="81"/>
      <c r="EY81" s="81"/>
      <c r="EZ81" s="81"/>
      <c r="FA81" s="81"/>
      <c r="FB81" s="81"/>
      <c r="FC81" s="81"/>
      <c r="FD81" s="81"/>
      <c r="FE81" s="81"/>
      <c r="FF81" s="81"/>
      <c r="FG81" s="81"/>
      <c r="FH81" s="81"/>
      <c r="FI81" s="81"/>
      <c r="FJ81" s="81"/>
      <c r="FK81" s="81"/>
      <c r="FL81" s="81"/>
      <c r="FM81" s="81"/>
      <c r="FN81" s="81"/>
      <c r="FO81" s="81"/>
      <c r="FP81" s="81"/>
      <c r="FQ81" s="81"/>
      <c r="FR81" s="81"/>
      <c r="FS81" s="81"/>
      <c r="FT81" s="81"/>
      <c r="FU81" s="81"/>
      <c r="FV81" s="81"/>
      <c r="FW81" s="81"/>
      <c r="FX81" s="81"/>
      <c r="FY81" s="81"/>
      <c r="FZ81" s="81"/>
    </row>
    <row r="82" spans="2:190" s="12" customFormat="1" ht="14.25" customHeight="1">
      <c r="B82" s="259">
        <v>16</v>
      </c>
      <c r="C82" s="270" t="s">
        <v>54</v>
      </c>
      <c r="D82" s="135" t="s">
        <v>140</v>
      </c>
      <c r="E82" s="120">
        <v>14</v>
      </c>
      <c r="F82" s="83">
        <v>0</v>
      </c>
      <c r="G82" s="72">
        <f t="shared" si="58"/>
        <v>0</v>
      </c>
      <c r="H82" s="73">
        <v>5</v>
      </c>
      <c r="I82" s="72">
        <f t="shared" si="59"/>
        <v>0.35714285714285715</v>
      </c>
      <c r="J82" s="73">
        <v>1</v>
      </c>
      <c r="K82" s="72">
        <f t="shared" si="60"/>
        <v>7.1428571428571425E-2</v>
      </c>
      <c r="L82" s="120">
        <v>62</v>
      </c>
      <c r="M82" s="83">
        <v>0</v>
      </c>
      <c r="N82" s="72">
        <f t="shared" si="61"/>
        <v>0</v>
      </c>
      <c r="O82" s="73">
        <v>4</v>
      </c>
      <c r="P82" s="72">
        <f t="shared" si="62"/>
        <v>6.4516129032258063E-2</v>
      </c>
      <c r="Q82" s="73">
        <v>3</v>
      </c>
      <c r="R82" s="72">
        <f t="shared" si="63"/>
        <v>4.8387096774193547E-2</v>
      </c>
      <c r="S82" s="120">
        <v>3351</v>
      </c>
      <c r="T82" s="83">
        <v>107</v>
      </c>
      <c r="U82" s="72">
        <f t="shared" si="64"/>
        <v>3.1930766935243209E-2</v>
      </c>
      <c r="V82" s="73">
        <v>485</v>
      </c>
      <c r="W82" s="72">
        <f t="shared" si="65"/>
        <v>0.14473291554759773</v>
      </c>
      <c r="X82" s="73">
        <v>244</v>
      </c>
      <c r="Y82" s="72">
        <f t="shared" si="66"/>
        <v>7.2814085347657417E-2</v>
      </c>
      <c r="Z82" s="120">
        <v>2959</v>
      </c>
      <c r="AA82" s="83">
        <v>78</v>
      </c>
      <c r="AB82" s="72">
        <f t="shared" si="67"/>
        <v>2.6360256843528218E-2</v>
      </c>
      <c r="AC82" s="73">
        <v>356</v>
      </c>
      <c r="AD82" s="72">
        <f t="shared" si="68"/>
        <v>0.12031091584994931</v>
      </c>
      <c r="AE82" s="73">
        <v>250</v>
      </c>
      <c r="AF82" s="72">
        <f t="shared" si="69"/>
        <v>8.4488002703616089E-2</v>
      </c>
      <c r="AG82" s="120">
        <v>2341</v>
      </c>
      <c r="AH82" s="83">
        <v>44</v>
      </c>
      <c r="AI82" s="72">
        <f t="shared" si="70"/>
        <v>1.8795386586928663E-2</v>
      </c>
      <c r="AJ82" s="73">
        <v>227</v>
      </c>
      <c r="AK82" s="72">
        <f t="shared" si="71"/>
        <v>9.6967108073472877E-2</v>
      </c>
      <c r="AL82" s="73">
        <v>189</v>
      </c>
      <c r="AM82" s="72">
        <f t="shared" si="72"/>
        <v>8.0734728748398127E-2</v>
      </c>
      <c r="AN82" s="120">
        <v>1182</v>
      </c>
      <c r="AO82" s="83">
        <v>12</v>
      </c>
      <c r="AP82" s="72">
        <f t="shared" si="73"/>
        <v>1.015228426395939E-2</v>
      </c>
      <c r="AQ82" s="73">
        <v>98</v>
      </c>
      <c r="AR82" s="72">
        <f t="shared" si="74"/>
        <v>8.2910321489001695E-2</v>
      </c>
      <c r="AS82" s="73">
        <v>50</v>
      </c>
      <c r="AT82" s="72">
        <f t="shared" si="75"/>
        <v>4.2301184433164128E-2</v>
      </c>
      <c r="AU82" s="120">
        <v>415</v>
      </c>
      <c r="AV82" s="83">
        <v>3</v>
      </c>
      <c r="AW82" s="72">
        <f t="shared" si="76"/>
        <v>7.2289156626506026E-3</v>
      </c>
      <c r="AX82" s="73">
        <v>19</v>
      </c>
      <c r="AY82" s="72">
        <f t="shared" si="77"/>
        <v>4.5783132530120479E-2</v>
      </c>
      <c r="AZ82" s="73">
        <v>6</v>
      </c>
      <c r="BA82" s="72">
        <f t="shared" si="78"/>
        <v>1.4457831325301205E-2</v>
      </c>
      <c r="BB82" s="120">
        <f t="shared" si="404"/>
        <v>10324</v>
      </c>
      <c r="BC82" s="74">
        <f t="shared" si="405"/>
        <v>244</v>
      </c>
      <c r="BD82" s="72">
        <f t="shared" si="79"/>
        <v>2.3634250290585045E-2</v>
      </c>
      <c r="BE82" s="74">
        <f t="shared" si="406"/>
        <v>1194</v>
      </c>
      <c r="BF82" s="72">
        <f t="shared" si="80"/>
        <v>0.11565284773343665</v>
      </c>
      <c r="BG82" s="74">
        <f t="shared" si="407"/>
        <v>743</v>
      </c>
      <c r="BH82" s="72">
        <f t="shared" si="81"/>
        <v>7.1968229368461839E-2</v>
      </c>
      <c r="BJ82" s="261"/>
      <c r="BK82" s="272"/>
      <c r="BL82" s="208" t="s">
        <v>67</v>
      </c>
      <c r="BM82" s="38">
        <v>12427</v>
      </c>
      <c r="BN82" s="38">
        <v>174</v>
      </c>
      <c r="BO82" s="85">
        <v>1.4001770338778466E-2</v>
      </c>
      <c r="BP82" s="38">
        <v>1339</v>
      </c>
      <c r="BQ82" s="85">
        <v>0.1077492556530136</v>
      </c>
      <c r="BR82" s="38">
        <v>557</v>
      </c>
      <c r="BS82" s="85">
        <v>4.4821759072986238E-2</v>
      </c>
      <c r="BU82" s="188" t="s">
        <v>54</v>
      </c>
      <c r="BV82" s="5" t="s">
        <v>140</v>
      </c>
      <c r="BW82" s="36">
        <f t="shared" si="400"/>
        <v>0.78874467260751646</v>
      </c>
      <c r="BX82" s="36">
        <f>(BM67-SUM(BN67,BP67,BR67))/BM67</f>
        <v>0.80062330190186992</v>
      </c>
      <c r="BY82" s="81"/>
      <c r="BZ82" s="139"/>
      <c r="CA82" s="81"/>
      <c r="CB82" s="81"/>
      <c r="CC82" s="81"/>
      <c r="CD82" s="81"/>
      <c r="CE82" s="81"/>
      <c r="CF82" s="81"/>
      <c r="CG82" s="81"/>
      <c r="CH82" s="81"/>
      <c r="CI82" s="81"/>
      <c r="CJ82" s="81"/>
      <c r="CK82" s="81"/>
      <c r="CL82" s="81"/>
      <c r="CM82" s="81"/>
      <c r="CN82" s="81"/>
      <c r="CO82" s="81"/>
      <c r="CP82" s="3"/>
      <c r="CQ82" s="81"/>
      <c r="CR82" s="81"/>
      <c r="CS82" s="81"/>
      <c r="CT82" s="81"/>
      <c r="CU82" s="81"/>
      <c r="CV82" s="81"/>
      <c r="CW82" s="81"/>
      <c r="CX82" s="81"/>
      <c r="CY82" s="81"/>
      <c r="CZ82" s="81"/>
      <c r="DA82" s="81"/>
      <c r="DB82" s="81"/>
      <c r="DD82" s="139"/>
      <c r="DE82" s="81"/>
      <c r="DF82" s="81"/>
      <c r="DG82" s="81"/>
      <c r="DH82" s="81"/>
      <c r="DI82" s="81"/>
      <c r="DJ82" s="81"/>
      <c r="DK82" s="81"/>
      <c r="DL82" s="81"/>
      <c r="DM82" s="81"/>
      <c r="DN82" s="81"/>
      <c r="DO82" s="81"/>
      <c r="DP82" s="81"/>
      <c r="DQ82" s="81"/>
      <c r="DR82" s="81"/>
      <c r="DS82" s="81"/>
      <c r="DT82" s="81"/>
      <c r="DU82" s="81"/>
      <c r="DV82" s="81"/>
      <c r="DW82" s="81"/>
      <c r="DX82" s="81"/>
      <c r="DY82" s="81"/>
      <c r="DZ82" s="81"/>
      <c r="EA82" s="81"/>
      <c r="EB82" s="81"/>
      <c r="EC82" s="81"/>
      <c r="ED82" s="81"/>
      <c r="EE82" s="81"/>
      <c r="EF82" s="81"/>
      <c r="EG82" s="81"/>
      <c r="EH82" s="81"/>
      <c r="EI82" s="81"/>
      <c r="EJ82" s="81"/>
      <c r="EK82" s="81"/>
      <c r="EL82" s="81"/>
      <c r="EM82" s="81"/>
      <c r="EN82" s="81"/>
      <c r="EO82" s="81"/>
      <c r="EP82" s="81"/>
      <c r="EQ82" s="81"/>
      <c r="ER82" s="81"/>
      <c r="ES82" s="81"/>
      <c r="ET82" s="81"/>
      <c r="EU82" s="81"/>
      <c r="EV82" s="81"/>
      <c r="EX82" s="81"/>
      <c r="EY82" s="81"/>
      <c r="EZ82" s="81"/>
      <c r="FA82" s="81"/>
      <c r="FB82" s="81"/>
      <c r="FC82" s="81"/>
      <c r="FD82" s="81"/>
      <c r="FE82" s="81"/>
      <c r="FF82" s="81"/>
      <c r="FG82" s="81"/>
      <c r="FH82" s="81"/>
      <c r="FI82" s="81"/>
      <c r="FJ82" s="81"/>
      <c r="FK82" s="81"/>
      <c r="FL82" s="81"/>
      <c r="FM82" s="81"/>
      <c r="FN82" s="81"/>
      <c r="FO82" s="81"/>
      <c r="FP82" s="81"/>
      <c r="FQ82" s="81"/>
      <c r="FR82" s="81"/>
      <c r="FS82" s="81"/>
      <c r="FT82" s="81"/>
      <c r="FU82" s="81"/>
      <c r="FV82" s="81"/>
      <c r="FW82" s="81"/>
      <c r="FX82" s="81"/>
      <c r="FY82" s="81"/>
      <c r="FZ82" s="81"/>
      <c r="GA82" s="81"/>
      <c r="GB82" s="81"/>
      <c r="GC82" s="81"/>
      <c r="GD82" s="81"/>
      <c r="GE82" s="81"/>
      <c r="GF82" s="81"/>
      <c r="GG82" s="81"/>
      <c r="GH82" s="81"/>
    </row>
    <row r="83" spans="2:190" s="12" customFormat="1" ht="14.25" customHeight="1">
      <c r="B83" s="260"/>
      <c r="C83" s="271"/>
      <c r="D83" s="213" t="s">
        <v>303</v>
      </c>
      <c r="E83" s="170">
        <v>4</v>
      </c>
      <c r="F83" s="220">
        <v>0</v>
      </c>
      <c r="G83" s="84">
        <f t="shared" si="58"/>
        <v>0</v>
      </c>
      <c r="H83" s="231">
        <v>1</v>
      </c>
      <c r="I83" s="84">
        <f>IFERROR(H83/E83,"-")</f>
        <v>0.25</v>
      </c>
      <c r="J83" s="231">
        <v>0</v>
      </c>
      <c r="K83" s="84">
        <f>IFERROR(J83/E83,"-")</f>
        <v>0</v>
      </c>
      <c r="L83" s="170">
        <v>6</v>
      </c>
      <c r="M83" s="220">
        <v>1</v>
      </c>
      <c r="N83" s="84">
        <f>IFERROR(M83/L83,"-")</f>
        <v>0.16666666666666666</v>
      </c>
      <c r="O83" s="231">
        <v>0</v>
      </c>
      <c r="P83" s="84">
        <f>IFERROR(O83/L83,"-")</f>
        <v>0</v>
      </c>
      <c r="Q83" s="231">
        <v>1</v>
      </c>
      <c r="R83" s="84">
        <f>IFERROR(Q83/L83,"-")</f>
        <v>0.16666666666666666</v>
      </c>
      <c r="S83" s="170">
        <v>961</v>
      </c>
      <c r="T83" s="220">
        <v>41</v>
      </c>
      <c r="U83" s="84">
        <f>IFERROR(T83/S83,"-")</f>
        <v>4.2663891779396459E-2</v>
      </c>
      <c r="V83" s="231">
        <v>183</v>
      </c>
      <c r="W83" s="84">
        <f>IFERROR(V83/S83,"-")</f>
        <v>0.19042663891779396</v>
      </c>
      <c r="X83" s="231">
        <v>69</v>
      </c>
      <c r="Y83" s="84">
        <f>IFERROR(X83/S83,"-")</f>
        <v>7.1800208116545264E-2</v>
      </c>
      <c r="Z83" s="170">
        <v>678</v>
      </c>
      <c r="AA83" s="220">
        <v>32</v>
      </c>
      <c r="AB83" s="84">
        <f>IFERROR(AA83/Z83,"-")</f>
        <v>4.71976401179941E-2</v>
      </c>
      <c r="AC83" s="231">
        <v>93</v>
      </c>
      <c r="AD83" s="84">
        <f>IFERROR(AC83/Z83,"-")</f>
        <v>0.13716814159292035</v>
      </c>
      <c r="AE83" s="231">
        <v>64</v>
      </c>
      <c r="AF83" s="84">
        <f>IFERROR(AE83/Z83,"-")</f>
        <v>9.4395280235988199E-2</v>
      </c>
      <c r="AG83" s="170">
        <v>491</v>
      </c>
      <c r="AH83" s="220">
        <v>9</v>
      </c>
      <c r="AI83" s="84">
        <f>IFERROR(AH83/AG83,"-")</f>
        <v>1.8329938900203666E-2</v>
      </c>
      <c r="AJ83" s="231">
        <v>46</v>
      </c>
      <c r="AK83" s="84">
        <f>IFERROR(AJ83/AG83,"-")</f>
        <v>9.368635437881874E-2</v>
      </c>
      <c r="AL83" s="231">
        <v>47</v>
      </c>
      <c r="AM83" s="84">
        <f>IFERROR(AL83/AG83,"-")</f>
        <v>9.5723014256619138E-2</v>
      </c>
      <c r="AN83" s="170">
        <v>242</v>
      </c>
      <c r="AO83" s="220">
        <v>7</v>
      </c>
      <c r="AP83" s="84">
        <f>IFERROR(AO83/AN83,"-")</f>
        <v>2.8925619834710745E-2</v>
      </c>
      <c r="AQ83" s="231">
        <v>15</v>
      </c>
      <c r="AR83" s="84">
        <f>IFERROR(AQ83/AN83,"-")</f>
        <v>6.1983471074380167E-2</v>
      </c>
      <c r="AS83" s="231">
        <v>23</v>
      </c>
      <c r="AT83" s="84">
        <f>IFERROR(AS83/AN83,"-")</f>
        <v>9.5041322314049589E-2</v>
      </c>
      <c r="AU83" s="170">
        <v>56</v>
      </c>
      <c r="AV83" s="220">
        <v>0</v>
      </c>
      <c r="AW83" s="84">
        <f>IFERROR(AV83/AU83,"-")</f>
        <v>0</v>
      </c>
      <c r="AX83" s="231">
        <v>2</v>
      </c>
      <c r="AY83" s="84">
        <f>IFERROR(AX83/AU83,"-")</f>
        <v>3.5714285714285712E-2</v>
      </c>
      <c r="AZ83" s="231">
        <v>0</v>
      </c>
      <c r="BA83" s="84">
        <f>IFERROR(AZ83/AU83,"-")</f>
        <v>0</v>
      </c>
      <c r="BB83" s="170">
        <f t="shared" si="404"/>
        <v>2438</v>
      </c>
      <c r="BC83" s="171">
        <f t="shared" si="405"/>
        <v>90</v>
      </c>
      <c r="BD83" s="84">
        <f>IFERROR(BC83/BB83,"-")</f>
        <v>3.6915504511894993E-2</v>
      </c>
      <c r="BE83" s="171">
        <f t="shared" si="406"/>
        <v>340</v>
      </c>
      <c r="BF83" s="84">
        <f>IFERROR(BE83/BB83,"-")</f>
        <v>0.13945857260049221</v>
      </c>
      <c r="BG83" s="171">
        <f t="shared" si="407"/>
        <v>204</v>
      </c>
      <c r="BH83" s="84">
        <f>IFERROR(BG83/BB83,"-")</f>
        <v>8.3675143560295318E-2</v>
      </c>
      <c r="BJ83" s="259">
        <v>20</v>
      </c>
      <c r="BK83" s="270" t="s">
        <v>111</v>
      </c>
      <c r="BL83" s="209" t="s">
        <v>140</v>
      </c>
      <c r="BM83" s="38">
        <v>18149</v>
      </c>
      <c r="BN83" s="38">
        <v>427</v>
      </c>
      <c r="BO83" s="85">
        <v>2.3527467078075927E-2</v>
      </c>
      <c r="BP83" s="38">
        <v>1775</v>
      </c>
      <c r="BQ83" s="85">
        <v>9.7801531764835525E-2</v>
      </c>
      <c r="BR83" s="38">
        <v>1301</v>
      </c>
      <c r="BS83" s="85">
        <v>7.1684390324535788E-2</v>
      </c>
      <c r="BU83" s="225"/>
      <c r="BV83" s="214" t="s">
        <v>299</v>
      </c>
      <c r="BW83" s="36">
        <f t="shared" si="400"/>
        <v>0.73995077932731745</v>
      </c>
      <c r="BX83" s="226"/>
      <c r="BY83" s="81"/>
      <c r="BZ83" s="139"/>
      <c r="CA83" s="81"/>
      <c r="CB83" s="81"/>
      <c r="CC83" s="81"/>
      <c r="CD83" s="81"/>
      <c r="CE83" s="81"/>
      <c r="CF83" s="81"/>
      <c r="CG83" s="81"/>
      <c r="CH83" s="81"/>
      <c r="CI83" s="81"/>
      <c r="CJ83" s="81"/>
      <c r="CK83" s="81"/>
      <c r="CL83" s="81"/>
      <c r="CM83" s="81"/>
      <c r="CN83" s="81"/>
      <c r="CO83" s="81"/>
      <c r="CP83" s="3"/>
      <c r="CQ83" s="81"/>
      <c r="CR83" s="81"/>
      <c r="CS83" s="81"/>
      <c r="CT83" s="81"/>
      <c r="CU83" s="81"/>
      <c r="CV83" s="81"/>
      <c r="CW83" s="81"/>
      <c r="CX83" s="81"/>
      <c r="CY83" s="81"/>
      <c r="CZ83" s="81"/>
      <c r="DA83" s="81"/>
      <c r="DB83" s="81"/>
      <c r="DD83" s="139"/>
      <c r="DE83" s="81"/>
      <c r="DF83" s="81"/>
      <c r="DG83" s="81"/>
      <c r="DH83" s="81"/>
      <c r="DI83" s="81"/>
      <c r="DJ83" s="81"/>
      <c r="DK83" s="81"/>
      <c r="DL83" s="81"/>
      <c r="DM83" s="81"/>
      <c r="DN83" s="81"/>
      <c r="DO83" s="81"/>
      <c r="DP83" s="81"/>
      <c r="DQ83" s="81"/>
      <c r="DR83" s="81"/>
      <c r="DS83" s="81"/>
      <c r="DT83" s="81"/>
      <c r="DU83" s="81"/>
      <c r="DV83" s="81"/>
      <c r="DW83" s="81"/>
      <c r="DX83" s="81"/>
      <c r="DY83" s="81"/>
      <c r="DZ83" s="81"/>
      <c r="EA83" s="81"/>
      <c r="EB83" s="81"/>
      <c r="EC83" s="81"/>
      <c r="ED83" s="81"/>
      <c r="EE83" s="81"/>
      <c r="EF83" s="81"/>
      <c r="EG83" s="81"/>
      <c r="EH83" s="81"/>
      <c r="EI83" s="81"/>
      <c r="EJ83" s="81"/>
      <c r="EK83" s="81"/>
      <c r="EL83" s="81"/>
      <c r="EM83" s="81"/>
      <c r="EN83" s="81"/>
      <c r="EO83" s="81"/>
      <c r="EP83" s="81"/>
      <c r="EQ83" s="81"/>
      <c r="ER83" s="81"/>
      <c r="ES83" s="81"/>
      <c r="ET83" s="81"/>
      <c r="EU83" s="81"/>
      <c r="EV83" s="81"/>
      <c r="EX83" s="81"/>
      <c r="EY83" s="81"/>
      <c r="EZ83" s="81"/>
      <c r="FA83" s="81"/>
      <c r="FB83" s="81"/>
      <c r="FC83" s="81"/>
      <c r="FD83" s="81"/>
      <c r="FE83" s="81"/>
      <c r="FF83" s="81"/>
      <c r="FG83" s="81"/>
      <c r="FH83" s="81"/>
      <c r="FI83" s="81"/>
      <c r="FJ83" s="81"/>
      <c r="FK83" s="81"/>
      <c r="FL83" s="81"/>
      <c r="FM83" s="81"/>
      <c r="FN83" s="81"/>
      <c r="FO83" s="81"/>
      <c r="FP83" s="81"/>
      <c r="FQ83" s="81"/>
      <c r="FR83" s="81"/>
      <c r="FS83" s="81"/>
      <c r="FT83" s="81"/>
      <c r="FU83" s="81"/>
      <c r="FV83" s="81"/>
      <c r="FW83" s="81"/>
      <c r="FX83" s="81"/>
      <c r="FY83" s="81"/>
      <c r="FZ83" s="81"/>
      <c r="GA83" s="81"/>
      <c r="GB83" s="81"/>
      <c r="GC83" s="81"/>
      <c r="GD83" s="81"/>
      <c r="GE83" s="81"/>
      <c r="GF83" s="81"/>
      <c r="GG83" s="81"/>
      <c r="GH83" s="81"/>
    </row>
    <row r="84" spans="2:190" s="12" customFormat="1" ht="14.25" customHeight="1">
      <c r="B84" s="260"/>
      <c r="C84" s="271"/>
      <c r="D84" s="169" t="s">
        <v>160</v>
      </c>
      <c r="E84" s="164">
        <v>0</v>
      </c>
      <c r="F84" s="165">
        <v>0</v>
      </c>
      <c r="G84" s="62" t="str">
        <f t="shared" si="58"/>
        <v>-</v>
      </c>
      <c r="H84" s="63">
        <v>0</v>
      </c>
      <c r="I84" s="62" t="str">
        <f t="shared" si="59"/>
        <v>-</v>
      </c>
      <c r="J84" s="63">
        <v>0</v>
      </c>
      <c r="K84" s="62" t="str">
        <f t="shared" si="60"/>
        <v>-</v>
      </c>
      <c r="L84" s="164">
        <v>3</v>
      </c>
      <c r="M84" s="165">
        <v>0</v>
      </c>
      <c r="N84" s="62">
        <f t="shared" si="61"/>
        <v>0</v>
      </c>
      <c r="O84" s="63">
        <v>0</v>
      </c>
      <c r="P84" s="62">
        <f t="shared" si="62"/>
        <v>0</v>
      </c>
      <c r="Q84" s="63">
        <v>0</v>
      </c>
      <c r="R84" s="62">
        <f t="shared" si="63"/>
        <v>0</v>
      </c>
      <c r="S84" s="164">
        <v>699</v>
      </c>
      <c r="T84" s="165">
        <v>23</v>
      </c>
      <c r="U84" s="62">
        <f t="shared" si="64"/>
        <v>3.2904148783977114E-2</v>
      </c>
      <c r="V84" s="63">
        <v>87</v>
      </c>
      <c r="W84" s="62">
        <f t="shared" si="65"/>
        <v>0.12446351931330472</v>
      </c>
      <c r="X84" s="63">
        <v>59</v>
      </c>
      <c r="Y84" s="62">
        <f t="shared" si="66"/>
        <v>8.4406294706723894E-2</v>
      </c>
      <c r="Z84" s="164">
        <v>403</v>
      </c>
      <c r="AA84" s="165">
        <v>8</v>
      </c>
      <c r="AB84" s="62">
        <f t="shared" si="67"/>
        <v>1.9851116625310174E-2</v>
      </c>
      <c r="AC84" s="63">
        <v>44</v>
      </c>
      <c r="AD84" s="62">
        <f t="shared" si="68"/>
        <v>0.10918114143920596</v>
      </c>
      <c r="AE84" s="63">
        <v>44</v>
      </c>
      <c r="AF84" s="62">
        <f t="shared" si="69"/>
        <v>0.10918114143920596</v>
      </c>
      <c r="AG84" s="164">
        <v>262</v>
      </c>
      <c r="AH84" s="165">
        <v>5</v>
      </c>
      <c r="AI84" s="62">
        <f t="shared" si="70"/>
        <v>1.9083969465648856E-2</v>
      </c>
      <c r="AJ84" s="63">
        <v>29</v>
      </c>
      <c r="AK84" s="62">
        <f t="shared" si="71"/>
        <v>0.11068702290076336</v>
      </c>
      <c r="AL84" s="63">
        <v>18</v>
      </c>
      <c r="AM84" s="62">
        <f t="shared" si="72"/>
        <v>6.8702290076335881E-2</v>
      </c>
      <c r="AN84" s="164">
        <v>98</v>
      </c>
      <c r="AO84" s="165">
        <v>2</v>
      </c>
      <c r="AP84" s="62">
        <f t="shared" si="73"/>
        <v>2.0408163265306121E-2</v>
      </c>
      <c r="AQ84" s="63">
        <v>7</v>
      </c>
      <c r="AR84" s="62">
        <f t="shared" si="74"/>
        <v>7.1428571428571425E-2</v>
      </c>
      <c r="AS84" s="63">
        <v>5</v>
      </c>
      <c r="AT84" s="62">
        <f t="shared" si="75"/>
        <v>5.1020408163265307E-2</v>
      </c>
      <c r="AU84" s="164">
        <v>28</v>
      </c>
      <c r="AV84" s="165">
        <v>0</v>
      </c>
      <c r="AW84" s="62">
        <f t="shared" si="76"/>
        <v>0</v>
      </c>
      <c r="AX84" s="63">
        <v>0</v>
      </c>
      <c r="AY84" s="62">
        <f t="shared" si="77"/>
        <v>0</v>
      </c>
      <c r="AZ84" s="63">
        <v>0</v>
      </c>
      <c r="BA84" s="62">
        <f t="shared" si="78"/>
        <v>0</v>
      </c>
      <c r="BB84" s="164">
        <f t="shared" si="404"/>
        <v>1493</v>
      </c>
      <c r="BC84" s="64">
        <f t="shared" si="405"/>
        <v>38</v>
      </c>
      <c r="BD84" s="62">
        <f t="shared" si="79"/>
        <v>2.5452109845947757E-2</v>
      </c>
      <c r="BE84" s="64">
        <f t="shared" si="406"/>
        <v>167</v>
      </c>
      <c r="BF84" s="62">
        <f t="shared" si="80"/>
        <v>0.11185532484929672</v>
      </c>
      <c r="BG84" s="64">
        <f t="shared" si="407"/>
        <v>126</v>
      </c>
      <c r="BH84" s="62">
        <f t="shared" si="81"/>
        <v>8.4393837910247821E-2</v>
      </c>
      <c r="BJ84" s="260"/>
      <c r="BK84" s="271"/>
      <c r="BL84" s="209" t="s">
        <v>160</v>
      </c>
      <c r="BM84" s="38">
        <v>1165</v>
      </c>
      <c r="BN84" s="38">
        <v>35</v>
      </c>
      <c r="BO84" s="85">
        <v>3.0042918454935622E-2</v>
      </c>
      <c r="BP84" s="38">
        <v>115</v>
      </c>
      <c r="BQ84" s="85">
        <v>9.8712446351931327E-2</v>
      </c>
      <c r="BR84" s="38">
        <v>109</v>
      </c>
      <c r="BS84" s="85">
        <v>9.3562231759656653E-2</v>
      </c>
      <c r="BU84" s="189"/>
      <c r="BV84" s="5" t="s">
        <v>160</v>
      </c>
      <c r="BW84" s="36">
        <f t="shared" si="400"/>
        <v>0.77829872739450767</v>
      </c>
      <c r="BX84" s="36">
        <f>(BM68-SUM(BN68,BP68,BR68))/BM68</f>
        <v>0.78364312267657987</v>
      </c>
      <c r="BY84" s="81"/>
      <c r="BZ84" s="139"/>
      <c r="CA84" s="81"/>
      <c r="CB84" s="81"/>
      <c r="CC84" s="81"/>
      <c r="CD84" s="81"/>
      <c r="CE84" s="81"/>
      <c r="CF84" s="81"/>
      <c r="CG84" s="81"/>
      <c r="CH84" s="81"/>
      <c r="CI84" s="81"/>
      <c r="CJ84" s="81"/>
      <c r="CK84" s="81"/>
      <c r="CL84" s="81"/>
      <c r="CM84" s="81"/>
      <c r="CN84" s="81"/>
      <c r="CO84" s="81"/>
      <c r="CP84" s="3"/>
      <c r="CQ84" s="81"/>
      <c r="CR84" s="81"/>
      <c r="CS84" s="81"/>
      <c r="CT84" s="81"/>
      <c r="CU84" s="81"/>
      <c r="CV84" s="81"/>
      <c r="CW84" s="81"/>
      <c r="CX84" s="81"/>
      <c r="CY84" s="81"/>
      <c r="CZ84" s="81"/>
      <c r="DA84" s="81"/>
      <c r="DB84" s="81"/>
      <c r="DD84" s="139"/>
      <c r="DE84" s="81"/>
      <c r="DF84" s="81"/>
      <c r="DG84" s="81"/>
      <c r="DH84" s="81"/>
      <c r="DI84" s="81"/>
      <c r="DJ84" s="81"/>
      <c r="DK84" s="81"/>
      <c r="DL84" s="81"/>
      <c r="DM84" s="81"/>
      <c r="DN84" s="81"/>
      <c r="DO84" s="81"/>
      <c r="DP84" s="81"/>
      <c r="DQ84" s="81"/>
      <c r="DR84" s="81"/>
      <c r="DS84" s="81"/>
      <c r="DT84" s="81"/>
      <c r="DU84" s="81"/>
      <c r="DV84" s="81"/>
      <c r="DW84" s="81"/>
      <c r="DX84" s="81"/>
      <c r="DY84" s="81"/>
      <c r="DZ84" s="81"/>
      <c r="EA84" s="81"/>
      <c r="EB84" s="81"/>
      <c r="EC84" s="81"/>
      <c r="ED84" s="81"/>
      <c r="EE84" s="81"/>
      <c r="EF84" s="81"/>
      <c r="EG84" s="81"/>
      <c r="EH84" s="81"/>
      <c r="EI84" s="81"/>
      <c r="EJ84" s="81"/>
      <c r="EK84" s="81"/>
      <c r="EL84" s="81"/>
      <c r="EM84" s="81"/>
      <c r="EN84" s="81"/>
      <c r="EO84" s="81"/>
      <c r="EP84" s="81"/>
      <c r="EQ84" s="81"/>
      <c r="ER84" s="81"/>
      <c r="ES84" s="81"/>
      <c r="ET84" s="81"/>
      <c r="EU84" s="81"/>
      <c r="EV84" s="81"/>
      <c r="EX84" s="81"/>
      <c r="EY84" s="81"/>
      <c r="EZ84" s="81"/>
      <c r="FA84" s="81"/>
      <c r="FB84" s="81"/>
      <c r="FC84" s="81"/>
      <c r="FD84" s="81"/>
      <c r="FE84" s="81"/>
      <c r="FF84" s="81"/>
      <c r="FG84" s="81"/>
      <c r="FH84" s="81"/>
      <c r="FI84" s="81"/>
      <c r="FJ84" s="81"/>
      <c r="FK84" s="81"/>
      <c r="FL84" s="81"/>
      <c r="FM84" s="81"/>
      <c r="FN84" s="81"/>
      <c r="FO84" s="81"/>
      <c r="FP84" s="81"/>
      <c r="FQ84" s="81"/>
      <c r="FR84" s="81"/>
      <c r="FS84" s="81"/>
      <c r="FT84" s="81"/>
      <c r="FU84" s="81"/>
      <c r="FV84" s="81"/>
      <c r="FW84" s="81"/>
      <c r="FX84" s="81"/>
      <c r="FY84" s="81"/>
      <c r="FZ84" s="81"/>
      <c r="GA84" s="81"/>
      <c r="GB84" s="81"/>
      <c r="GC84" s="81"/>
      <c r="GD84" s="81"/>
      <c r="GE84" s="81"/>
      <c r="GF84" s="81"/>
      <c r="GG84" s="81"/>
      <c r="GH84" s="81"/>
    </row>
    <row r="85" spans="2:190" s="12" customFormat="1" ht="14.25" customHeight="1">
      <c r="B85" s="260"/>
      <c r="C85" s="271"/>
      <c r="D85" s="136" t="s">
        <v>210</v>
      </c>
      <c r="E85" s="156">
        <v>1</v>
      </c>
      <c r="F85" s="232">
        <v>0</v>
      </c>
      <c r="G85" s="158">
        <f t="shared" ref="G85" si="473">IFERROR(F85/E85,"-")</f>
        <v>0</v>
      </c>
      <c r="H85" s="233">
        <v>0</v>
      </c>
      <c r="I85" s="158">
        <f t="shared" ref="I85" si="474">IFERROR(H85/E85,"-")</f>
        <v>0</v>
      </c>
      <c r="J85" s="233">
        <v>0</v>
      </c>
      <c r="K85" s="158">
        <f t="shared" ref="K85" si="475">IFERROR(J85/E85,"-")</f>
        <v>0</v>
      </c>
      <c r="L85" s="156">
        <v>1</v>
      </c>
      <c r="M85" s="232">
        <v>0</v>
      </c>
      <c r="N85" s="158">
        <f t="shared" ref="N85" si="476">IFERROR(M85/L85,"-")</f>
        <v>0</v>
      </c>
      <c r="O85" s="233">
        <v>0</v>
      </c>
      <c r="P85" s="158">
        <f t="shared" ref="P85" si="477">IFERROR(O85/L85,"-")</f>
        <v>0</v>
      </c>
      <c r="Q85" s="233">
        <v>0</v>
      </c>
      <c r="R85" s="158">
        <f t="shared" ref="R85" si="478">IFERROR(Q85/L85,"-")</f>
        <v>0</v>
      </c>
      <c r="S85" s="156">
        <v>35</v>
      </c>
      <c r="T85" s="232">
        <v>0</v>
      </c>
      <c r="U85" s="158">
        <f t="shared" ref="U85" si="479">IFERROR(T85/S85,"-")</f>
        <v>0</v>
      </c>
      <c r="V85" s="233">
        <v>2</v>
      </c>
      <c r="W85" s="158">
        <f t="shared" ref="W85" si="480">IFERROR(V85/S85,"-")</f>
        <v>5.7142857142857141E-2</v>
      </c>
      <c r="X85" s="233">
        <v>1</v>
      </c>
      <c r="Y85" s="158">
        <f t="shared" ref="Y85" si="481">IFERROR(X85/S85,"-")</f>
        <v>2.8571428571428571E-2</v>
      </c>
      <c r="Z85" s="156">
        <v>81</v>
      </c>
      <c r="AA85" s="232">
        <v>0</v>
      </c>
      <c r="AB85" s="158">
        <f t="shared" ref="AB85" si="482">IFERROR(AA85/Z85,"-")</f>
        <v>0</v>
      </c>
      <c r="AC85" s="233">
        <v>1</v>
      </c>
      <c r="AD85" s="158">
        <f t="shared" ref="AD85" si="483">IFERROR(AC85/Z85,"-")</f>
        <v>1.2345679012345678E-2</v>
      </c>
      <c r="AE85" s="233">
        <v>1</v>
      </c>
      <c r="AF85" s="158">
        <f t="shared" ref="AF85" si="484">IFERROR(AE85/Z85,"-")</f>
        <v>1.2345679012345678E-2</v>
      </c>
      <c r="AG85" s="156">
        <v>78</v>
      </c>
      <c r="AH85" s="232">
        <v>1</v>
      </c>
      <c r="AI85" s="158">
        <f t="shared" ref="AI85" si="485">IFERROR(AH85/AG85,"-")</f>
        <v>1.282051282051282E-2</v>
      </c>
      <c r="AJ85" s="233">
        <v>2</v>
      </c>
      <c r="AK85" s="158">
        <f t="shared" ref="AK85" si="486">IFERROR(AJ85/AG85,"-")</f>
        <v>2.564102564102564E-2</v>
      </c>
      <c r="AL85" s="233">
        <v>1</v>
      </c>
      <c r="AM85" s="158">
        <f t="shared" ref="AM85" si="487">IFERROR(AL85/AG85,"-")</f>
        <v>1.282051282051282E-2</v>
      </c>
      <c r="AN85" s="156">
        <v>103</v>
      </c>
      <c r="AO85" s="232">
        <v>0</v>
      </c>
      <c r="AP85" s="158">
        <f t="shared" ref="AP85" si="488">IFERROR(AO85/AN85,"-")</f>
        <v>0</v>
      </c>
      <c r="AQ85" s="233">
        <v>0</v>
      </c>
      <c r="AR85" s="158">
        <f t="shared" ref="AR85" si="489">IFERROR(AQ85/AN85,"-")</f>
        <v>0</v>
      </c>
      <c r="AS85" s="233">
        <v>1</v>
      </c>
      <c r="AT85" s="158">
        <f t="shared" ref="AT85" si="490">IFERROR(AS85/AN85,"-")</f>
        <v>9.7087378640776691E-3</v>
      </c>
      <c r="AU85" s="156">
        <v>60</v>
      </c>
      <c r="AV85" s="232">
        <v>0</v>
      </c>
      <c r="AW85" s="158">
        <f t="shared" ref="AW85" si="491">IFERROR(AV85/AU85,"-")</f>
        <v>0</v>
      </c>
      <c r="AX85" s="233">
        <v>0</v>
      </c>
      <c r="AY85" s="158">
        <f t="shared" ref="AY85" si="492">IFERROR(AX85/AU85,"-")</f>
        <v>0</v>
      </c>
      <c r="AZ85" s="233">
        <v>0</v>
      </c>
      <c r="BA85" s="158">
        <f t="shared" ref="BA85" si="493">IFERROR(AZ85/AU85,"-")</f>
        <v>0</v>
      </c>
      <c r="BB85" s="156">
        <f t="shared" si="404"/>
        <v>359</v>
      </c>
      <c r="BC85" s="157">
        <f t="shared" si="405"/>
        <v>1</v>
      </c>
      <c r="BD85" s="158">
        <f t="shared" ref="BD85" si="494">IFERROR(BC85/BB85,"-")</f>
        <v>2.7855153203342618E-3</v>
      </c>
      <c r="BE85" s="157">
        <f t="shared" si="406"/>
        <v>5</v>
      </c>
      <c r="BF85" s="158">
        <f t="shared" ref="BF85" si="495">IFERROR(BE85/BB85,"-")</f>
        <v>1.3927576601671309E-2</v>
      </c>
      <c r="BG85" s="157">
        <f t="shared" si="407"/>
        <v>4</v>
      </c>
      <c r="BH85" s="158">
        <f t="shared" ref="BH85" si="496">IFERROR(BG85/BB85,"-")</f>
        <v>1.1142061281337047E-2</v>
      </c>
      <c r="BJ85" s="260"/>
      <c r="BK85" s="271"/>
      <c r="BL85" s="209" t="s">
        <v>209</v>
      </c>
      <c r="BM85" s="38">
        <v>602</v>
      </c>
      <c r="BN85" s="38">
        <v>0</v>
      </c>
      <c r="BO85" s="85">
        <v>0</v>
      </c>
      <c r="BP85" s="38">
        <v>9</v>
      </c>
      <c r="BQ85" s="85">
        <v>1.4950166112956811E-2</v>
      </c>
      <c r="BR85" s="38">
        <v>10</v>
      </c>
      <c r="BS85" s="85">
        <v>1.6611295681063124E-2</v>
      </c>
      <c r="BU85" s="189"/>
      <c r="BV85" s="193" t="s">
        <v>209</v>
      </c>
      <c r="BW85" s="36">
        <f t="shared" si="400"/>
        <v>0.97214484679665736</v>
      </c>
      <c r="BX85" s="36">
        <f>(BM69-SUM(BN69,BP69,BR69))/BM69</f>
        <v>0.97053045186640474</v>
      </c>
      <c r="BY85" s="81"/>
      <c r="BZ85" s="139"/>
      <c r="CA85" s="81"/>
      <c r="CB85" s="81"/>
      <c r="CC85" s="81"/>
      <c r="CD85" s="81"/>
      <c r="CE85" s="81"/>
      <c r="CF85" s="81"/>
      <c r="CG85" s="81"/>
      <c r="CH85" s="81"/>
      <c r="CI85" s="81"/>
      <c r="CJ85" s="81"/>
      <c r="CK85" s="81"/>
      <c r="CL85" s="81"/>
      <c r="CM85" s="81"/>
      <c r="CN85" s="81"/>
      <c r="CO85" s="81"/>
      <c r="CP85" s="3"/>
      <c r="CQ85" s="81"/>
      <c r="CR85" s="81"/>
      <c r="CS85" s="81"/>
      <c r="CT85" s="81"/>
      <c r="CU85" s="81"/>
      <c r="CV85" s="81"/>
      <c r="CW85" s="81"/>
      <c r="CX85" s="81"/>
      <c r="CY85" s="81"/>
      <c r="CZ85" s="81"/>
      <c r="DA85" s="81"/>
      <c r="DB85" s="81"/>
      <c r="DD85" s="139"/>
      <c r="DE85" s="81"/>
      <c r="DF85" s="81"/>
      <c r="DG85" s="81"/>
      <c r="DH85" s="81"/>
      <c r="DI85" s="81"/>
      <c r="DJ85" s="81"/>
      <c r="DK85" s="81"/>
      <c r="DL85" s="81"/>
      <c r="DM85" s="81"/>
      <c r="DN85" s="81"/>
      <c r="DO85" s="81"/>
      <c r="DP85" s="81"/>
      <c r="DQ85" s="81"/>
      <c r="DR85" s="81"/>
      <c r="DS85" s="81"/>
      <c r="DT85" s="81"/>
      <c r="DU85" s="81"/>
      <c r="DV85" s="81"/>
      <c r="DW85" s="81"/>
      <c r="DX85" s="81"/>
      <c r="DY85" s="81"/>
      <c r="DZ85" s="81"/>
      <c r="EA85" s="81"/>
      <c r="EB85" s="81"/>
      <c r="EC85" s="81"/>
      <c r="ED85" s="81"/>
      <c r="EE85" s="81"/>
      <c r="EF85" s="81"/>
      <c r="EG85" s="81"/>
      <c r="EH85" s="81"/>
      <c r="EI85" s="81"/>
      <c r="EJ85" s="81"/>
      <c r="EK85" s="81"/>
      <c r="EL85" s="81"/>
      <c r="EM85" s="81"/>
      <c r="EN85" s="81"/>
      <c r="EO85" s="81"/>
      <c r="EP85" s="81"/>
      <c r="EQ85" s="81"/>
      <c r="ER85" s="81"/>
      <c r="ES85" s="81"/>
      <c r="ET85" s="81"/>
      <c r="EU85" s="81"/>
      <c r="EV85" s="81"/>
      <c r="EX85" s="81"/>
      <c r="EY85" s="81"/>
      <c r="EZ85" s="81"/>
      <c r="FA85" s="81"/>
      <c r="FB85" s="81"/>
      <c r="FC85" s="81"/>
      <c r="FD85" s="81"/>
      <c r="FE85" s="81"/>
      <c r="FF85" s="81"/>
      <c r="FG85" s="81"/>
      <c r="FH85" s="81"/>
      <c r="FI85" s="81"/>
      <c r="FJ85" s="81"/>
      <c r="FK85" s="81"/>
      <c r="FL85" s="81"/>
      <c r="FM85" s="81"/>
      <c r="FN85" s="81"/>
      <c r="FO85" s="81"/>
      <c r="FP85" s="81"/>
      <c r="FQ85" s="81"/>
      <c r="FR85" s="81"/>
      <c r="FS85" s="81"/>
      <c r="FT85" s="81"/>
      <c r="FU85" s="81"/>
      <c r="FV85" s="81"/>
      <c r="FW85" s="81"/>
      <c r="FX85" s="81"/>
      <c r="FY85" s="81"/>
      <c r="FZ85" s="81"/>
      <c r="GA85" s="81"/>
      <c r="GB85" s="81"/>
      <c r="GC85" s="81"/>
      <c r="GD85" s="81"/>
      <c r="GE85" s="81"/>
      <c r="GF85" s="81"/>
      <c r="GG85" s="81"/>
      <c r="GH85" s="81"/>
    </row>
    <row r="86" spans="2:190" s="12" customFormat="1" ht="14.25" customHeight="1">
      <c r="B86" s="261"/>
      <c r="C86" s="272"/>
      <c r="D86" s="154" t="s">
        <v>67</v>
      </c>
      <c r="E86" s="37">
        <v>19</v>
      </c>
      <c r="F86" s="234">
        <v>0</v>
      </c>
      <c r="G86" s="13">
        <f t="shared" si="58"/>
        <v>0</v>
      </c>
      <c r="H86" s="33">
        <v>6</v>
      </c>
      <c r="I86" s="13">
        <f t="shared" si="59"/>
        <v>0.31578947368421051</v>
      </c>
      <c r="J86" s="33">
        <v>1</v>
      </c>
      <c r="K86" s="13">
        <f t="shared" si="60"/>
        <v>5.2631578947368418E-2</v>
      </c>
      <c r="L86" s="37">
        <v>72</v>
      </c>
      <c r="M86" s="234">
        <v>1</v>
      </c>
      <c r="N86" s="13">
        <f t="shared" si="61"/>
        <v>1.3888888888888888E-2</v>
      </c>
      <c r="O86" s="33">
        <v>4</v>
      </c>
      <c r="P86" s="13">
        <f t="shared" si="62"/>
        <v>5.5555555555555552E-2</v>
      </c>
      <c r="Q86" s="33">
        <v>4</v>
      </c>
      <c r="R86" s="13">
        <f t="shared" si="63"/>
        <v>5.5555555555555552E-2</v>
      </c>
      <c r="S86" s="37">
        <v>5046</v>
      </c>
      <c r="T86" s="234">
        <v>171</v>
      </c>
      <c r="U86" s="13">
        <f t="shared" si="64"/>
        <v>3.3888228299643282E-2</v>
      </c>
      <c r="V86" s="33">
        <v>757</v>
      </c>
      <c r="W86" s="13">
        <f t="shared" si="65"/>
        <v>0.15001981767736822</v>
      </c>
      <c r="X86" s="33">
        <v>373</v>
      </c>
      <c r="Y86" s="13">
        <f t="shared" si="66"/>
        <v>7.3919936583432419E-2</v>
      </c>
      <c r="Z86" s="37">
        <v>4121</v>
      </c>
      <c r="AA86" s="234">
        <v>118</v>
      </c>
      <c r="AB86" s="13">
        <f t="shared" si="67"/>
        <v>2.8633826741082263E-2</v>
      </c>
      <c r="AC86" s="33">
        <v>494</v>
      </c>
      <c r="AD86" s="13">
        <f t="shared" si="68"/>
        <v>0.11987381703470032</v>
      </c>
      <c r="AE86" s="33">
        <v>359</v>
      </c>
      <c r="AF86" s="13">
        <f t="shared" si="69"/>
        <v>8.7114777966512985E-2</v>
      </c>
      <c r="AG86" s="37">
        <v>3172</v>
      </c>
      <c r="AH86" s="234">
        <v>59</v>
      </c>
      <c r="AI86" s="13">
        <f t="shared" si="70"/>
        <v>1.8600252206809584E-2</v>
      </c>
      <c r="AJ86" s="33">
        <v>304</v>
      </c>
      <c r="AK86" s="13">
        <f t="shared" si="71"/>
        <v>9.5838587641866327E-2</v>
      </c>
      <c r="AL86" s="33">
        <v>255</v>
      </c>
      <c r="AM86" s="13">
        <f t="shared" si="72"/>
        <v>8.0390920554854986E-2</v>
      </c>
      <c r="AN86" s="37">
        <v>1625</v>
      </c>
      <c r="AO86" s="234">
        <v>21</v>
      </c>
      <c r="AP86" s="13">
        <f t="shared" si="73"/>
        <v>1.2923076923076923E-2</v>
      </c>
      <c r="AQ86" s="33">
        <v>120</v>
      </c>
      <c r="AR86" s="13">
        <f t="shared" si="74"/>
        <v>7.3846153846153853E-2</v>
      </c>
      <c r="AS86" s="33">
        <v>79</v>
      </c>
      <c r="AT86" s="13">
        <f t="shared" si="75"/>
        <v>4.8615384615384616E-2</v>
      </c>
      <c r="AU86" s="37">
        <v>559</v>
      </c>
      <c r="AV86" s="234">
        <v>3</v>
      </c>
      <c r="AW86" s="13">
        <f t="shared" si="76"/>
        <v>5.3667262969588547E-3</v>
      </c>
      <c r="AX86" s="33">
        <v>21</v>
      </c>
      <c r="AY86" s="13">
        <f t="shared" si="77"/>
        <v>3.7567084078711989E-2</v>
      </c>
      <c r="AZ86" s="33">
        <v>6</v>
      </c>
      <c r="BA86" s="13">
        <f t="shared" si="78"/>
        <v>1.0733452593917709E-2</v>
      </c>
      <c r="BB86" s="37">
        <f t="shared" si="404"/>
        <v>14614</v>
      </c>
      <c r="BC86" s="70">
        <f t="shared" si="405"/>
        <v>373</v>
      </c>
      <c r="BD86" s="13">
        <f t="shared" si="79"/>
        <v>2.5523470644587383E-2</v>
      </c>
      <c r="BE86" s="70">
        <f t="shared" si="406"/>
        <v>1706</v>
      </c>
      <c r="BF86" s="13">
        <f t="shared" si="80"/>
        <v>0.11673737511974819</v>
      </c>
      <c r="BG86" s="70">
        <f t="shared" si="407"/>
        <v>1077</v>
      </c>
      <c r="BH86" s="13">
        <f t="shared" si="81"/>
        <v>7.3696455453674564E-2</v>
      </c>
      <c r="BJ86" s="261"/>
      <c r="BK86" s="272"/>
      <c r="BL86" s="208" t="s">
        <v>67</v>
      </c>
      <c r="BM86" s="38">
        <v>19916</v>
      </c>
      <c r="BN86" s="38">
        <v>462</v>
      </c>
      <c r="BO86" s="85">
        <v>2.3197429202651134E-2</v>
      </c>
      <c r="BP86" s="38">
        <v>1899</v>
      </c>
      <c r="BQ86" s="85">
        <v>9.5350471982325768E-2</v>
      </c>
      <c r="BR86" s="38">
        <v>1420</v>
      </c>
      <c r="BS86" s="85">
        <v>7.129945772243422E-2</v>
      </c>
      <c r="BU86" s="190"/>
      <c r="BV86" s="117" t="s">
        <v>67</v>
      </c>
      <c r="BW86" s="36">
        <f t="shared" si="400"/>
        <v>0.78404269878198984</v>
      </c>
      <c r="BX86" s="36">
        <f>(BM70-SUM(BN70,BP70,BR70))/BM70</f>
        <v>0.80505289532293989</v>
      </c>
      <c r="BY86" s="81"/>
      <c r="BZ86" s="139"/>
      <c r="CA86" s="81"/>
      <c r="CB86" s="81"/>
      <c r="CC86" s="81"/>
      <c r="CD86" s="81"/>
      <c r="CE86" s="81"/>
      <c r="CF86" s="81"/>
      <c r="CG86" s="81"/>
      <c r="CH86" s="81"/>
      <c r="CI86" s="81"/>
      <c r="CJ86" s="81"/>
      <c r="CK86" s="81"/>
      <c r="CL86" s="81"/>
      <c r="CM86" s="81"/>
      <c r="CN86" s="81"/>
      <c r="CO86" s="81"/>
      <c r="CP86" s="3"/>
      <c r="CQ86" s="81"/>
      <c r="CR86" s="81"/>
      <c r="CS86" s="81"/>
      <c r="CT86" s="81"/>
      <c r="CU86" s="81"/>
      <c r="CV86" s="81"/>
      <c r="CW86" s="81"/>
      <c r="CX86" s="81"/>
      <c r="CY86" s="81"/>
      <c r="CZ86" s="81"/>
      <c r="DA86" s="81"/>
      <c r="DB86" s="81"/>
      <c r="DD86" s="139"/>
      <c r="DE86" s="81"/>
      <c r="DF86" s="81"/>
      <c r="DG86" s="81"/>
      <c r="DH86" s="81"/>
      <c r="DI86" s="81"/>
      <c r="DJ86" s="81"/>
      <c r="DK86" s="81"/>
      <c r="DL86" s="81"/>
      <c r="DM86" s="81"/>
      <c r="DN86" s="81"/>
      <c r="DO86" s="81"/>
      <c r="DP86" s="81"/>
      <c r="DQ86" s="81"/>
      <c r="DR86" s="81"/>
      <c r="DS86" s="81"/>
      <c r="DT86" s="81"/>
      <c r="DU86" s="81"/>
      <c r="DV86" s="81"/>
      <c r="DW86" s="81"/>
      <c r="DX86" s="81"/>
      <c r="DY86" s="81"/>
      <c r="DZ86" s="81"/>
      <c r="EA86" s="81"/>
      <c r="EB86" s="81"/>
      <c r="EC86" s="81"/>
      <c r="ED86" s="81"/>
      <c r="EE86" s="81"/>
      <c r="EF86" s="81"/>
      <c r="EG86" s="81"/>
      <c r="EH86" s="81"/>
      <c r="EI86" s="81"/>
      <c r="EJ86" s="81"/>
      <c r="EK86" s="81"/>
      <c r="EL86" s="81"/>
      <c r="EM86" s="81"/>
      <c r="EN86" s="81"/>
      <c r="EO86" s="81"/>
      <c r="EP86" s="81"/>
      <c r="EQ86" s="81"/>
      <c r="ER86" s="81"/>
      <c r="ES86" s="81"/>
      <c r="ET86" s="81"/>
      <c r="EU86" s="81"/>
      <c r="EV86" s="81"/>
      <c r="EX86" s="81"/>
      <c r="EY86" s="81"/>
      <c r="EZ86" s="81"/>
      <c r="FA86" s="81"/>
      <c r="FB86" s="81"/>
      <c r="FC86" s="81"/>
      <c r="FD86" s="81"/>
      <c r="FE86" s="81"/>
      <c r="FF86" s="81"/>
      <c r="FG86" s="81"/>
      <c r="FH86" s="81"/>
      <c r="FI86" s="81"/>
      <c r="FJ86" s="81"/>
      <c r="FK86" s="81"/>
      <c r="FL86" s="81"/>
      <c r="FM86" s="81"/>
      <c r="FN86" s="81"/>
      <c r="FO86" s="81"/>
      <c r="FP86" s="81"/>
      <c r="FQ86" s="81"/>
      <c r="FR86" s="81"/>
      <c r="FS86" s="81"/>
      <c r="FT86" s="81"/>
      <c r="FU86" s="81"/>
      <c r="FV86" s="81"/>
      <c r="FW86" s="81"/>
      <c r="FX86" s="81"/>
      <c r="FY86" s="81"/>
      <c r="FZ86" s="81"/>
      <c r="GA86" s="81"/>
      <c r="GB86" s="81"/>
      <c r="GC86" s="81"/>
      <c r="GD86" s="81"/>
      <c r="GE86" s="81"/>
      <c r="GF86" s="81"/>
      <c r="GG86" s="81"/>
      <c r="GH86" s="81"/>
    </row>
    <row r="87" spans="2:190" s="12" customFormat="1" ht="14.25" customHeight="1">
      <c r="B87" s="259">
        <v>17</v>
      </c>
      <c r="C87" s="270" t="s">
        <v>109</v>
      </c>
      <c r="D87" s="135" t="s">
        <v>140</v>
      </c>
      <c r="E87" s="120">
        <v>40</v>
      </c>
      <c r="F87" s="83">
        <v>0</v>
      </c>
      <c r="G87" s="72">
        <f t="shared" si="58"/>
        <v>0</v>
      </c>
      <c r="H87" s="73">
        <v>4</v>
      </c>
      <c r="I87" s="72">
        <f t="shared" si="59"/>
        <v>0.1</v>
      </c>
      <c r="J87" s="73">
        <v>1</v>
      </c>
      <c r="K87" s="72">
        <f t="shared" si="60"/>
        <v>2.5000000000000001E-2</v>
      </c>
      <c r="L87" s="120">
        <v>131</v>
      </c>
      <c r="M87" s="83">
        <v>4</v>
      </c>
      <c r="N87" s="72">
        <f t="shared" si="61"/>
        <v>3.0534351145038167E-2</v>
      </c>
      <c r="O87" s="73">
        <v>16</v>
      </c>
      <c r="P87" s="72">
        <f t="shared" si="62"/>
        <v>0.12213740458015267</v>
      </c>
      <c r="Q87" s="73">
        <v>5</v>
      </c>
      <c r="R87" s="72">
        <f t="shared" si="63"/>
        <v>3.8167938931297711E-2</v>
      </c>
      <c r="S87" s="120">
        <v>5469</v>
      </c>
      <c r="T87" s="83">
        <v>218</v>
      </c>
      <c r="U87" s="72">
        <f t="shared" si="64"/>
        <v>3.9861034924117758E-2</v>
      </c>
      <c r="V87" s="73">
        <v>819</v>
      </c>
      <c r="W87" s="72">
        <f t="shared" si="65"/>
        <v>0.14975315414152496</v>
      </c>
      <c r="X87" s="73">
        <v>414</v>
      </c>
      <c r="Y87" s="72">
        <f t="shared" si="66"/>
        <v>7.5699396599012619E-2</v>
      </c>
      <c r="Z87" s="120">
        <v>4776</v>
      </c>
      <c r="AA87" s="83">
        <v>164</v>
      </c>
      <c r="AB87" s="72">
        <f t="shared" si="67"/>
        <v>3.4338358458961472E-2</v>
      </c>
      <c r="AC87" s="73">
        <v>594</v>
      </c>
      <c r="AD87" s="72">
        <f t="shared" si="68"/>
        <v>0.12437185929648241</v>
      </c>
      <c r="AE87" s="73">
        <v>406</v>
      </c>
      <c r="AF87" s="72">
        <f t="shared" si="69"/>
        <v>8.5008375209380233E-2</v>
      </c>
      <c r="AG87" s="120">
        <v>3475</v>
      </c>
      <c r="AH87" s="83">
        <v>59</v>
      </c>
      <c r="AI87" s="72">
        <f t="shared" si="70"/>
        <v>1.6978417266187051E-2</v>
      </c>
      <c r="AJ87" s="73">
        <v>312</v>
      </c>
      <c r="AK87" s="72">
        <f t="shared" si="71"/>
        <v>8.9784172661870498E-2</v>
      </c>
      <c r="AL87" s="73">
        <v>272</v>
      </c>
      <c r="AM87" s="72">
        <f t="shared" si="72"/>
        <v>7.8273381294964028E-2</v>
      </c>
      <c r="AN87" s="120">
        <v>1643</v>
      </c>
      <c r="AO87" s="83">
        <v>21</v>
      </c>
      <c r="AP87" s="72">
        <f t="shared" si="73"/>
        <v>1.278149726110773E-2</v>
      </c>
      <c r="AQ87" s="73">
        <v>109</v>
      </c>
      <c r="AR87" s="72">
        <f t="shared" si="74"/>
        <v>6.6342057212416317E-2</v>
      </c>
      <c r="AS87" s="73">
        <v>96</v>
      </c>
      <c r="AT87" s="72">
        <f t="shared" si="75"/>
        <v>5.8429701765063909E-2</v>
      </c>
      <c r="AU87" s="120">
        <v>495</v>
      </c>
      <c r="AV87" s="83">
        <v>4</v>
      </c>
      <c r="AW87" s="72">
        <f t="shared" si="76"/>
        <v>8.0808080808080808E-3</v>
      </c>
      <c r="AX87" s="73">
        <v>33</v>
      </c>
      <c r="AY87" s="72">
        <f t="shared" si="77"/>
        <v>6.6666666666666666E-2</v>
      </c>
      <c r="AZ87" s="73">
        <v>10</v>
      </c>
      <c r="BA87" s="72">
        <f t="shared" si="78"/>
        <v>2.0202020202020204E-2</v>
      </c>
      <c r="BB87" s="120">
        <f t="shared" si="404"/>
        <v>16029</v>
      </c>
      <c r="BC87" s="74">
        <f t="shared" si="405"/>
        <v>470</v>
      </c>
      <c r="BD87" s="72">
        <f t="shared" si="79"/>
        <v>2.9321854139372387E-2</v>
      </c>
      <c r="BE87" s="74">
        <f t="shared" si="406"/>
        <v>1887</v>
      </c>
      <c r="BF87" s="72">
        <f t="shared" si="80"/>
        <v>0.11772412502339509</v>
      </c>
      <c r="BG87" s="74">
        <f t="shared" si="407"/>
        <v>1204</v>
      </c>
      <c r="BH87" s="72">
        <f t="shared" si="81"/>
        <v>7.5113856135753942E-2</v>
      </c>
      <c r="BJ87" s="259">
        <v>21</v>
      </c>
      <c r="BK87" s="270" t="s">
        <v>112</v>
      </c>
      <c r="BL87" s="209" t="s">
        <v>140</v>
      </c>
      <c r="BM87" s="38">
        <v>12040</v>
      </c>
      <c r="BN87" s="38">
        <v>274</v>
      </c>
      <c r="BO87" s="85">
        <v>2.2757475083056478E-2</v>
      </c>
      <c r="BP87" s="38">
        <v>1434</v>
      </c>
      <c r="BQ87" s="85">
        <v>0.1191029900332226</v>
      </c>
      <c r="BR87" s="38">
        <v>896</v>
      </c>
      <c r="BS87" s="85">
        <v>7.441860465116279E-2</v>
      </c>
      <c r="BU87" s="188" t="s">
        <v>109</v>
      </c>
      <c r="BV87" s="5" t="s">
        <v>140</v>
      </c>
      <c r="BW87" s="36">
        <f t="shared" si="400"/>
        <v>0.77784016470147854</v>
      </c>
      <c r="BX87" s="36">
        <f>(BM71-SUM(BN71,BP71,BR71))/BM71</f>
        <v>0.78659659768122225</v>
      </c>
      <c r="BY87" s="81"/>
      <c r="BZ87" s="139"/>
      <c r="CA87" s="81"/>
      <c r="CB87" s="81"/>
      <c r="CC87" s="81"/>
      <c r="CD87" s="81"/>
      <c r="CE87" s="81"/>
      <c r="CF87" s="81"/>
      <c r="CG87" s="81"/>
      <c r="CH87" s="81"/>
      <c r="CI87" s="81"/>
      <c r="CJ87" s="81"/>
      <c r="CK87" s="81"/>
      <c r="CL87" s="81"/>
      <c r="CM87" s="81"/>
      <c r="CN87" s="81"/>
      <c r="CO87" s="81"/>
      <c r="CP87" s="3"/>
      <c r="CQ87" s="81"/>
      <c r="CR87" s="81"/>
      <c r="CS87" s="81"/>
      <c r="CT87" s="81"/>
      <c r="CU87" s="81"/>
      <c r="CV87" s="81"/>
      <c r="CW87" s="81"/>
      <c r="CX87" s="81"/>
      <c r="CY87" s="81"/>
      <c r="CZ87" s="81"/>
      <c r="DA87" s="81"/>
      <c r="DB87" s="81"/>
      <c r="DD87" s="139"/>
      <c r="DE87" s="81"/>
      <c r="DF87" s="81"/>
      <c r="DG87" s="81"/>
      <c r="DH87" s="81"/>
      <c r="DI87" s="81"/>
      <c r="DJ87" s="81"/>
      <c r="DK87" s="81"/>
      <c r="DL87" s="81"/>
      <c r="DM87" s="81"/>
      <c r="DN87" s="81"/>
      <c r="DO87" s="81"/>
      <c r="DP87" s="81"/>
      <c r="DQ87" s="81"/>
      <c r="DR87" s="81"/>
      <c r="DS87" s="81"/>
      <c r="DT87" s="81"/>
      <c r="DU87" s="81"/>
      <c r="DV87" s="81"/>
      <c r="DW87" s="81"/>
      <c r="DX87" s="81"/>
      <c r="DY87" s="81"/>
      <c r="DZ87" s="81"/>
      <c r="EA87" s="81"/>
      <c r="EB87" s="81"/>
      <c r="EC87" s="81"/>
      <c r="ED87" s="81"/>
      <c r="EE87" s="81"/>
      <c r="EF87" s="81"/>
      <c r="EG87" s="81"/>
      <c r="EH87" s="81"/>
      <c r="EI87" s="81"/>
      <c r="EJ87" s="81"/>
      <c r="EK87" s="81"/>
      <c r="EL87" s="81"/>
      <c r="EM87" s="81"/>
      <c r="EN87" s="81"/>
      <c r="EO87" s="81"/>
      <c r="EP87" s="81"/>
      <c r="EQ87" s="81"/>
      <c r="ER87" s="81"/>
      <c r="ES87" s="81"/>
      <c r="ET87" s="81"/>
      <c r="EU87" s="81"/>
      <c r="EV87" s="81"/>
      <c r="EX87" s="81"/>
      <c r="EY87" s="81"/>
      <c r="EZ87" s="81"/>
      <c r="FA87" s="81"/>
      <c r="FB87" s="81"/>
      <c r="FC87" s="81"/>
      <c r="FD87" s="81"/>
      <c r="FE87" s="81"/>
      <c r="FF87" s="81"/>
      <c r="FG87" s="81"/>
      <c r="FH87" s="81"/>
      <c r="FI87" s="81"/>
      <c r="FJ87" s="81"/>
      <c r="FK87" s="81"/>
      <c r="FL87" s="81"/>
      <c r="FM87" s="81"/>
      <c r="FN87" s="81"/>
      <c r="FO87" s="81"/>
      <c r="FP87" s="81"/>
      <c r="FQ87" s="81"/>
      <c r="FR87" s="81"/>
      <c r="FS87" s="81"/>
      <c r="FT87" s="81"/>
      <c r="FU87" s="81"/>
      <c r="FV87" s="81"/>
      <c r="FW87" s="81"/>
      <c r="FX87" s="81"/>
      <c r="FY87" s="81"/>
      <c r="FZ87" s="81"/>
      <c r="GA87" s="81"/>
      <c r="GB87" s="81"/>
      <c r="GC87" s="81"/>
      <c r="GD87" s="81"/>
      <c r="GE87" s="81"/>
      <c r="GF87" s="81"/>
      <c r="GG87" s="81"/>
      <c r="GH87" s="81"/>
    </row>
    <row r="88" spans="2:190" s="12" customFormat="1" ht="14.25" customHeight="1">
      <c r="B88" s="260"/>
      <c r="C88" s="271"/>
      <c r="D88" s="213" t="s">
        <v>303</v>
      </c>
      <c r="E88" s="170">
        <v>6</v>
      </c>
      <c r="F88" s="220">
        <v>0</v>
      </c>
      <c r="G88" s="84">
        <f t="shared" si="58"/>
        <v>0</v>
      </c>
      <c r="H88" s="231">
        <v>0</v>
      </c>
      <c r="I88" s="84">
        <f>IFERROR(H88/E88,"-")</f>
        <v>0</v>
      </c>
      <c r="J88" s="231">
        <v>1</v>
      </c>
      <c r="K88" s="84">
        <f>IFERROR(J88/E88,"-")</f>
        <v>0.16666666666666666</v>
      </c>
      <c r="L88" s="170">
        <v>5</v>
      </c>
      <c r="M88" s="220">
        <v>0</v>
      </c>
      <c r="N88" s="84">
        <f>IFERROR(M88/L88,"-")</f>
        <v>0</v>
      </c>
      <c r="O88" s="231">
        <v>0</v>
      </c>
      <c r="P88" s="84">
        <f>IFERROR(O88/L88,"-")</f>
        <v>0</v>
      </c>
      <c r="Q88" s="231">
        <v>1</v>
      </c>
      <c r="R88" s="84">
        <f>IFERROR(Q88/L88,"-")</f>
        <v>0.2</v>
      </c>
      <c r="S88" s="170">
        <v>1127</v>
      </c>
      <c r="T88" s="220">
        <v>50</v>
      </c>
      <c r="U88" s="84">
        <f>IFERROR(T88/S88,"-")</f>
        <v>4.4365572315882874E-2</v>
      </c>
      <c r="V88" s="231">
        <v>185</v>
      </c>
      <c r="W88" s="84">
        <f>IFERROR(V88/S88,"-")</f>
        <v>0.16415261756876665</v>
      </c>
      <c r="X88" s="231">
        <v>84</v>
      </c>
      <c r="Y88" s="84">
        <f>IFERROR(X88/S88,"-")</f>
        <v>7.4534161490683232E-2</v>
      </c>
      <c r="Z88" s="170">
        <v>801</v>
      </c>
      <c r="AA88" s="220">
        <v>34</v>
      </c>
      <c r="AB88" s="84">
        <f>IFERROR(AA88/Z88,"-")</f>
        <v>4.2446941323345817E-2</v>
      </c>
      <c r="AC88" s="231">
        <v>123</v>
      </c>
      <c r="AD88" s="84">
        <f>IFERROR(AC88/Z88,"-")</f>
        <v>0.15355805243445692</v>
      </c>
      <c r="AE88" s="231">
        <v>85</v>
      </c>
      <c r="AF88" s="84">
        <f>IFERROR(AE88/Z88,"-")</f>
        <v>0.10611735330836454</v>
      </c>
      <c r="AG88" s="170">
        <v>587</v>
      </c>
      <c r="AH88" s="220">
        <v>12</v>
      </c>
      <c r="AI88" s="84">
        <f>IFERROR(AH88/AG88,"-")</f>
        <v>2.0442930153321975E-2</v>
      </c>
      <c r="AJ88" s="231">
        <v>53</v>
      </c>
      <c r="AK88" s="84">
        <f>IFERROR(AJ88/AG88,"-")</f>
        <v>9.0289608177172062E-2</v>
      </c>
      <c r="AL88" s="231">
        <v>44</v>
      </c>
      <c r="AM88" s="84">
        <f>IFERROR(AL88/AG88,"-")</f>
        <v>7.4957410562180582E-2</v>
      </c>
      <c r="AN88" s="170">
        <v>299</v>
      </c>
      <c r="AO88" s="220">
        <v>7</v>
      </c>
      <c r="AP88" s="84">
        <f>IFERROR(AO88/AN88,"-")</f>
        <v>2.3411371237458192E-2</v>
      </c>
      <c r="AQ88" s="231">
        <v>20</v>
      </c>
      <c r="AR88" s="84">
        <f>IFERROR(AQ88/AN88,"-")</f>
        <v>6.6889632107023408E-2</v>
      </c>
      <c r="AS88" s="231">
        <v>15</v>
      </c>
      <c r="AT88" s="84">
        <f>IFERROR(AS88/AN88,"-")</f>
        <v>5.016722408026756E-2</v>
      </c>
      <c r="AU88" s="170">
        <v>77</v>
      </c>
      <c r="AV88" s="220">
        <v>1</v>
      </c>
      <c r="AW88" s="84">
        <f>IFERROR(AV88/AU88,"-")</f>
        <v>1.2987012987012988E-2</v>
      </c>
      <c r="AX88" s="231">
        <v>2</v>
      </c>
      <c r="AY88" s="84">
        <f>IFERROR(AX88/AU88,"-")</f>
        <v>2.5974025974025976E-2</v>
      </c>
      <c r="AZ88" s="231">
        <v>3</v>
      </c>
      <c r="BA88" s="84">
        <f>IFERROR(AZ88/AU88,"-")</f>
        <v>3.896103896103896E-2</v>
      </c>
      <c r="BB88" s="170">
        <f t="shared" si="404"/>
        <v>2902</v>
      </c>
      <c r="BC88" s="171">
        <f t="shared" si="405"/>
        <v>104</v>
      </c>
      <c r="BD88" s="84">
        <f>IFERROR(BC88/BB88,"-")</f>
        <v>3.5837353549276363E-2</v>
      </c>
      <c r="BE88" s="171">
        <f t="shared" si="406"/>
        <v>383</v>
      </c>
      <c r="BF88" s="84">
        <f>IFERROR(BE88/BB88,"-")</f>
        <v>0.13197794624396966</v>
      </c>
      <c r="BG88" s="171">
        <f t="shared" si="407"/>
        <v>233</v>
      </c>
      <c r="BH88" s="84">
        <f>IFERROR(BG88/BB88,"-")</f>
        <v>8.0289455547898E-2</v>
      </c>
      <c r="BJ88" s="260"/>
      <c r="BK88" s="271"/>
      <c r="BL88" s="209" t="s">
        <v>160</v>
      </c>
      <c r="BM88" s="38">
        <v>708</v>
      </c>
      <c r="BN88" s="38">
        <v>8</v>
      </c>
      <c r="BO88" s="85">
        <v>1.1299435028248588E-2</v>
      </c>
      <c r="BP88" s="38">
        <v>91</v>
      </c>
      <c r="BQ88" s="85">
        <v>0.12853107344632769</v>
      </c>
      <c r="BR88" s="38">
        <v>55</v>
      </c>
      <c r="BS88" s="85">
        <v>7.7683615819209045E-2</v>
      </c>
      <c r="BU88" s="225"/>
      <c r="BV88" s="214" t="s">
        <v>299</v>
      </c>
      <c r="BW88" s="36">
        <f t="shared" si="400"/>
        <v>0.75189524465885593</v>
      </c>
      <c r="BX88" s="226"/>
      <c r="BY88" s="81"/>
      <c r="BZ88" s="139"/>
      <c r="CA88" s="81"/>
      <c r="CB88" s="81"/>
      <c r="CC88" s="81"/>
      <c r="CD88" s="81"/>
      <c r="CE88" s="81"/>
      <c r="CF88" s="81"/>
      <c r="CG88" s="81"/>
      <c r="CH88" s="81"/>
      <c r="CI88" s="81"/>
      <c r="CJ88" s="81"/>
      <c r="CK88" s="81"/>
      <c r="CL88" s="81"/>
      <c r="CM88" s="81"/>
      <c r="CN88" s="81"/>
      <c r="CO88" s="81"/>
      <c r="CP88" s="3"/>
      <c r="CQ88" s="81"/>
      <c r="CR88" s="81"/>
      <c r="CS88" s="81"/>
      <c r="CT88" s="81"/>
      <c r="CU88" s="81"/>
      <c r="CV88" s="81"/>
      <c r="CW88" s="81"/>
      <c r="CX88" s="81"/>
      <c r="CY88" s="81"/>
      <c r="CZ88" s="81"/>
      <c r="DA88" s="81"/>
      <c r="DB88" s="81"/>
      <c r="DD88" s="139"/>
      <c r="DE88" s="81"/>
      <c r="DF88" s="81"/>
      <c r="DG88" s="81"/>
      <c r="DH88" s="81"/>
      <c r="DI88" s="81"/>
      <c r="DJ88" s="81"/>
      <c r="DK88" s="81"/>
      <c r="DL88" s="81"/>
      <c r="DM88" s="81"/>
      <c r="DN88" s="81"/>
      <c r="DO88" s="81"/>
      <c r="DP88" s="81"/>
      <c r="DQ88" s="81"/>
      <c r="DR88" s="81"/>
      <c r="DS88" s="81"/>
      <c r="DT88" s="81"/>
      <c r="DU88" s="81"/>
      <c r="DV88" s="81"/>
      <c r="DW88" s="81"/>
      <c r="DX88" s="81"/>
      <c r="DY88" s="81"/>
      <c r="DZ88" s="81"/>
      <c r="EA88" s="81"/>
      <c r="EB88" s="81"/>
      <c r="EC88" s="81"/>
      <c r="ED88" s="81"/>
      <c r="EE88" s="81"/>
      <c r="EF88" s="81"/>
      <c r="EG88" s="81"/>
      <c r="EH88" s="81"/>
      <c r="EI88" s="81"/>
      <c r="EJ88" s="81"/>
      <c r="EK88" s="81"/>
      <c r="EL88" s="81"/>
      <c r="EM88" s="81"/>
      <c r="EN88" s="81"/>
      <c r="EO88" s="81"/>
      <c r="EP88" s="81"/>
      <c r="EQ88" s="81"/>
      <c r="ER88" s="81"/>
      <c r="ES88" s="81"/>
      <c r="ET88" s="81"/>
      <c r="EU88" s="81"/>
      <c r="EV88" s="81"/>
      <c r="EX88" s="81"/>
      <c r="EY88" s="81"/>
      <c r="EZ88" s="81"/>
      <c r="FA88" s="81"/>
      <c r="FB88" s="81"/>
      <c r="FC88" s="81"/>
      <c r="FD88" s="81"/>
      <c r="FE88" s="81"/>
      <c r="FF88" s="81"/>
      <c r="FG88" s="81"/>
      <c r="FH88" s="81"/>
      <c r="FI88" s="81"/>
      <c r="FJ88" s="81"/>
      <c r="FK88" s="81"/>
      <c r="FL88" s="81"/>
      <c r="FM88" s="81"/>
      <c r="FN88" s="81"/>
      <c r="FO88" s="81"/>
      <c r="FP88" s="81"/>
      <c r="FQ88" s="81"/>
      <c r="FR88" s="81"/>
      <c r="FS88" s="81"/>
      <c r="FT88" s="81"/>
      <c r="FU88" s="81"/>
      <c r="FV88" s="81"/>
      <c r="FW88" s="81"/>
      <c r="FX88" s="81"/>
      <c r="FY88" s="81"/>
      <c r="FZ88" s="81"/>
      <c r="GA88" s="81"/>
      <c r="GB88" s="81"/>
      <c r="GC88" s="81"/>
      <c r="GD88" s="81"/>
      <c r="GE88" s="81"/>
      <c r="GF88" s="81"/>
      <c r="GG88" s="81"/>
      <c r="GH88" s="81"/>
    </row>
    <row r="89" spans="2:190" s="12" customFormat="1" ht="14.25" customHeight="1">
      <c r="B89" s="260"/>
      <c r="C89" s="271"/>
      <c r="D89" s="169" t="s">
        <v>160</v>
      </c>
      <c r="E89" s="164">
        <v>1</v>
      </c>
      <c r="F89" s="165">
        <v>0</v>
      </c>
      <c r="G89" s="62">
        <f t="shared" si="58"/>
        <v>0</v>
      </c>
      <c r="H89" s="63">
        <v>0</v>
      </c>
      <c r="I89" s="62">
        <f t="shared" si="59"/>
        <v>0</v>
      </c>
      <c r="J89" s="63">
        <v>0</v>
      </c>
      <c r="K89" s="62">
        <f t="shared" si="60"/>
        <v>0</v>
      </c>
      <c r="L89" s="164">
        <v>5</v>
      </c>
      <c r="M89" s="165">
        <v>0</v>
      </c>
      <c r="N89" s="62">
        <f t="shared" si="61"/>
        <v>0</v>
      </c>
      <c r="O89" s="63">
        <v>1</v>
      </c>
      <c r="P89" s="62">
        <f t="shared" si="62"/>
        <v>0.2</v>
      </c>
      <c r="Q89" s="63">
        <v>0</v>
      </c>
      <c r="R89" s="62">
        <f t="shared" si="63"/>
        <v>0</v>
      </c>
      <c r="S89" s="164">
        <v>623</v>
      </c>
      <c r="T89" s="165">
        <v>21</v>
      </c>
      <c r="U89" s="62">
        <f t="shared" si="64"/>
        <v>3.3707865168539325E-2</v>
      </c>
      <c r="V89" s="63">
        <v>95</v>
      </c>
      <c r="W89" s="62">
        <f t="shared" si="65"/>
        <v>0.15248796147672553</v>
      </c>
      <c r="X89" s="63">
        <v>47</v>
      </c>
      <c r="Y89" s="62">
        <f t="shared" si="66"/>
        <v>7.5441412520064199E-2</v>
      </c>
      <c r="Z89" s="164">
        <v>381</v>
      </c>
      <c r="AA89" s="165">
        <v>15</v>
      </c>
      <c r="AB89" s="62">
        <f t="shared" si="67"/>
        <v>3.937007874015748E-2</v>
      </c>
      <c r="AC89" s="63">
        <v>41</v>
      </c>
      <c r="AD89" s="62">
        <f t="shared" si="68"/>
        <v>0.10761154855643044</v>
      </c>
      <c r="AE89" s="63">
        <v>33</v>
      </c>
      <c r="AF89" s="62">
        <f t="shared" si="69"/>
        <v>8.6614173228346455E-2</v>
      </c>
      <c r="AG89" s="164">
        <v>209</v>
      </c>
      <c r="AH89" s="165">
        <v>8</v>
      </c>
      <c r="AI89" s="62">
        <f t="shared" si="70"/>
        <v>3.8277511961722487E-2</v>
      </c>
      <c r="AJ89" s="63">
        <v>32</v>
      </c>
      <c r="AK89" s="62">
        <f t="shared" si="71"/>
        <v>0.15311004784688995</v>
      </c>
      <c r="AL89" s="63">
        <v>18</v>
      </c>
      <c r="AM89" s="62">
        <f t="shared" si="72"/>
        <v>8.6124401913875603E-2</v>
      </c>
      <c r="AN89" s="164">
        <v>92</v>
      </c>
      <c r="AO89" s="165">
        <v>4</v>
      </c>
      <c r="AP89" s="62">
        <f t="shared" si="73"/>
        <v>4.3478260869565216E-2</v>
      </c>
      <c r="AQ89" s="63">
        <v>4</v>
      </c>
      <c r="AR89" s="62">
        <f t="shared" si="74"/>
        <v>4.3478260869565216E-2</v>
      </c>
      <c r="AS89" s="63">
        <v>4</v>
      </c>
      <c r="AT89" s="62">
        <f t="shared" si="75"/>
        <v>4.3478260869565216E-2</v>
      </c>
      <c r="AU89" s="164">
        <v>29</v>
      </c>
      <c r="AV89" s="165">
        <v>0</v>
      </c>
      <c r="AW89" s="62">
        <f t="shared" si="76"/>
        <v>0</v>
      </c>
      <c r="AX89" s="63">
        <v>1</v>
      </c>
      <c r="AY89" s="62">
        <f t="shared" si="77"/>
        <v>3.4482758620689655E-2</v>
      </c>
      <c r="AZ89" s="63">
        <v>1</v>
      </c>
      <c r="BA89" s="62">
        <f t="shared" si="78"/>
        <v>3.4482758620689655E-2</v>
      </c>
      <c r="BB89" s="164">
        <f t="shared" si="404"/>
        <v>1340</v>
      </c>
      <c r="BC89" s="64">
        <f t="shared" si="405"/>
        <v>48</v>
      </c>
      <c r="BD89" s="62">
        <f t="shared" si="79"/>
        <v>3.5820895522388062E-2</v>
      </c>
      <c r="BE89" s="64">
        <f t="shared" si="406"/>
        <v>174</v>
      </c>
      <c r="BF89" s="62">
        <f t="shared" si="80"/>
        <v>0.12985074626865672</v>
      </c>
      <c r="BG89" s="64">
        <f t="shared" si="407"/>
        <v>103</v>
      </c>
      <c r="BH89" s="62">
        <f t="shared" si="81"/>
        <v>7.6865671641791047E-2</v>
      </c>
      <c r="BJ89" s="260"/>
      <c r="BK89" s="271"/>
      <c r="BL89" s="209" t="s">
        <v>209</v>
      </c>
      <c r="BM89" s="38">
        <v>373</v>
      </c>
      <c r="BN89" s="38">
        <v>0</v>
      </c>
      <c r="BO89" s="85">
        <v>0</v>
      </c>
      <c r="BP89" s="38">
        <v>5</v>
      </c>
      <c r="BQ89" s="85">
        <v>1.3404825737265416E-2</v>
      </c>
      <c r="BR89" s="38">
        <v>6</v>
      </c>
      <c r="BS89" s="85">
        <v>1.6085790884718499E-2</v>
      </c>
      <c r="BU89" s="189"/>
      <c r="BV89" s="5" t="s">
        <v>160</v>
      </c>
      <c r="BW89" s="36">
        <f t="shared" si="400"/>
        <v>0.7574626865671642</v>
      </c>
      <c r="BX89" s="36">
        <f>(BM72-SUM(BN72,BP72,BR72))/BM72</f>
        <v>0.76442307692307687</v>
      </c>
      <c r="BY89" s="81"/>
      <c r="BZ89" s="139"/>
      <c r="CA89" s="81"/>
      <c r="CB89" s="81"/>
      <c r="CC89" s="81"/>
      <c r="CD89" s="81"/>
      <c r="CE89" s="81"/>
      <c r="CF89" s="81"/>
      <c r="CG89" s="81"/>
      <c r="CH89" s="81"/>
      <c r="CI89" s="81"/>
      <c r="CJ89" s="81"/>
      <c r="CK89" s="81"/>
      <c r="CL89" s="81"/>
      <c r="CM89" s="81"/>
      <c r="CN89" s="81"/>
      <c r="CO89" s="81"/>
      <c r="CP89" s="3"/>
      <c r="CQ89" s="81"/>
      <c r="CR89" s="81"/>
      <c r="CS89" s="81"/>
      <c r="CT89" s="81"/>
      <c r="CU89" s="81"/>
      <c r="CV89" s="81"/>
      <c r="CW89" s="81"/>
      <c r="CX89" s="81"/>
      <c r="CY89" s="81"/>
      <c r="CZ89" s="81"/>
      <c r="DA89" s="81"/>
      <c r="DB89" s="81"/>
      <c r="DD89" s="139"/>
      <c r="DE89" s="81"/>
      <c r="DF89" s="81"/>
      <c r="DG89" s="81"/>
      <c r="DH89" s="81"/>
      <c r="DI89" s="81"/>
      <c r="DJ89" s="81"/>
      <c r="DK89" s="81"/>
      <c r="DL89" s="81"/>
      <c r="DM89" s="81"/>
      <c r="DN89" s="81"/>
      <c r="DO89" s="81"/>
      <c r="DP89" s="81"/>
      <c r="DQ89" s="81"/>
      <c r="DR89" s="81"/>
      <c r="DS89" s="81"/>
      <c r="DT89" s="81"/>
      <c r="DU89" s="81"/>
      <c r="DV89" s="81"/>
      <c r="DW89" s="81"/>
      <c r="DX89" s="81"/>
      <c r="DY89" s="81"/>
      <c r="DZ89" s="81"/>
      <c r="EA89" s="81"/>
      <c r="EB89" s="81"/>
      <c r="EC89" s="81"/>
      <c r="ED89" s="81"/>
      <c r="EE89" s="81"/>
      <c r="EF89" s="81"/>
      <c r="EG89" s="81"/>
      <c r="EH89" s="81"/>
      <c r="EI89" s="81"/>
      <c r="EJ89" s="81"/>
      <c r="EK89" s="81"/>
      <c r="EL89" s="81"/>
      <c r="EM89" s="81"/>
      <c r="EN89" s="81"/>
      <c r="EO89" s="81"/>
      <c r="EP89" s="81"/>
      <c r="EQ89" s="81"/>
      <c r="ER89" s="81"/>
      <c r="ES89" s="81"/>
      <c r="ET89" s="81"/>
      <c r="EU89" s="81"/>
      <c r="EV89" s="81"/>
      <c r="EX89" s="81"/>
      <c r="EY89" s="81"/>
      <c r="EZ89" s="81"/>
      <c r="FA89" s="81"/>
      <c r="FB89" s="81"/>
      <c r="FC89" s="81"/>
      <c r="FD89" s="81"/>
      <c r="FE89" s="81"/>
      <c r="FF89" s="81"/>
      <c r="FG89" s="81"/>
      <c r="FH89" s="81"/>
      <c r="FI89" s="81"/>
      <c r="FJ89" s="81"/>
      <c r="FK89" s="81"/>
      <c r="FL89" s="81"/>
      <c r="FM89" s="81"/>
      <c r="FN89" s="81"/>
      <c r="FO89" s="81"/>
      <c r="FP89" s="81"/>
      <c r="FQ89" s="81"/>
      <c r="FR89" s="81"/>
      <c r="FS89" s="81"/>
      <c r="FT89" s="81"/>
      <c r="FU89" s="81"/>
      <c r="FV89" s="81"/>
      <c r="FW89" s="81"/>
      <c r="FX89" s="81"/>
      <c r="FY89" s="81"/>
      <c r="FZ89" s="81"/>
      <c r="GA89" s="81"/>
      <c r="GB89" s="81"/>
      <c r="GC89" s="81"/>
      <c r="GD89" s="81"/>
      <c r="GE89" s="81"/>
      <c r="GF89" s="81"/>
      <c r="GG89" s="81"/>
      <c r="GH89" s="81"/>
    </row>
    <row r="90" spans="2:190" s="12" customFormat="1" ht="14.25" customHeight="1">
      <c r="B90" s="260"/>
      <c r="C90" s="271"/>
      <c r="D90" s="136" t="s">
        <v>210</v>
      </c>
      <c r="E90" s="156">
        <v>0</v>
      </c>
      <c r="F90" s="232">
        <v>0</v>
      </c>
      <c r="G90" s="158" t="str">
        <f t="shared" ref="G90" si="497">IFERROR(F90/E90,"-")</f>
        <v>-</v>
      </c>
      <c r="H90" s="233">
        <v>0</v>
      </c>
      <c r="I90" s="158" t="str">
        <f t="shared" ref="I90" si="498">IFERROR(H90/E90,"-")</f>
        <v>-</v>
      </c>
      <c r="J90" s="233">
        <v>0</v>
      </c>
      <c r="K90" s="158" t="str">
        <f t="shared" ref="K90" si="499">IFERROR(J90/E90,"-")</f>
        <v>-</v>
      </c>
      <c r="L90" s="156">
        <v>2</v>
      </c>
      <c r="M90" s="232">
        <v>0</v>
      </c>
      <c r="N90" s="158">
        <f t="shared" ref="N90" si="500">IFERROR(M90/L90,"-")</f>
        <v>0</v>
      </c>
      <c r="O90" s="233">
        <v>0</v>
      </c>
      <c r="P90" s="158">
        <f t="shared" ref="P90" si="501">IFERROR(O90/L90,"-")</f>
        <v>0</v>
      </c>
      <c r="Q90" s="233">
        <v>0</v>
      </c>
      <c r="R90" s="158">
        <f t="shared" ref="R90" si="502">IFERROR(Q90/L90,"-")</f>
        <v>0</v>
      </c>
      <c r="S90" s="156">
        <v>60</v>
      </c>
      <c r="T90" s="232">
        <v>1</v>
      </c>
      <c r="U90" s="158">
        <f t="shared" ref="U90" si="503">IFERROR(T90/S90,"-")</f>
        <v>1.6666666666666666E-2</v>
      </c>
      <c r="V90" s="233">
        <v>1</v>
      </c>
      <c r="W90" s="158">
        <f t="shared" ref="W90" si="504">IFERROR(V90/S90,"-")</f>
        <v>1.6666666666666666E-2</v>
      </c>
      <c r="X90" s="233">
        <v>1</v>
      </c>
      <c r="Y90" s="158">
        <f t="shared" ref="Y90" si="505">IFERROR(X90/S90,"-")</f>
        <v>1.6666666666666666E-2</v>
      </c>
      <c r="Z90" s="156">
        <v>105</v>
      </c>
      <c r="AA90" s="232">
        <v>0</v>
      </c>
      <c r="AB90" s="158">
        <f t="shared" ref="AB90" si="506">IFERROR(AA90/Z90,"-")</f>
        <v>0</v>
      </c>
      <c r="AC90" s="233">
        <v>4</v>
      </c>
      <c r="AD90" s="158">
        <f t="shared" ref="AD90" si="507">IFERROR(AC90/Z90,"-")</f>
        <v>3.8095238095238099E-2</v>
      </c>
      <c r="AE90" s="233">
        <v>1</v>
      </c>
      <c r="AF90" s="158">
        <f t="shared" ref="AF90" si="508">IFERROR(AE90/Z90,"-")</f>
        <v>9.5238095238095247E-3</v>
      </c>
      <c r="AG90" s="156">
        <v>158</v>
      </c>
      <c r="AH90" s="232">
        <v>0</v>
      </c>
      <c r="AI90" s="158">
        <f t="shared" ref="AI90" si="509">IFERROR(AH90/AG90,"-")</f>
        <v>0</v>
      </c>
      <c r="AJ90" s="233">
        <v>2</v>
      </c>
      <c r="AK90" s="158">
        <f t="shared" ref="AK90" si="510">IFERROR(AJ90/AG90,"-")</f>
        <v>1.2658227848101266E-2</v>
      </c>
      <c r="AL90" s="233">
        <v>2</v>
      </c>
      <c r="AM90" s="158">
        <f t="shared" ref="AM90" si="511">IFERROR(AL90/AG90,"-")</f>
        <v>1.2658227848101266E-2</v>
      </c>
      <c r="AN90" s="156">
        <v>133</v>
      </c>
      <c r="AO90" s="232">
        <v>1</v>
      </c>
      <c r="AP90" s="158">
        <f t="shared" ref="AP90" si="512">IFERROR(AO90/AN90,"-")</f>
        <v>7.5187969924812026E-3</v>
      </c>
      <c r="AQ90" s="233">
        <v>3</v>
      </c>
      <c r="AR90" s="158">
        <f t="shared" ref="AR90" si="513">IFERROR(AQ90/AN90,"-")</f>
        <v>2.2556390977443608E-2</v>
      </c>
      <c r="AS90" s="233">
        <v>1</v>
      </c>
      <c r="AT90" s="158">
        <f t="shared" ref="AT90" si="514">IFERROR(AS90/AN90,"-")</f>
        <v>7.5187969924812026E-3</v>
      </c>
      <c r="AU90" s="156">
        <v>115</v>
      </c>
      <c r="AV90" s="232">
        <v>0</v>
      </c>
      <c r="AW90" s="158">
        <f t="shared" ref="AW90" si="515">IFERROR(AV90/AU90,"-")</f>
        <v>0</v>
      </c>
      <c r="AX90" s="233">
        <v>0</v>
      </c>
      <c r="AY90" s="158">
        <f t="shared" ref="AY90" si="516">IFERROR(AX90/AU90,"-")</f>
        <v>0</v>
      </c>
      <c r="AZ90" s="233">
        <v>0</v>
      </c>
      <c r="BA90" s="158">
        <f t="shared" ref="BA90" si="517">IFERROR(AZ90/AU90,"-")</f>
        <v>0</v>
      </c>
      <c r="BB90" s="156">
        <f t="shared" si="404"/>
        <v>573</v>
      </c>
      <c r="BC90" s="157">
        <f t="shared" si="405"/>
        <v>2</v>
      </c>
      <c r="BD90" s="158">
        <f t="shared" ref="BD90" si="518">IFERROR(BC90/BB90,"-")</f>
        <v>3.4904013961605585E-3</v>
      </c>
      <c r="BE90" s="157">
        <f t="shared" si="406"/>
        <v>10</v>
      </c>
      <c r="BF90" s="158">
        <f t="shared" ref="BF90" si="519">IFERROR(BE90/BB90,"-")</f>
        <v>1.7452006980802792E-2</v>
      </c>
      <c r="BG90" s="157">
        <f t="shared" si="407"/>
        <v>5</v>
      </c>
      <c r="BH90" s="158">
        <f t="shared" ref="BH90" si="520">IFERROR(BG90/BB90,"-")</f>
        <v>8.7260034904013961E-3</v>
      </c>
      <c r="BJ90" s="261"/>
      <c r="BK90" s="272"/>
      <c r="BL90" s="208" t="s">
        <v>67</v>
      </c>
      <c r="BM90" s="38">
        <v>13121</v>
      </c>
      <c r="BN90" s="38">
        <v>282</v>
      </c>
      <c r="BO90" s="85">
        <v>2.149226430912278E-2</v>
      </c>
      <c r="BP90" s="38">
        <v>1530</v>
      </c>
      <c r="BQ90" s="85">
        <v>0.11660696593247466</v>
      </c>
      <c r="BR90" s="38">
        <v>957</v>
      </c>
      <c r="BS90" s="85">
        <v>7.2936513985214543E-2</v>
      </c>
      <c r="BU90" s="189"/>
      <c r="BV90" s="193" t="s">
        <v>209</v>
      </c>
      <c r="BW90" s="36">
        <f t="shared" si="400"/>
        <v>0.9703315881326352</v>
      </c>
      <c r="BX90" s="36">
        <f>(BM73-SUM(BN73,BP73,BR73))/BM73</f>
        <v>0.96689655172413791</v>
      </c>
      <c r="BY90" s="81"/>
      <c r="BZ90" s="139"/>
      <c r="CA90" s="81"/>
      <c r="CB90" s="81"/>
      <c r="CC90" s="81"/>
      <c r="CD90" s="81"/>
      <c r="CE90" s="81"/>
      <c r="CF90" s="81"/>
      <c r="CG90" s="81"/>
      <c r="CH90" s="81"/>
      <c r="CI90" s="81"/>
      <c r="CJ90" s="81"/>
      <c r="CK90" s="81"/>
      <c r="CL90" s="81"/>
      <c r="CM90" s="81"/>
      <c r="CN90" s="81"/>
      <c r="CO90" s="81"/>
      <c r="CP90" s="3"/>
      <c r="CQ90" s="81"/>
      <c r="CR90" s="81"/>
      <c r="CS90" s="81"/>
      <c r="CT90" s="81"/>
      <c r="CU90" s="81"/>
      <c r="CV90" s="81"/>
      <c r="CW90" s="81"/>
      <c r="CX90" s="81"/>
      <c r="CY90" s="81"/>
      <c r="CZ90" s="81"/>
      <c r="DA90" s="81"/>
      <c r="DB90" s="81"/>
      <c r="DD90" s="139"/>
      <c r="DE90" s="81"/>
      <c r="DF90" s="81"/>
      <c r="DG90" s="81"/>
      <c r="DH90" s="81"/>
      <c r="DI90" s="81"/>
      <c r="DJ90" s="81"/>
      <c r="DK90" s="81"/>
      <c r="DL90" s="81"/>
      <c r="DM90" s="81"/>
      <c r="DN90" s="81"/>
      <c r="DO90" s="81"/>
      <c r="DP90" s="81"/>
      <c r="DQ90" s="81"/>
      <c r="DR90" s="81"/>
      <c r="DS90" s="81"/>
      <c r="DT90" s="81"/>
      <c r="DU90" s="81"/>
      <c r="DV90" s="81"/>
      <c r="DW90" s="81"/>
      <c r="DX90" s="81"/>
      <c r="DY90" s="81"/>
      <c r="DZ90" s="81"/>
      <c r="EA90" s="81"/>
      <c r="EB90" s="81"/>
      <c r="EC90" s="81"/>
      <c r="ED90" s="81"/>
      <c r="EE90" s="81"/>
      <c r="EF90" s="81"/>
      <c r="EG90" s="81"/>
      <c r="EH90" s="81"/>
      <c r="EI90" s="81"/>
      <c r="EJ90" s="81"/>
      <c r="EK90" s="81"/>
      <c r="EL90" s="81"/>
      <c r="EM90" s="81"/>
      <c r="EN90" s="81"/>
      <c r="EO90" s="81"/>
      <c r="EP90" s="81"/>
      <c r="EQ90" s="81"/>
      <c r="ER90" s="81"/>
      <c r="ES90" s="81"/>
      <c r="ET90" s="81"/>
      <c r="EU90" s="81"/>
      <c r="EV90" s="81"/>
      <c r="EX90" s="81"/>
      <c r="EY90" s="81"/>
      <c r="EZ90" s="81"/>
      <c r="FA90" s="81"/>
      <c r="FB90" s="81"/>
      <c r="FC90" s="81"/>
      <c r="FD90" s="81"/>
      <c r="FE90" s="81"/>
      <c r="FF90" s="81"/>
      <c r="FG90" s="81"/>
      <c r="FH90" s="81"/>
      <c r="FI90" s="81"/>
      <c r="FJ90" s="81"/>
      <c r="FK90" s="81"/>
      <c r="FL90" s="81"/>
      <c r="FM90" s="81"/>
      <c r="FN90" s="81"/>
      <c r="FO90" s="81"/>
      <c r="FP90" s="81"/>
      <c r="FQ90" s="81"/>
      <c r="FR90" s="81"/>
      <c r="FS90" s="81"/>
      <c r="FT90" s="81"/>
      <c r="FU90" s="81"/>
      <c r="FV90" s="81"/>
      <c r="FW90" s="81"/>
      <c r="FX90" s="81"/>
      <c r="FY90" s="81"/>
      <c r="FZ90" s="81"/>
      <c r="GA90" s="81"/>
      <c r="GB90" s="81"/>
      <c r="GC90" s="81"/>
      <c r="GD90" s="81"/>
      <c r="GE90" s="81"/>
      <c r="GF90" s="81"/>
      <c r="GG90" s="81"/>
      <c r="GH90" s="81"/>
    </row>
    <row r="91" spans="2:190" s="12" customFormat="1" ht="14.25" customHeight="1">
      <c r="B91" s="261"/>
      <c r="C91" s="272"/>
      <c r="D91" s="154" t="s">
        <v>67</v>
      </c>
      <c r="E91" s="37">
        <v>47</v>
      </c>
      <c r="F91" s="234">
        <v>0</v>
      </c>
      <c r="G91" s="13">
        <f t="shared" si="58"/>
        <v>0</v>
      </c>
      <c r="H91" s="33">
        <v>4</v>
      </c>
      <c r="I91" s="13">
        <f t="shared" si="59"/>
        <v>8.5106382978723402E-2</v>
      </c>
      <c r="J91" s="33">
        <v>2</v>
      </c>
      <c r="K91" s="13">
        <f t="shared" si="60"/>
        <v>4.2553191489361701E-2</v>
      </c>
      <c r="L91" s="37">
        <v>143</v>
      </c>
      <c r="M91" s="234">
        <v>4</v>
      </c>
      <c r="N91" s="13">
        <f t="shared" si="61"/>
        <v>2.7972027972027972E-2</v>
      </c>
      <c r="O91" s="33">
        <v>17</v>
      </c>
      <c r="P91" s="13">
        <f t="shared" si="62"/>
        <v>0.11888111888111888</v>
      </c>
      <c r="Q91" s="33">
        <v>6</v>
      </c>
      <c r="R91" s="13">
        <f t="shared" si="63"/>
        <v>4.195804195804196E-2</v>
      </c>
      <c r="S91" s="37">
        <v>7279</v>
      </c>
      <c r="T91" s="234">
        <v>290</v>
      </c>
      <c r="U91" s="13">
        <f t="shared" si="64"/>
        <v>3.9840637450199202E-2</v>
      </c>
      <c r="V91" s="33">
        <v>1100</v>
      </c>
      <c r="W91" s="13">
        <f t="shared" si="65"/>
        <v>0.15111965929385904</v>
      </c>
      <c r="X91" s="33">
        <v>546</v>
      </c>
      <c r="Y91" s="13">
        <f t="shared" si="66"/>
        <v>7.5010303613133669E-2</v>
      </c>
      <c r="Z91" s="37">
        <v>6063</v>
      </c>
      <c r="AA91" s="234">
        <v>213</v>
      </c>
      <c r="AB91" s="13">
        <f t="shared" si="67"/>
        <v>3.5131123206333499E-2</v>
      </c>
      <c r="AC91" s="33">
        <v>762</v>
      </c>
      <c r="AD91" s="13">
        <f t="shared" si="68"/>
        <v>0.12568035625927759</v>
      </c>
      <c r="AE91" s="33">
        <v>525</v>
      </c>
      <c r="AF91" s="13">
        <f t="shared" si="69"/>
        <v>8.6590796635329051E-2</v>
      </c>
      <c r="AG91" s="37">
        <v>4429</v>
      </c>
      <c r="AH91" s="234">
        <v>79</v>
      </c>
      <c r="AI91" s="13">
        <f t="shared" si="70"/>
        <v>1.783698351772409E-2</v>
      </c>
      <c r="AJ91" s="33">
        <v>399</v>
      </c>
      <c r="AK91" s="13">
        <f t="shared" si="71"/>
        <v>9.0088055994581168E-2</v>
      </c>
      <c r="AL91" s="33">
        <v>336</v>
      </c>
      <c r="AM91" s="13">
        <f t="shared" si="72"/>
        <v>7.5863626100699938E-2</v>
      </c>
      <c r="AN91" s="37">
        <v>2167</v>
      </c>
      <c r="AO91" s="234">
        <v>33</v>
      </c>
      <c r="AP91" s="13">
        <f t="shared" si="73"/>
        <v>1.5228426395939087E-2</v>
      </c>
      <c r="AQ91" s="33">
        <v>136</v>
      </c>
      <c r="AR91" s="13">
        <f t="shared" si="74"/>
        <v>6.2759575449930785E-2</v>
      </c>
      <c r="AS91" s="33">
        <v>116</v>
      </c>
      <c r="AT91" s="13">
        <f t="shared" si="75"/>
        <v>5.3530226119058603E-2</v>
      </c>
      <c r="AU91" s="37">
        <v>716</v>
      </c>
      <c r="AV91" s="234">
        <v>5</v>
      </c>
      <c r="AW91" s="13">
        <f t="shared" si="76"/>
        <v>6.9832402234636867E-3</v>
      </c>
      <c r="AX91" s="33">
        <v>36</v>
      </c>
      <c r="AY91" s="13">
        <f t="shared" si="77"/>
        <v>5.027932960893855E-2</v>
      </c>
      <c r="AZ91" s="33">
        <v>14</v>
      </c>
      <c r="BA91" s="13">
        <f t="shared" si="78"/>
        <v>1.9553072625698324E-2</v>
      </c>
      <c r="BB91" s="37">
        <f t="shared" si="404"/>
        <v>20844</v>
      </c>
      <c r="BC91" s="70">
        <f t="shared" si="405"/>
        <v>624</v>
      </c>
      <c r="BD91" s="13">
        <f t="shared" si="79"/>
        <v>2.9936672423719057E-2</v>
      </c>
      <c r="BE91" s="70">
        <f t="shared" si="406"/>
        <v>2454</v>
      </c>
      <c r="BF91" s="13">
        <f t="shared" si="80"/>
        <v>0.11773172135866436</v>
      </c>
      <c r="BG91" s="70">
        <f t="shared" si="407"/>
        <v>1545</v>
      </c>
      <c r="BH91" s="13">
        <f t="shared" si="81"/>
        <v>7.4122049510650545E-2</v>
      </c>
      <c r="BJ91" s="259">
        <v>22</v>
      </c>
      <c r="BK91" s="270" t="s">
        <v>56</v>
      </c>
      <c r="BL91" s="209" t="s">
        <v>140</v>
      </c>
      <c r="BM91" s="38">
        <v>15522</v>
      </c>
      <c r="BN91" s="38">
        <v>396</v>
      </c>
      <c r="BO91" s="85">
        <v>2.5512176265945111E-2</v>
      </c>
      <c r="BP91" s="38">
        <v>1431</v>
      </c>
      <c r="BQ91" s="85">
        <v>9.2191727870119825E-2</v>
      </c>
      <c r="BR91" s="38">
        <v>1403</v>
      </c>
      <c r="BS91" s="85">
        <v>9.0387836618992398E-2</v>
      </c>
      <c r="BU91" s="190"/>
      <c r="BV91" s="117" t="s">
        <v>67</v>
      </c>
      <c r="BW91" s="36">
        <f t="shared" si="400"/>
        <v>0.77820955670696601</v>
      </c>
      <c r="BX91" s="36">
        <f>(BM74-SUM(BN74,BP74,BR74))/BM74</f>
        <v>0.79164015466692772</v>
      </c>
      <c r="BY91" s="81"/>
      <c r="BZ91" s="139"/>
      <c r="CA91" s="81"/>
      <c r="CB91" s="81"/>
      <c r="CC91" s="81"/>
      <c r="CD91" s="81"/>
      <c r="CE91" s="81"/>
      <c r="CF91" s="81"/>
      <c r="CG91" s="81"/>
      <c r="CH91" s="81"/>
      <c r="CI91" s="81"/>
      <c r="CJ91" s="81"/>
      <c r="CK91" s="81"/>
      <c r="CL91" s="81"/>
      <c r="CM91" s="81"/>
      <c r="CN91" s="81"/>
      <c r="CO91" s="81"/>
      <c r="CP91" s="3"/>
      <c r="CQ91" s="81"/>
      <c r="CR91" s="81"/>
      <c r="CS91" s="81"/>
      <c r="CT91" s="81"/>
      <c r="CU91" s="81"/>
      <c r="CV91" s="81"/>
      <c r="CW91" s="81"/>
      <c r="CX91" s="81"/>
      <c r="CY91" s="81"/>
      <c r="CZ91" s="81"/>
      <c r="DA91" s="81"/>
      <c r="DB91" s="81"/>
      <c r="DD91" s="139"/>
      <c r="DE91" s="81"/>
      <c r="DF91" s="81"/>
      <c r="DG91" s="81"/>
      <c r="DH91" s="81"/>
      <c r="DI91" s="81"/>
      <c r="DJ91" s="81"/>
      <c r="DK91" s="81"/>
      <c r="DL91" s="81"/>
      <c r="DM91" s="81"/>
      <c r="DN91" s="81"/>
      <c r="DO91" s="81"/>
      <c r="DP91" s="81"/>
      <c r="DQ91" s="81"/>
      <c r="DR91" s="81"/>
      <c r="DS91" s="81"/>
      <c r="DT91" s="81"/>
      <c r="DU91" s="81"/>
      <c r="DV91" s="81"/>
      <c r="DW91" s="81"/>
      <c r="DX91" s="81"/>
      <c r="DY91" s="81"/>
      <c r="DZ91" s="81"/>
      <c r="EA91" s="81"/>
      <c r="EB91" s="81"/>
      <c r="EC91" s="81"/>
      <c r="ED91" s="81"/>
      <c r="EE91" s="81"/>
      <c r="EF91" s="81"/>
      <c r="EG91" s="81"/>
      <c r="EH91" s="81"/>
      <c r="EI91" s="81"/>
      <c r="EJ91" s="81"/>
      <c r="EK91" s="81"/>
      <c r="EL91" s="81"/>
      <c r="EM91" s="81"/>
      <c r="EN91" s="81"/>
      <c r="EO91" s="81"/>
      <c r="EP91" s="81"/>
      <c r="EQ91" s="81"/>
      <c r="ER91" s="81"/>
      <c r="ES91" s="81"/>
      <c r="ET91" s="81"/>
      <c r="EU91" s="81"/>
      <c r="EV91" s="81"/>
      <c r="EX91" s="81"/>
      <c r="EY91" s="81"/>
      <c r="EZ91" s="81"/>
      <c r="FA91" s="81"/>
      <c r="FB91" s="81"/>
      <c r="FC91" s="81"/>
      <c r="FD91" s="81"/>
      <c r="FE91" s="81"/>
      <c r="FF91" s="81"/>
      <c r="FG91" s="81"/>
      <c r="FH91" s="81"/>
      <c r="FI91" s="81"/>
      <c r="FJ91" s="81"/>
      <c r="FK91" s="81"/>
      <c r="FL91" s="81"/>
      <c r="FM91" s="81"/>
      <c r="FN91" s="81"/>
      <c r="FO91" s="81"/>
      <c r="FP91" s="81"/>
      <c r="FQ91" s="81"/>
      <c r="FR91" s="81"/>
      <c r="FS91" s="81"/>
      <c r="FT91" s="81"/>
      <c r="FU91" s="81"/>
      <c r="FV91" s="81"/>
      <c r="FW91" s="81"/>
      <c r="FX91" s="81"/>
      <c r="FY91" s="81"/>
      <c r="FZ91" s="81"/>
      <c r="GA91" s="81"/>
      <c r="GB91" s="81"/>
      <c r="GC91" s="81"/>
      <c r="GD91" s="81"/>
      <c r="GE91" s="81"/>
      <c r="GF91" s="81"/>
      <c r="GG91" s="81"/>
      <c r="GH91" s="81"/>
    </row>
    <row r="92" spans="2:190" s="12" customFormat="1" ht="14.25" customHeight="1">
      <c r="B92" s="259">
        <v>18</v>
      </c>
      <c r="C92" s="270" t="s">
        <v>55</v>
      </c>
      <c r="D92" s="135" t="s">
        <v>140</v>
      </c>
      <c r="E92" s="120">
        <v>17</v>
      </c>
      <c r="F92" s="83">
        <v>0</v>
      </c>
      <c r="G92" s="72">
        <f t="shared" si="58"/>
        <v>0</v>
      </c>
      <c r="H92" s="73">
        <v>1</v>
      </c>
      <c r="I92" s="72">
        <f t="shared" si="59"/>
        <v>5.8823529411764705E-2</v>
      </c>
      <c r="J92" s="73">
        <v>2</v>
      </c>
      <c r="K92" s="72">
        <f t="shared" si="60"/>
        <v>0.11764705882352941</v>
      </c>
      <c r="L92" s="120">
        <v>88</v>
      </c>
      <c r="M92" s="83">
        <v>2</v>
      </c>
      <c r="N92" s="72">
        <f t="shared" si="61"/>
        <v>2.2727272727272728E-2</v>
      </c>
      <c r="O92" s="73">
        <v>8</v>
      </c>
      <c r="P92" s="72">
        <f t="shared" si="62"/>
        <v>9.0909090909090912E-2</v>
      </c>
      <c r="Q92" s="73">
        <v>4</v>
      </c>
      <c r="R92" s="72">
        <f t="shared" si="63"/>
        <v>4.5454545454545456E-2</v>
      </c>
      <c r="S92" s="120">
        <v>4787</v>
      </c>
      <c r="T92" s="83">
        <v>177</v>
      </c>
      <c r="U92" s="72">
        <f t="shared" si="64"/>
        <v>3.6975141006893669E-2</v>
      </c>
      <c r="V92" s="73">
        <v>685</v>
      </c>
      <c r="W92" s="72">
        <f t="shared" si="65"/>
        <v>0.14309588468769585</v>
      </c>
      <c r="X92" s="73">
        <v>418</v>
      </c>
      <c r="Y92" s="72">
        <f t="shared" si="66"/>
        <v>8.731982452475455E-2</v>
      </c>
      <c r="Z92" s="120">
        <v>4298</v>
      </c>
      <c r="AA92" s="83">
        <v>156</v>
      </c>
      <c r="AB92" s="72">
        <f t="shared" si="67"/>
        <v>3.6295951605397857E-2</v>
      </c>
      <c r="AC92" s="73">
        <v>486</v>
      </c>
      <c r="AD92" s="72">
        <f t="shared" si="68"/>
        <v>0.11307584923220103</v>
      </c>
      <c r="AE92" s="73">
        <v>459</v>
      </c>
      <c r="AF92" s="72">
        <f t="shared" si="69"/>
        <v>0.10679385760818985</v>
      </c>
      <c r="AG92" s="120">
        <v>3101</v>
      </c>
      <c r="AH92" s="83">
        <v>82</v>
      </c>
      <c r="AI92" s="72">
        <f t="shared" si="70"/>
        <v>2.6443082876491456E-2</v>
      </c>
      <c r="AJ92" s="73">
        <v>265</v>
      </c>
      <c r="AK92" s="72">
        <f t="shared" si="71"/>
        <v>8.5456304417929702E-2</v>
      </c>
      <c r="AL92" s="73">
        <v>262</v>
      </c>
      <c r="AM92" s="72">
        <f t="shared" si="72"/>
        <v>8.4488874556594651E-2</v>
      </c>
      <c r="AN92" s="120">
        <v>1509</v>
      </c>
      <c r="AO92" s="83">
        <v>27</v>
      </c>
      <c r="AP92" s="72">
        <f t="shared" si="73"/>
        <v>1.7892644135188866E-2</v>
      </c>
      <c r="AQ92" s="73">
        <v>106</v>
      </c>
      <c r="AR92" s="72">
        <f t="shared" si="74"/>
        <v>7.0245195493704435E-2</v>
      </c>
      <c r="AS92" s="73">
        <v>93</v>
      </c>
      <c r="AT92" s="72">
        <f t="shared" si="75"/>
        <v>6.1630218687872766E-2</v>
      </c>
      <c r="AU92" s="120">
        <v>485</v>
      </c>
      <c r="AV92" s="83">
        <v>6</v>
      </c>
      <c r="AW92" s="72">
        <f t="shared" si="76"/>
        <v>1.2371134020618556E-2</v>
      </c>
      <c r="AX92" s="73">
        <v>15</v>
      </c>
      <c r="AY92" s="72">
        <f t="shared" si="77"/>
        <v>3.0927835051546393E-2</v>
      </c>
      <c r="AZ92" s="73">
        <v>15</v>
      </c>
      <c r="BA92" s="72">
        <f t="shared" si="78"/>
        <v>3.0927835051546393E-2</v>
      </c>
      <c r="BB92" s="120">
        <f t="shared" si="404"/>
        <v>14285</v>
      </c>
      <c r="BC92" s="74">
        <f t="shared" si="405"/>
        <v>450</v>
      </c>
      <c r="BD92" s="72">
        <f t="shared" si="79"/>
        <v>3.1501575078753938E-2</v>
      </c>
      <c r="BE92" s="74">
        <f t="shared" si="406"/>
        <v>1566</v>
      </c>
      <c r="BF92" s="72">
        <f t="shared" si="80"/>
        <v>0.1096254812740637</v>
      </c>
      <c r="BG92" s="74">
        <f t="shared" si="407"/>
        <v>1253</v>
      </c>
      <c r="BH92" s="72">
        <f t="shared" si="81"/>
        <v>8.771438571928597E-2</v>
      </c>
      <c r="BJ92" s="260"/>
      <c r="BK92" s="271"/>
      <c r="BL92" s="209" t="s">
        <v>160</v>
      </c>
      <c r="BM92" s="38">
        <v>687</v>
      </c>
      <c r="BN92" s="38">
        <v>28</v>
      </c>
      <c r="BO92" s="85">
        <v>4.0756914119359534E-2</v>
      </c>
      <c r="BP92" s="38">
        <v>69</v>
      </c>
      <c r="BQ92" s="85">
        <v>0.10043668122270742</v>
      </c>
      <c r="BR92" s="38">
        <v>71</v>
      </c>
      <c r="BS92" s="85">
        <v>0.10334788937409024</v>
      </c>
      <c r="BU92" s="188" t="s">
        <v>55</v>
      </c>
      <c r="BV92" s="193" t="s">
        <v>140</v>
      </c>
      <c r="BW92" s="36">
        <f t="shared" si="400"/>
        <v>0.77115855792789645</v>
      </c>
      <c r="BX92" s="36">
        <f>(BM75-SUM(BN75,BP75,BR75))/BM75</f>
        <v>0.77904191616766472</v>
      </c>
      <c r="BY92" s="81"/>
      <c r="BZ92" s="139"/>
      <c r="CA92" s="81"/>
      <c r="CB92" s="81"/>
      <c r="CC92" s="81"/>
      <c r="CD92" s="81"/>
      <c r="CE92" s="81"/>
      <c r="CF92" s="81"/>
      <c r="CG92" s="81"/>
      <c r="CH92" s="81"/>
      <c r="CI92" s="81"/>
      <c r="CJ92" s="81"/>
      <c r="CK92" s="81"/>
      <c r="CL92" s="81"/>
      <c r="CM92" s="81"/>
      <c r="CN92" s="81"/>
      <c r="CO92" s="81"/>
      <c r="CP92" s="3"/>
      <c r="CQ92" s="81"/>
      <c r="CR92" s="81"/>
      <c r="CS92" s="81"/>
      <c r="CT92" s="81"/>
      <c r="CU92" s="81"/>
      <c r="CV92" s="81"/>
      <c r="CW92" s="81"/>
      <c r="CX92" s="81"/>
      <c r="CY92" s="81"/>
      <c r="CZ92" s="81"/>
      <c r="DA92" s="81"/>
      <c r="DB92" s="81"/>
      <c r="DD92" s="139"/>
      <c r="DE92" s="81"/>
      <c r="DF92" s="81"/>
      <c r="DG92" s="81"/>
      <c r="DH92" s="81"/>
      <c r="DI92" s="81"/>
      <c r="DJ92" s="81"/>
      <c r="DK92" s="81"/>
      <c r="DL92" s="81"/>
      <c r="DM92" s="81"/>
      <c r="DN92" s="81"/>
      <c r="DO92" s="81"/>
      <c r="DP92" s="81"/>
      <c r="DQ92" s="81"/>
      <c r="DR92" s="81"/>
      <c r="DS92" s="81"/>
      <c r="DT92" s="81"/>
      <c r="DU92" s="81"/>
      <c r="DV92" s="81"/>
      <c r="DW92" s="81"/>
      <c r="DX92" s="81"/>
      <c r="DY92" s="81"/>
      <c r="DZ92" s="81"/>
      <c r="EA92" s="81"/>
      <c r="EB92" s="81"/>
      <c r="EC92" s="81"/>
      <c r="ED92" s="81"/>
      <c r="EE92" s="81"/>
      <c r="EF92" s="81"/>
      <c r="EG92" s="81"/>
      <c r="EH92" s="81"/>
      <c r="EI92" s="81"/>
      <c r="EJ92" s="81"/>
      <c r="EK92" s="81"/>
      <c r="EL92" s="81"/>
      <c r="EM92" s="81"/>
      <c r="EN92" s="81"/>
      <c r="EO92" s="81"/>
      <c r="EP92" s="81"/>
      <c r="EQ92" s="81"/>
      <c r="ER92" s="81"/>
      <c r="ES92" s="81"/>
      <c r="ET92" s="81"/>
      <c r="EU92" s="81"/>
      <c r="EV92" s="81"/>
      <c r="EX92" s="81"/>
      <c r="EY92" s="81"/>
      <c r="EZ92" s="81"/>
      <c r="FA92" s="81"/>
      <c r="FB92" s="81"/>
      <c r="FC92" s="81"/>
      <c r="FD92" s="81"/>
      <c r="FE92" s="81"/>
      <c r="FF92" s="81"/>
      <c r="FG92" s="81"/>
      <c r="FH92" s="81"/>
      <c r="FI92" s="81"/>
      <c r="FJ92" s="81"/>
      <c r="FK92" s="81"/>
      <c r="FL92" s="81"/>
      <c r="FM92" s="81"/>
      <c r="FN92" s="81"/>
      <c r="FO92" s="81"/>
      <c r="FP92" s="81"/>
      <c r="FQ92" s="81"/>
      <c r="FR92" s="81"/>
      <c r="FS92" s="81"/>
      <c r="FT92" s="81"/>
      <c r="FU92" s="81"/>
      <c r="FV92" s="81"/>
      <c r="FW92" s="81"/>
      <c r="FX92" s="81"/>
      <c r="FY92" s="81"/>
      <c r="FZ92" s="81"/>
      <c r="GA92" s="81"/>
      <c r="GB92" s="81"/>
      <c r="GC92" s="81"/>
      <c r="GD92" s="81"/>
      <c r="GE92" s="81"/>
      <c r="GF92" s="81"/>
      <c r="GG92" s="81"/>
      <c r="GH92" s="81"/>
    </row>
    <row r="93" spans="2:190" s="12" customFormat="1" ht="14.25" customHeight="1">
      <c r="B93" s="260"/>
      <c r="C93" s="271"/>
      <c r="D93" s="213" t="s">
        <v>303</v>
      </c>
      <c r="E93" s="170">
        <v>1</v>
      </c>
      <c r="F93" s="220">
        <v>0</v>
      </c>
      <c r="G93" s="84">
        <f t="shared" si="58"/>
        <v>0</v>
      </c>
      <c r="H93" s="231">
        <v>0</v>
      </c>
      <c r="I93" s="84">
        <f>IFERROR(H93/E93,"-")</f>
        <v>0</v>
      </c>
      <c r="J93" s="231">
        <v>0</v>
      </c>
      <c r="K93" s="84">
        <f>IFERROR(J93/E93,"-")</f>
        <v>0</v>
      </c>
      <c r="L93" s="170">
        <v>14</v>
      </c>
      <c r="M93" s="220">
        <v>1</v>
      </c>
      <c r="N93" s="84">
        <f>IFERROR(M93/L93,"-")</f>
        <v>7.1428571428571425E-2</v>
      </c>
      <c r="O93" s="231">
        <v>1</v>
      </c>
      <c r="P93" s="84">
        <f>IFERROR(O93/L93,"-")</f>
        <v>7.1428571428571425E-2</v>
      </c>
      <c r="Q93" s="231">
        <v>2</v>
      </c>
      <c r="R93" s="84">
        <f>IFERROR(Q93/L93,"-")</f>
        <v>0.14285714285714285</v>
      </c>
      <c r="S93" s="170">
        <v>1010</v>
      </c>
      <c r="T93" s="220">
        <v>48</v>
      </c>
      <c r="U93" s="84">
        <f>IFERROR(T93/S93,"-")</f>
        <v>4.7524752475247525E-2</v>
      </c>
      <c r="V93" s="231">
        <v>157</v>
      </c>
      <c r="W93" s="84">
        <f>IFERROR(V93/S93,"-")</f>
        <v>0.15544554455445544</v>
      </c>
      <c r="X93" s="231">
        <v>110</v>
      </c>
      <c r="Y93" s="84">
        <f>IFERROR(X93/S93,"-")</f>
        <v>0.10891089108910891</v>
      </c>
      <c r="Z93" s="170">
        <v>792</v>
      </c>
      <c r="AA93" s="220">
        <v>30</v>
      </c>
      <c r="AB93" s="84">
        <f>IFERROR(AA93/Z93,"-")</f>
        <v>3.787878787878788E-2</v>
      </c>
      <c r="AC93" s="231">
        <v>130</v>
      </c>
      <c r="AD93" s="84">
        <f>IFERROR(AC93/Z93,"-")</f>
        <v>0.16414141414141414</v>
      </c>
      <c r="AE93" s="231">
        <v>101</v>
      </c>
      <c r="AF93" s="84">
        <f>IFERROR(AE93/Z93,"-")</f>
        <v>0.12752525252525251</v>
      </c>
      <c r="AG93" s="170">
        <v>600</v>
      </c>
      <c r="AH93" s="220">
        <v>24</v>
      </c>
      <c r="AI93" s="84">
        <f>IFERROR(AH93/AG93,"-")</f>
        <v>0.04</v>
      </c>
      <c r="AJ93" s="231">
        <v>66</v>
      </c>
      <c r="AK93" s="84">
        <f>IFERROR(AJ93/AG93,"-")</f>
        <v>0.11</v>
      </c>
      <c r="AL93" s="231">
        <v>53</v>
      </c>
      <c r="AM93" s="84">
        <f>IFERROR(AL93/AG93,"-")</f>
        <v>8.8333333333333333E-2</v>
      </c>
      <c r="AN93" s="170">
        <v>271</v>
      </c>
      <c r="AO93" s="220">
        <v>6</v>
      </c>
      <c r="AP93" s="84">
        <f>IFERROR(AO93/AN93,"-")</f>
        <v>2.2140221402214021E-2</v>
      </c>
      <c r="AQ93" s="231">
        <v>21</v>
      </c>
      <c r="AR93" s="84">
        <f>IFERROR(AQ93/AN93,"-")</f>
        <v>7.7490774907749083E-2</v>
      </c>
      <c r="AS93" s="231">
        <v>16</v>
      </c>
      <c r="AT93" s="84">
        <f>IFERROR(AS93/AN93,"-")</f>
        <v>5.9040590405904057E-2</v>
      </c>
      <c r="AU93" s="170">
        <v>77</v>
      </c>
      <c r="AV93" s="220">
        <v>1</v>
      </c>
      <c r="AW93" s="84">
        <f>IFERROR(AV93/AU93,"-")</f>
        <v>1.2987012987012988E-2</v>
      </c>
      <c r="AX93" s="231">
        <v>4</v>
      </c>
      <c r="AY93" s="84">
        <f>IFERROR(AX93/AU93,"-")</f>
        <v>5.1948051948051951E-2</v>
      </c>
      <c r="AZ93" s="231">
        <v>1</v>
      </c>
      <c r="BA93" s="84">
        <f>IFERROR(AZ93/AU93,"-")</f>
        <v>1.2987012987012988E-2</v>
      </c>
      <c r="BB93" s="170">
        <f t="shared" si="404"/>
        <v>2765</v>
      </c>
      <c r="BC93" s="171">
        <f t="shared" si="405"/>
        <v>110</v>
      </c>
      <c r="BD93" s="84">
        <f>IFERROR(BC93/BB93,"-")</f>
        <v>3.9783001808318265E-2</v>
      </c>
      <c r="BE93" s="171">
        <f t="shared" si="406"/>
        <v>379</v>
      </c>
      <c r="BF93" s="84">
        <f>IFERROR(BE93/BB93,"-")</f>
        <v>0.13707052441229656</v>
      </c>
      <c r="BG93" s="171">
        <f t="shared" si="407"/>
        <v>283</v>
      </c>
      <c r="BH93" s="84">
        <f>IFERROR(BG93/BB93,"-")</f>
        <v>0.1023508137432188</v>
      </c>
      <c r="BJ93" s="260"/>
      <c r="BK93" s="271"/>
      <c r="BL93" s="209" t="s">
        <v>209</v>
      </c>
      <c r="BM93" s="38">
        <v>510</v>
      </c>
      <c r="BN93" s="38">
        <v>0</v>
      </c>
      <c r="BO93" s="85">
        <v>0</v>
      </c>
      <c r="BP93" s="38">
        <v>13</v>
      </c>
      <c r="BQ93" s="85">
        <v>2.5490196078431372E-2</v>
      </c>
      <c r="BR93" s="38">
        <v>6</v>
      </c>
      <c r="BS93" s="85">
        <v>1.1764705882352941E-2</v>
      </c>
      <c r="BU93" s="225"/>
      <c r="BV93" s="214" t="s">
        <v>299</v>
      </c>
      <c r="BW93" s="36">
        <f t="shared" si="400"/>
        <v>0.72079566003616635</v>
      </c>
      <c r="BX93" s="226"/>
      <c r="BY93" s="81"/>
      <c r="BZ93" s="139"/>
      <c r="CA93" s="81"/>
      <c r="CB93" s="81"/>
      <c r="CC93" s="81"/>
      <c r="CD93" s="81"/>
      <c r="CE93" s="81"/>
      <c r="CF93" s="81"/>
      <c r="CG93" s="81"/>
      <c r="CH93" s="81"/>
      <c r="CI93" s="81"/>
      <c r="CJ93" s="81"/>
      <c r="CK93" s="81"/>
      <c r="CL93" s="81"/>
      <c r="CM93" s="81"/>
      <c r="CN93" s="81"/>
      <c r="CO93" s="81"/>
      <c r="CP93" s="3"/>
      <c r="CQ93" s="81"/>
      <c r="CR93" s="81"/>
      <c r="CS93" s="81"/>
      <c r="CT93" s="81"/>
      <c r="CU93" s="81"/>
      <c r="CV93" s="81"/>
      <c r="CW93" s="81"/>
      <c r="CX93" s="81"/>
      <c r="CY93" s="81"/>
      <c r="CZ93" s="81"/>
      <c r="DA93" s="81"/>
      <c r="DB93" s="81"/>
      <c r="DD93" s="139"/>
      <c r="DE93" s="81"/>
      <c r="DF93" s="81"/>
      <c r="DG93" s="81"/>
      <c r="DH93" s="81"/>
      <c r="DI93" s="81"/>
      <c r="DJ93" s="81"/>
      <c r="DK93" s="81"/>
      <c r="DL93" s="81"/>
      <c r="DM93" s="81"/>
      <c r="DN93" s="81"/>
      <c r="DO93" s="81"/>
      <c r="DP93" s="81"/>
      <c r="DQ93" s="81"/>
      <c r="DR93" s="81"/>
      <c r="DS93" s="81"/>
      <c r="DT93" s="81"/>
      <c r="DU93" s="81"/>
      <c r="DV93" s="81"/>
      <c r="DW93" s="81"/>
      <c r="DX93" s="81"/>
      <c r="DY93" s="81"/>
      <c r="DZ93" s="81"/>
      <c r="EA93" s="81"/>
      <c r="EB93" s="81"/>
      <c r="EC93" s="81"/>
      <c r="ED93" s="81"/>
      <c r="EE93" s="81"/>
      <c r="EF93" s="81"/>
      <c r="EG93" s="81"/>
      <c r="EH93" s="81"/>
      <c r="EI93" s="81"/>
      <c r="EJ93" s="81"/>
      <c r="EK93" s="81"/>
      <c r="EL93" s="81"/>
      <c r="EM93" s="81"/>
      <c r="EN93" s="81"/>
      <c r="EO93" s="81"/>
      <c r="EP93" s="81"/>
      <c r="EQ93" s="81"/>
      <c r="ER93" s="81"/>
      <c r="ES93" s="81"/>
      <c r="ET93" s="81"/>
      <c r="EU93" s="81"/>
      <c r="EV93" s="81"/>
      <c r="EX93" s="81"/>
      <c r="EY93" s="81"/>
      <c r="EZ93" s="81"/>
      <c r="FA93" s="81"/>
      <c r="FB93" s="81"/>
      <c r="FC93" s="81"/>
      <c r="FD93" s="81"/>
      <c r="FE93" s="81"/>
      <c r="FF93" s="81"/>
      <c r="FG93" s="81"/>
      <c r="FH93" s="81"/>
      <c r="FI93" s="81"/>
      <c r="FJ93" s="81"/>
      <c r="FK93" s="81"/>
      <c r="FL93" s="81"/>
      <c r="FM93" s="81"/>
      <c r="FN93" s="81"/>
      <c r="FO93" s="81"/>
      <c r="FP93" s="81"/>
      <c r="FQ93" s="81"/>
      <c r="FR93" s="81"/>
      <c r="FS93" s="81"/>
      <c r="FT93" s="81"/>
      <c r="FU93" s="81"/>
      <c r="FV93" s="81"/>
      <c r="FW93" s="81"/>
      <c r="FX93" s="81"/>
      <c r="FY93" s="81"/>
      <c r="FZ93" s="81"/>
      <c r="GA93" s="81"/>
      <c r="GB93" s="81"/>
      <c r="GC93" s="81"/>
      <c r="GD93" s="81"/>
      <c r="GE93" s="81"/>
      <c r="GF93" s="81"/>
      <c r="GG93" s="81"/>
      <c r="GH93" s="81"/>
    </row>
    <row r="94" spans="2:190" s="12" customFormat="1" ht="14.25" customHeight="1">
      <c r="B94" s="260"/>
      <c r="C94" s="271"/>
      <c r="D94" s="169" t="s">
        <v>160</v>
      </c>
      <c r="E94" s="164">
        <v>0</v>
      </c>
      <c r="F94" s="165">
        <v>0</v>
      </c>
      <c r="G94" s="62" t="str">
        <f t="shared" si="58"/>
        <v>-</v>
      </c>
      <c r="H94" s="63">
        <v>0</v>
      </c>
      <c r="I94" s="62" t="str">
        <f t="shared" si="59"/>
        <v>-</v>
      </c>
      <c r="J94" s="63">
        <v>0</v>
      </c>
      <c r="K94" s="62" t="str">
        <f t="shared" si="60"/>
        <v>-</v>
      </c>
      <c r="L94" s="164">
        <v>4</v>
      </c>
      <c r="M94" s="165">
        <v>0</v>
      </c>
      <c r="N94" s="62">
        <f t="shared" si="61"/>
        <v>0</v>
      </c>
      <c r="O94" s="63">
        <v>0</v>
      </c>
      <c r="P94" s="62">
        <f t="shared" si="62"/>
        <v>0</v>
      </c>
      <c r="Q94" s="63">
        <v>1</v>
      </c>
      <c r="R94" s="62">
        <f t="shared" si="63"/>
        <v>0.25</v>
      </c>
      <c r="S94" s="164">
        <v>634</v>
      </c>
      <c r="T94" s="165">
        <v>36</v>
      </c>
      <c r="U94" s="62">
        <f t="shared" si="64"/>
        <v>5.6782334384858045E-2</v>
      </c>
      <c r="V94" s="63">
        <v>89</v>
      </c>
      <c r="W94" s="62">
        <f t="shared" si="65"/>
        <v>0.14037854889589904</v>
      </c>
      <c r="X94" s="63">
        <v>59</v>
      </c>
      <c r="Y94" s="62">
        <f t="shared" si="66"/>
        <v>9.3059936908517354E-2</v>
      </c>
      <c r="Z94" s="164">
        <v>378</v>
      </c>
      <c r="AA94" s="165">
        <v>14</v>
      </c>
      <c r="AB94" s="62">
        <f t="shared" si="67"/>
        <v>3.7037037037037035E-2</v>
      </c>
      <c r="AC94" s="63">
        <v>38</v>
      </c>
      <c r="AD94" s="62">
        <f t="shared" si="68"/>
        <v>0.10052910052910052</v>
      </c>
      <c r="AE94" s="63">
        <v>34</v>
      </c>
      <c r="AF94" s="62">
        <f t="shared" si="69"/>
        <v>8.9947089947089942E-2</v>
      </c>
      <c r="AG94" s="164">
        <v>230</v>
      </c>
      <c r="AH94" s="165">
        <v>6</v>
      </c>
      <c r="AI94" s="62">
        <f t="shared" si="70"/>
        <v>2.6086956521739129E-2</v>
      </c>
      <c r="AJ94" s="63">
        <v>18</v>
      </c>
      <c r="AK94" s="62">
        <f t="shared" si="71"/>
        <v>7.8260869565217397E-2</v>
      </c>
      <c r="AL94" s="63">
        <v>21</v>
      </c>
      <c r="AM94" s="62">
        <f t="shared" si="72"/>
        <v>9.1304347826086957E-2</v>
      </c>
      <c r="AN94" s="164">
        <v>103</v>
      </c>
      <c r="AO94" s="165">
        <v>3</v>
      </c>
      <c r="AP94" s="62">
        <f t="shared" si="73"/>
        <v>2.9126213592233011E-2</v>
      </c>
      <c r="AQ94" s="63">
        <v>6</v>
      </c>
      <c r="AR94" s="62">
        <f t="shared" si="74"/>
        <v>5.8252427184466021E-2</v>
      </c>
      <c r="AS94" s="63">
        <v>10</v>
      </c>
      <c r="AT94" s="62">
        <f t="shared" si="75"/>
        <v>9.7087378640776698E-2</v>
      </c>
      <c r="AU94" s="164">
        <v>29</v>
      </c>
      <c r="AV94" s="165">
        <v>0</v>
      </c>
      <c r="AW94" s="62">
        <f t="shared" si="76"/>
        <v>0</v>
      </c>
      <c r="AX94" s="63">
        <v>1</v>
      </c>
      <c r="AY94" s="62">
        <f t="shared" si="77"/>
        <v>3.4482758620689655E-2</v>
      </c>
      <c r="AZ94" s="63">
        <v>2</v>
      </c>
      <c r="BA94" s="62">
        <f t="shared" si="78"/>
        <v>6.8965517241379309E-2</v>
      </c>
      <c r="BB94" s="164">
        <f t="shared" si="404"/>
        <v>1378</v>
      </c>
      <c r="BC94" s="64">
        <f t="shared" si="405"/>
        <v>59</v>
      </c>
      <c r="BD94" s="62">
        <f t="shared" si="79"/>
        <v>4.2815674891146592E-2</v>
      </c>
      <c r="BE94" s="64">
        <f t="shared" si="406"/>
        <v>152</v>
      </c>
      <c r="BF94" s="62">
        <f t="shared" si="80"/>
        <v>0.11030478955007257</v>
      </c>
      <c r="BG94" s="64">
        <f t="shared" si="407"/>
        <v>127</v>
      </c>
      <c r="BH94" s="62">
        <f t="shared" si="81"/>
        <v>9.2162554426705373E-2</v>
      </c>
      <c r="BJ94" s="261"/>
      <c r="BK94" s="272"/>
      <c r="BL94" s="208" t="s">
        <v>67</v>
      </c>
      <c r="BM94" s="38">
        <v>16719</v>
      </c>
      <c r="BN94" s="38">
        <v>424</v>
      </c>
      <c r="BO94" s="85">
        <v>2.5360368443088702E-2</v>
      </c>
      <c r="BP94" s="38">
        <v>1513</v>
      </c>
      <c r="BQ94" s="85">
        <v>9.0495843052814162E-2</v>
      </c>
      <c r="BR94" s="38">
        <v>1480</v>
      </c>
      <c r="BS94" s="85">
        <v>8.8522040791913392E-2</v>
      </c>
      <c r="BU94" s="189"/>
      <c r="BV94" s="193" t="s">
        <v>160</v>
      </c>
      <c r="BW94" s="36">
        <f t="shared" si="400"/>
        <v>0.75471698113207553</v>
      </c>
      <c r="BX94" s="36">
        <f>(BM76-SUM(BN76,BP76,BR76))/BM76</f>
        <v>0.74718196457326891</v>
      </c>
      <c r="BY94" s="81"/>
      <c r="BZ94" s="139"/>
      <c r="CA94" s="81"/>
      <c r="CB94" s="81"/>
      <c r="CC94" s="81"/>
      <c r="CD94" s="81"/>
      <c r="CE94" s="81"/>
      <c r="CF94" s="81"/>
      <c r="CG94" s="81"/>
      <c r="CH94" s="81"/>
      <c r="CI94" s="81"/>
      <c r="CJ94" s="81"/>
      <c r="CK94" s="81"/>
      <c r="CL94" s="81"/>
      <c r="CM94" s="81"/>
      <c r="CN94" s="81"/>
      <c r="CO94" s="81"/>
      <c r="CP94" s="3"/>
      <c r="CQ94" s="81"/>
      <c r="CR94" s="81"/>
      <c r="CS94" s="81"/>
      <c r="CT94" s="81"/>
      <c r="CU94" s="81"/>
      <c r="CV94" s="81"/>
      <c r="CW94" s="81"/>
      <c r="CX94" s="81"/>
      <c r="CY94" s="81"/>
      <c r="CZ94" s="81"/>
      <c r="DA94" s="81"/>
      <c r="DB94" s="81"/>
      <c r="DD94" s="139"/>
      <c r="DE94" s="81"/>
      <c r="DF94" s="81"/>
      <c r="DG94" s="81"/>
      <c r="DH94" s="81"/>
      <c r="DI94" s="81"/>
      <c r="DJ94" s="81"/>
      <c r="DK94" s="81"/>
      <c r="DL94" s="81"/>
      <c r="DM94" s="81"/>
      <c r="DN94" s="81"/>
      <c r="DO94" s="81"/>
      <c r="DP94" s="81"/>
      <c r="DQ94" s="81"/>
      <c r="DR94" s="81"/>
      <c r="DS94" s="81"/>
      <c r="DT94" s="81"/>
      <c r="DU94" s="81"/>
      <c r="DV94" s="81"/>
      <c r="DW94" s="81"/>
      <c r="DX94" s="81"/>
      <c r="DY94" s="81"/>
      <c r="DZ94" s="81"/>
      <c r="EA94" s="81"/>
      <c r="EB94" s="81"/>
      <c r="EC94" s="81"/>
      <c r="ED94" s="81"/>
      <c r="EE94" s="81"/>
      <c r="EF94" s="81"/>
      <c r="EG94" s="81"/>
      <c r="EH94" s="81"/>
      <c r="EI94" s="81"/>
      <c r="EJ94" s="81"/>
      <c r="EK94" s="81"/>
      <c r="EL94" s="81"/>
      <c r="EM94" s="81"/>
      <c r="EN94" s="81"/>
      <c r="EO94" s="81"/>
      <c r="EP94" s="81"/>
      <c r="EQ94" s="81"/>
      <c r="ER94" s="81"/>
      <c r="ES94" s="81"/>
      <c r="ET94" s="81"/>
      <c r="EU94" s="81"/>
      <c r="EV94" s="81"/>
      <c r="EX94" s="81"/>
      <c r="EY94" s="81"/>
      <c r="EZ94" s="81"/>
      <c r="FA94" s="81"/>
      <c r="FB94" s="81"/>
      <c r="FC94" s="81"/>
      <c r="FD94" s="81"/>
      <c r="FE94" s="81"/>
      <c r="FF94" s="81"/>
      <c r="FG94" s="81"/>
      <c r="FH94" s="81"/>
      <c r="FI94" s="81"/>
      <c r="FJ94" s="81"/>
      <c r="FK94" s="81"/>
      <c r="FL94" s="81"/>
      <c r="FM94" s="81"/>
      <c r="FN94" s="81"/>
      <c r="FO94" s="81"/>
      <c r="FP94" s="81"/>
      <c r="FQ94" s="81"/>
      <c r="FR94" s="81"/>
      <c r="FS94" s="81"/>
      <c r="FT94" s="81"/>
      <c r="FU94" s="81"/>
      <c r="FV94" s="81"/>
      <c r="FW94" s="81"/>
      <c r="FX94" s="81"/>
      <c r="FY94" s="81"/>
      <c r="FZ94" s="81"/>
      <c r="GA94" s="81"/>
      <c r="GB94" s="81"/>
      <c r="GC94" s="81"/>
      <c r="GD94" s="81"/>
      <c r="GE94" s="81"/>
      <c r="GF94" s="81"/>
      <c r="GG94" s="81"/>
      <c r="GH94" s="81"/>
    </row>
    <row r="95" spans="2:190" s="12" customFormat="1" ht="14.25" customHeight="1">
      <c r="B95" s="260"/>
      <c r="C95" s="271"/>
      <c r="D95" s="136" t="s">
        <v>210</v>
      </c>
      <c r="E95" s="156">
        <v>0</v>
      </c>
      <c r="F95" s="232">
        <v>0</v>
      </c>
      <c r="G95" s="158" t="str">
        <f t="shared" ref="G95" si="521">IFERROR(F95/E95,"-")</f>
        <v>-</v>
      </c>
      <c r="H95" s="233">
        <v>0</v>
      </c>
      <c r="I95" s="158" t="str">
        <f t="shared" ref="I95" si="522">IFERROR(H95/E95,"-")</f>
        <v>-</v>
      </c>
      <c r="J95" s="233">
        <v>0</v>
      </c>
      <c r="K95" s="158" t="str">
        <f t="shared" ref="K95" si="523">IFERROR(J95/E95,"-")</f>
        <v>-</v>
      </c>
      <c r="L95" s="156">
        <v>4</v>
      </c>
      <c r="M95" s="232">
        <v>0</v>
      </c>
      <c r="N95" s="158">
        <f t="shared" ref="N95" si="524">IFERROR(M95/L95,"-")</f>
        <v>0</v>
      </c>
      <c r="O95" s="233">
        <v>0</v>
      </c>
      <c r="P95" s="158">
        <f t="shared" ref="P95" si="525">IFERROR(O95/L95,"-")</f>
        <v>0</v>
      </c>
      <c r="Q95" s="233">
        <v>0</v>
      </c>
      <c r="R95" s="158">
        <f t="shared" ref="R95" si="526">IFERROR(Q95/L95,"-")</f>
        <v>0</v>
      </c>
      <c r="S95" s="156">
        <v>48</v>
      </c>
      <c r="T95" s="232">
        <v>0</v>
      </c>
      <c r="U95" s="158">
        <f t="shared" ref="U95" si="527">IFERROR(T95/S95,"-")</f>
        <v>0</v>
      </c>
      <c r="V95" s="233">
        <v>4</v>
      </c>
      <c r="W95" s="158">
        <f t="shared" ref="W95" si="528">IFERROR(V95/S95,"-")</f>
        <v>8.3333333333333329E-2</v>
      </c>
      <c r="X95" s="233">
        <v>0</v>
      </c>
      <c r="Y95" s="158">
        <f t="shared" ref="Y95" si="529">IFERROR(X95/S95,"-")</f>
        <v>0</v>
      </c>
      <c r="Z95" s="156">
        <v>117</v>
      </c>
      <c r="AA95" s="232">
        <v>3</v>
      </c>
      <c r="AB95" s="158">
        <f t="shared" ref="AB95" si="530">IFERROR(AA95/Z95,"-")</f>
        <v>2.564102564102564E-2</v>
      </c>
      <c r="AC95" s="233">
        <v>2</v>
      </c>
      <c r="AD95" s="158">
        <f t="shared" ref="AD95" si="531">IFERROR(AC95/Z95,"-")</f>
        <v>1.7094017094017096E-2</v>
      </c>
      <c r="AE95" s="233">
        <v>2</v>
      </c>
      <c r="AF95" s="158">
        <f t="shared" ref="AF95" si="532">IFERROR(AE95/Z95,"-")</f>
        <v>1.7094017094017096E-2</v>
      </c>
      <c r="AG95" s="156">
        <v>120</v>
      </c>
      <c r="AH95" s="232">
        <v>0</v>
      </c>
      <c r="AI95" s="158">
        <f t="shared" ref="AI95" si="533">IFERROR(AH95/AG95,"-")</f>
        <v>0</v>
      </c>
      <c r="AJ95" s="233">
        <v>1</v>
      </c>
      <c r="AK95" s="158">
        <f t="shared" ref="AK95" si="534">IFERROR(AJ95/AG95,"-")</f>
        <v>8.3333333333333332E-3</v>
      </c>
      <c r="AL95" s="233">
        <v>0</v>
      </c>
      <c r="AM95" s="158">
        <f t="shared" ref="AM95" si="535">IFERROR(AL95/AG95,"-")</f>
        <v>0</v>
      </c>
      <c r="AN95" s="156">
        <v>109</v>
      </c>
      <c r="AO95" s="232">
        <v>0</v>
      </c>
      <c r="AP95" s="158">
        <f t="shared" ref="AP95" si="536">IFERROR(AO95/AN95,"-")</f>
        <v>0</v>
      </c>
      <c r="AQ95" s="233">
        <v>1</v>
      </c>
      <c r="AR95" s="158">
        <f t="shared" ref="AR95" si="537">IFERROR(AQ95/AN95,"-")</f>
        <v>9.1743119266055051E-3</v>
      </c>
      <c r="AS95" s="233">
        <v>0</v>
      </c>
      <c r="AT95" s="158">
        <f t="shared" ref="AT95" si="538">IFERROR(AS95/AN95,"-")</f>
        <v>0</v>
      </c>
      <c r="AU95" s="156">
        <v>86</v>
      </c>
      <c r="AV95" s="232">
        <v>0</v>
      </c>
      <c r="AW95" s="158">
        <f t="shared" ref="AW95" si="539">IFERROR(AV95/AU95,"-")</f>
        <v>0</v>
      </c>
      <c r="AX95" s="233">
        <v>1</v>
      </c>
      <c r="AY95" s="158">
        <f t="shared" ref="AY95" si="540">IFERROR(AX95/AU95,"-")</f>
        <v>1.1627906976744186E-2</v>
      </c>
      <c r="AZ95" s="233">
        <v>0</v>
      </c>
      <c r="BA95" s="158">
        <f t="shared" ref="BA95" si="541">IFERROR(AZ95/AU95,"-")</f>
        <v>0</v>
      </c>
      <c r="BB95" s="156">
        <f t="shared" si="404"/>
        <v>484</v>
      </c>
      <c r="BC95" s="157">
        <f t="shared" si="405"/>
        <v>3</v>
      </c>
      <c r="BD95" s="158">
        <f t="shared" ref="BD95" si="542">IFERROR(BC95/BB95,"-")</f>
        <v>6.1983471074380167E-3</v>
      </c>
      <c r="BE95" s="157">
        <f t="shared" si="406"/>
        <v>9</v>
      </c>
      <c r="BF95" s="158">
        <f t="shared" ref="BF95" si="543">IFERROR(BE95/BB95,"-")</f>
        <v>1.859504132231405E-2</v>
      </c>
      <c r="BG95" s="157">
        <f t="shared" si="407"/>
        <v>2</v>
      </c>
      <c r="BH95" s="158">
        <f t="shared" ref="BH95" si="544">IFERROR(BG95/BB95,"-")</f>
        <v>4.1322314049586778E-3</v>
      </c>
      <c r="BJ95" s="259">
        <v>23</v>
      </c>
      <c r="BK95" s="270" t="s">
        <v>113</v>
      </c>
      <c r="BL95" s="209" t="s">
        <v>140</v>
      </c>
      <c r="BM95" s="38">
        <v>25333</v>
      </c>
      <c r="BN95" s="38">
        <v>576</v>
      </c>
      <c r="BO95" s="85">
        <v>2.2737141278174711E-2</v>
      </c>
      <c r="BP95" s="38">
        <v>2382</v>
      </c>
      <c r="BQ95" s="85">
        <v>9.4027552994118344E-2</v>
      </c>
      <c r="BR95" s="38">
        <v>1843</v>
      </c>
      <c r="BS95" s="85">
        <v>7.275095724943749E-2</v>
      </c>
      <c r="BU95" s="189"/>
      <c r="BV95" s="193" t="s">
        <v>209</v>
      </c>
      <c r="BW95" s="36">
        <f t="shared" si="400"/>
        <v>0.97107438016528924</v>
      </c>
      <c r="BX95" s="36">
        <f>(BM77-SUM(BN77,BP77,BR77))/BM77</f>
        <v>0.96987951807228912</v>
      </c>
      <c r="BY95" s="81"/>
      <c r="BZ95" s="139"/>
      <c r="CA95" s="81"/>
      <c r="CB95" s="81"/>
      <c r="CC95" s="81"/>
      <c r="CD95" s="81"/>
      <c r="CE95" s="81"/>
      <c r="CF95" s="81"/>
      <c r="CG95" s="81"/>
      <c r="CH95" s="81"/>
      <c r="CI95" s="81"/>
      <c r="CJ95" s="81"/>
      <c r="CK95" s="81"/>
      <c r="CL95" s="81"/>
      <c r="CM95" s="81"/>
      <c r="CN95" s="81"/>
      <c r="CO95" s="81"/>
      <c r="CP95" s="3"/>
      <c r="CQ95" s="81"/>
      <c r="CR95" s="81"/>
      <c r="CS95" s="81"/>
      <c r="CT95" s="81"/>
      <c r="CU95" s="81"/>
      <c r="CV95" s="81"/>
      <c r="CW95" s="81"/>
      <c r="CX95" s="81"/>
      <c r="CY95" s="81"/>
      <c r="CZ95" s="81"/>
      <c r="DA95" s="81"/>
      <c r="DB95" s="81"/>
      <c r="DD95" s="139"/>
      <c r="DE95" s="81"/>
      <c r="DF95" s="81"/>
      <c r="DG95" s="81"/>
      <c r="DH95" s="81"/>
      <c r="DI95" s="81"/>
      <c r="DJ95" s="81"/>
      <c r="DK95" s="81"/>
      <c r="DL95" s="81"/>
      <c r="DM95" s="81"/>
      <c r="DN95" s="81"/>
      <c r="DO95" s="81"/>
      <c r="DP95" s="81"/>
      <c r="DQ95" s="81"/>
      <c r="DR95" s="81"/>
      <c r="DS95" s="81"/>
      <c r="DT95" s="81"/>
      <c r="DU95" s="81"/>
      <c r="DV95" s="81"/>
      <c r="DW95" s="81"/>
      <c r="DX95" s="81"/>
      <c r="DY95" s="81"/>
      <c r="DZ95" s="81"/>
      <c r="EA95" s="81"/>
      <c r="EB95" s="81"/>
      <c r="EC95" s="81"/>
      <c r="ED95" s="81"/>
      <c r="EE95" s="81"/>
      <c r="EF95" s="81"/>
      <c r="EG95" s="81"/>
      <c r="EH95" s="81"/>
      <c r="EI95" s="81"/>
      <c r="EJ95" s="81"/>
      <c r="EK95" s="81"/>
      <c r="EL95" s="81"/>
      <c r="EM95" s="81"/>
      <c r="EN95" s="81"/>
      <c r="EO95" s="81"/>
      <c r="EP95" s="81"/>
      <c r="EQ95" s="81"/>
      <c r="ER95" s="81"/>
      <c r="ES95" s="81"/>
      <c r="ET95" s="81"/>
      <c r="EU95" s="81"/>
      <c r="EV95" s="81"/>
      <c r="EX95" s="81"/>
      <c r="EY95" s="81"/>
      <c r="EZ95" s="81"/>
      <c r="FA95" s="81"/>
      <c r="FB95" s="81"/>
      <c r="FC95" s="81"/>
      <c r="FD95" s="81"/>
      <c r="FE95" s="81"/>
      <c r="FF95" s="81"/>
      <c r="FG95" s="81"/>
      <c r="FH95" s="81"/>
      <c r="FI95" s="81"/>
      <c r="FJ95" s="81"/>
      <c r="FK95" s="81"/>
      <c r="FL95" s="81"/>
      <c r="FM95" s="81"/>
      <c r="FN95" s="81"/>
      <c r="FO95" s="81"/>
      <c r="FP95" s="81"/>
      <c r="FQ95" s="81"/>
      <c r="FR95" s="81"/>
      <c r="FS95" s="81"/>
      <c r="FT95" s="81"/>
      <c r="FU95" s="81"/>
      <c r="FV95" s="81"/>
      <c r="FW95" s="81"/>
      <c r="FX95" s="81"/>
      <c r="FY95" s="81"/>
      <c r="FZ95" s="81"/>
      <c r="GA95" s="81"/>
      <c r="GB95" s="81"/>
      <c r="GC95" s="81"/>
      <c r="GD95" s="81"/>
      <c r="GE95" s="81"/>
      <c r="GF95" s="81"/>
      <c r="GG95" s="81"/>
      <c r="GH95" s="81"/>
    </row>
    <row r="96" spans="2:190" s="12" customFormat="1" ht="14.25" customHeight="1">
      <c r="B96" s="261"/>
      <c r="C96" s="272"/>
      <c r="D96" s="154" t="s">
        <v>67</v>
      </c>
      <c r="E96" s="37">
        <v>18</v>
      </c>
      <c r="F96" s="234">
        <v>0</v>
      </c>
      <c r="G96" s="13">
        <f t="shared" si="58"/>
        <v>0</v>
      </c>
      <c r="H96" s="33">
        <v>1</v>
      </c>
      <c r="I96" s="13">
        <f t="shared" si="59"/>
        <v>5.5555555555555552E-2</v>
      </c>
      <c r="J96" s="33">
        <v>2</v>
      </c>
      <c r="K96" s="13">
        <f t="shared" si="60"/>
        <v>0.1111111111111111</v>
      </c>
      <c r="L96" s="37">
        <v>110</v>
      </c>
      <c r="M96" s="234">
        <v>3</v>
      </c>
      <c r="N96" s="13">
        <f t="shared" si="61"/>
        <v>2.7272727272727271E-2</v>
      </c>
      <c r="O96" s="33">
        <v>9</v>
      </c>
      <c r="P96" s="13">
        <f t="shared" si="62"/>
        <v>8.1818181818181818E-2</v>
      </c>
      <c r="Q96" s="33">
        <v>7</v>
      </c>
      <c r="R96" s="13">
        <f t="shared" si="63"/>
        <v>6.363636363636363E-2</v>
      </c>
      <c r="S96" s="37">
        <v>6479</v>
      </c>
      <c r="T96" s="234">
        <v>261</v>
      </c>
      <c r="U96" s="13">
        <f t="shared" si="64"/>
        <v>4.0283994443586976E-2</v>
      </c>
      <c r="V96" s="33">
        <v>935</v>
      </c>
      <c r="W96" s="13">
        <f t="shared" si="65"/>
        <v>0.14431239388794567</v>
      </c>
      <c r="X96" s="33">
        <v>587</v>
      </c>
      <c r="Y96" s="13">
        <f t="shared" si="66"/>
        <v>9.0600401296496366E-2</v>
      </c>
      <c r="Z96" s="37">
        <v>5585</v>
      </c>
      <c r="AA96" s="234">
        <v>203</v>
      </c>
      <c r="AB96" s="13">
        <f t="shared" si="67"/>
        <v>3.6347358997314234E-2</v>
      </c>
      <c r="AC96" s="33">
        <v>656</v>
      </c>
      <c r="AD96" s="13">
        <f t="shared" si="68"/>
        <v>0.11745747538048344</v>
      </c>
      <c r="AE96" s="33">
        <v>596</v>
      </c>
      <c r="AF96" s="13">
        <f t="shared" si="69"/>
        <v>0.10671441360787824</v>
      </c>
      <c r="AG96" s="37">
        <v>4051</v>
      </c>
      <c r="AH96" s="234">
        <v>112</v>
      </c>
      <c r="AI96" s="13">
        <f t="shared" si="70"/>
        <v>2.7647494445815848E-2</v>
      </c>
      <c r="AJ96" s="33">
        <v>350</v>
      </c>
      <c r="AK96" s="13">
        <f t="shared" si="71"/>
        <v>8.6398420143174531E-2</v>
      </c>
      <c r="AL96" s="33">
        <v>336</v>
      </c>
      <c r="AM96" s="13">
        <f t="shared" si="72"/>
        <v>8.294248333744754E-2</v>
      </c>
      <c r="AN96" s="37">
        <v>1992</v>
      </c>
      <c r="AO96" s="234">
        <v>36</v>
      </c>
      <c r="AP96" s="13">
        <f t="shared" si="73"/>
        <v>1.8072289156626505E-2</v>
      </c>
      <c r="AQ96" s="33">
        <v>134</v>
      </c>
      <c r="AR96" s="13">
        <f t="shared" si="74"/>
        <v>6.7269076305220887E-2</v>
      </c>
      <c r="AS96" s="33">
        <v>119</v>
      </c>
      <c r="AT96" s="13">
        <f t="shared" si="75"/>
        <v>5.9738955823293173E-2</v>
      </c>
      <c r="AU96" s="37">
        <v>677</v>
      </c>
      <c r="AV96" s="234">
        <v>7</v>
      </c>
      <c r="AW96" s="13">
        <f t="shared" si="76"/>
        <v>1.03397341211226E-2</v>
      </c>
      <c r="AX96" s="33">
        <v>21</v>
      </c>
      <c r="AY96" s="13">
        <f t="shared" si="77"/>
        <v>3.10192023633678E-2</v>
      </c>
      <c r="AZ96" s="33">
        <v>18</v>
      </c>
      <c r="BA96" s="13">
        <f t="shared" si="78"/>
        <v>2.6587887740029542E-2</v>
      </c>
      <c r="BB96" s="37">
        <f t="shared" si="404"/>
        <v>18912</v>
      </c>
      <c r="BC96" s="70">
        <f t="shared" si="405"/>
        <v>622</v>
      </c>
      <c r="BD96" s="13">
        <f t="shared" si="79"/>
        <v>3.2889170896785107E-2</v>
      </c>
      <c r="BE96" s="70">
        <f t="shared" si="406"/>
        <v>2106</v>
      </c>
      <c r="BF96" s="13">
        <f t="shared" si="80"/>
        <v>0.11135786802030456</v>
      </c>
      <c r="BG96" s="70">
        <f t="shared" si="407"/>
        <v>1665</v>
      </c>
      <c r="BH96" s="13">
        <f t="shared" si="81"/>
        <v>8.8039340101522839E-2</v>
      </c>
      <c r="BJ96" s="260"/>
      <c r="BK96" s="271"/>
      <c r="BL96" s="209" t="s">
        <v>160</v>
      </c>
      <c r="BM96" s="38">
        <v>1432</v>
      </c>
      <c r="BN96" s="38">
        <v>41</v>
      </c>
      <c r="BO96" s="85">
        <v>2.8631284916201118E-2</v>
      </c>
      <c r="BP96" s="38">
        <v>156</v>
      </c>
      <c r="BQ96" s="85">
        <v>0.10893854748603352</v>
      </c>
      <c r="BR96" s="38">
        <v>109</v>
      </c>
      <c r="BS96" s="85">
        <v>7.6117318435754186E-2</v>
      </c>
      <c r="BU96" s="190"/>
      <c r="BV96" s="192" t="s">
        <v>67</v>
      </c>
      <c r="BW96" s="36">
        <f t="shared" si="400"/>
        <v>0.76771362098138751</v>
      </c>
      <c r="BX96" s="36">
        <f>(BM78-SUM(BN78,BP78,BR78))/BM78</f>
        <v>0.78372567988820807</v>
      </c>
      <c r="BY96" s="81"/>
      <c r="BZ96" s="139"/>
      <c r="CA96" s="81"/>
      <c r="CB96" s="81"/>
      <c r="CC96" s="81"/>
      <c r="CD96" s="81"/>
      <c r="CE96" s="81"/>
      <c r="CF96" s="81"/>
      <c r="CG96" s="81"/>
      <c r="CH96" s="81"/>
      <c r="CI96" s="81"/>
      <c r="CJ96" s="81"/>
      <c r="CK96" s="81"/>
      <c r="CL96" s="81"/>
      <c r="CM96" s="81"/>
      <c r="CN96" s="81"/>
      <c r="CO96" s="81"/>
      <c r="CP96" s="3"/>
      <c r="CQ96" s="81"/>
      <c r="CR96" s="81"/>
      <c r="CS96" s="81"/>
      <c r="CT96" s="81"/>
      <c r="CU96" s="81"/>
      <c r="CV96" s="81"/>
      <c r="CW96" s="81"/>
      <c r="CX96" s="81"/>
      <c r="CY96" s="81"/>
      <c r="CZ96" s="81"/>
      <c r="DA96" s="81"/>
      <c r="DB96" s="81"/>
      <c r="DD96" s="139"/>
      <c r="DE96" s="81"/>
      <c r="DF96" s="81"/>
      <c r="DG96" s="81"/>
      <c r="DH96" s="81"/>
      <c r="DI96" s="81"/>
      <c r="DJ96" s="81"/>
      <c r="DK96" s="81"/>
      <c r="DL96" s="81"/>
      <c r="DM96" s="81"/>
      <c r="DN96" s="81"/>
      <c r="DO96" s="81"/>
      <c r="DP96" s="81"/>
      <c r="DQ96" s="81"/>
      <c r="DR96" s="81"/>
      <c r="DS96" s="81"/>
      <c r="DT96" s="81"/>
      <c r="DU96" s="81"/>
      <c r="DV96" s="81"/>
      <c r="DW96" s="81"/>
      <c r="DX96" s="81"/>
      <c r="DY96" s="81"/>
      <c r="DZ96" s="81"/>
      <c r="EA96" s="81"/>
      <c r="EB96" s="81"/>
      <c r="EC96" s="81"/>
      <c r="ED96" s="81"/>
      <c r="EE96" s="81"/>
      <c r="EF96" s="81"/>
      <c r="EG96" s="81"/>
      <c r="EH96" s="81"/>
      <c r="EI96" s="81"/>
      <c r="EJ96" s="81"/>
      <c r="EK96" s="81"/>
      <c r="EL96" s="81"/>
      <c r="EM96" s="81"/>
      <c r="EN96" s="81"/>
      <c r="EO96" s="81"/>
      <c r="EP96" s="81"/>
      <c r="EQ96" s="81"/>
      <c r="ER96" s="81"/>
      <c r="ES96" s="81"/>
      <c r="ET96" s="81"/>
      <c r="EU96" s="81"/>
      <c r="EV96" s="81"/>
      <c r="EX96" s="81"/>
      <c r="EY96" s="81"/>
      <c r="EZ96" s="81"/>
      <c r="FA96" s="81"/>
      <c r="FB96" s="81"/>
      <c r="FC96" s="81"/>
      <c r="FD96" s="81"/>
      <c r="FE96" s="81"/>
      <c r="FF96" s="81"/>
      <c r="FG96" s="81"/>
      <c r="FH96" s="81"/>
      <c r="FI96" s="81"/>
      <c r="FJ96" s="81"/>
      <c r="FK96" s="81"/>
      <c r="FL96" s="81"/>
      <c r="FM96" s="81"/>
      <c r="FN96" s="81"/>
      <c r="FO96" s="81"/>
      <c r="FP96" s="81"/>
      <c r="FQ96" s="81"/>
      <c r="FR96" s="81"/>
      <c r="FS96" s="81"/>
      <c r="FT96" s="81"/>
      <c r="FU96" s="81"/>
      <c r="FV96" s="81"/>
      <c r="FW96" s="81"/>
      <c r="FX96" s="81"/>
      <c r="FY96" s="81"/>
      <c r="FZ96" s="81"/>
      <c r="GA96" s="81"/>
      <c r="GB96" s="81"/>
      <c r="GC96" s="81"/>
      <c r="GD96" s="81"/>
      <c r="GE96" s="81"/>
      <c r="GF96" s="81"/>
      <c r="GG96" s="81"/>
      <c r="GH96" s="81"/>
    </row>
    <row r="97" spans="2:190" s="12" customFormat="1" ht="14.25" customHeight="1">
      <c r="B97" s="259">
        <v>19</v>
      </c>
      <c r="C97" s="270" t="s">
        <v>110</v>
      </c>
      <c r="D97" s="135" t="s">
        <v>140</v>
      </c>
      <c r="E97" s="120">
        <v>19</v>
      </c>
      <c r="F97" s="83">
        <v>0</v>
      </c>
      <c r="G97" s="72">
        <f t="shared" si="58"/>
        <v>0</v>
      </c>
      <c r="H97" s="73">
        <v>3</v>
      </c>
      <c r="I97" s="72">
        <f t="shared" si="59"/>
        <v>0.15789473684210525</v>
      </c>
      <c r="J97" s="73">
        <v>1</v>
      </c>
      <c r="K97" s="72">
        <f t="shared" si="60"/>
        <v>5.2631578947368418E-2</v>
      </c>
      <c r="L97" s="120">
        <v>123</v>
      </c>
      <c r="M97" s="83">
        <v>4</v>
      </c>
      <c r="N97" s="72">
        <f t="shared" si="61"/>
        <v>3.2520325203252036E-2</v>
      </c>
      <c r="O97" s="73">
        <v>10</v>
      </c>
      <c r="P97" s="72">
        <f t="shared" si="62"/>
        <v>8.1300813008130079E-2</v>
      </c>
      <c r="Q97" s="73">
        <v>3</v>
      </c>
      <c r="R97" s="72">
        <f t="shared" si="63"/>
        <v>2.4390243902439025E-2</v>
      </c>
      <c r="S97" s="120">
        <v>3654</v>
      </c>
      <c r="T97" s="83">
        <v>72</v>
      </c>
      <c r="U97" s="72">
        <f t="shared" si="64"/>
        <v>1.9704433497536946E-2</v>
      </c>
      <c r="V97" s="73">
        <v>551</v>
      </c>
      <c r="W97" s="72">
        <f t="shared" si="65"/>
        <v>0.15079365079365079</v>
      </c>
      <c r="X97" s="73">
        <v>164</v>
      </c>
      <c r="Y97" s="72">
        <f t="shared" si="66"/>
        <v>4.4882320744389713E-2</v>
      </c>
      <c r="Z97" s="120">
        <v>3061</v>
      </c>
      <c r="AA97" s="83">
        <v>52</v>
      </c>
      <c r="AB97" s="72">
        <f t="shared" si="67"/>
        <v>1.6987912446912775E-2</v>
      </c>
      <c r="AC97" s="73">
        <v>434</v>
      </c>
      <c r="AD97" s="72">
        <f t="shared" si="68"/>
        <v>0.14178373080692583</v>
      </c>
      <c r="AE97" s="73">
        <v>139</v>
      </c>
      <c r="AF97" s="72">
        <f t="shared" si="69"/>
        <v>4.540999673309376E-2</v>
      </c>
      <c r="AG97" s="120">
        <v>2054</v>
      </c>
      <c r="AH97" s="83">
        <v>12</v>
      </c>
      <c r="AI97" s="72">
        <f t="shared" si="70"/>
        <v>5.8422590068159686E-3</v>
      </c>
      <c r="AJ97" s="73">
        <v>230</v>
      </c>
      <c r="AK97" s="72">
        <f t="shared" si="71"/>
        <v>0.11197663096397274</v>
      </c>
      <c r="AL97" s="73">
        <v>86</v>
      </c>
      <c r="AM97" s="72">
        <f t="shared" si="72"/>
        <v>4.1869522882181112E-2</v>
      </c>
      <c r="AN97" s="120">
        <v>947</v>
      </c>
      <c r="AO97" s="83">
        <v>6</v>
      </c>
      <c r="AP97" s="72">
        <f t="shared" si="73"/>
        <v>6.3357972544878568E-3</v>
      </c>
      <c r="AQ97" s="73">
        <v>76</v>
      </c>
      <c r="AR97" s="72">
        <f t="shared" si="74"/>
        <v>8.0253431890179514E-2</v>
      </c>
      <c r="AS97" s="73">
        <v>26</v>
      </c>
      <c r="AT97" s="72">
        <f t="shared" si="75"/>
        <v>2.7455121436114043E-2</v>
      </c>
      <c r="AU97" s="120">
        <v>261</v>
      </c>
      <c r="AV97" s="83">
        <v>0</v>
      </c>
      <c r="AW97" s="72">
        <f t="shared" si="76"/>
        <v>0</v>
      </c>
      <c r="AX97" s="73">
        <v>14</v>
      </c>
      <c r="AY97" s="72">
        <f t="shared" si="77"/>
        <v>5.3639846743295021E-2</v>
      </c>
      <c r="AZ97" s="73">
        <v>3</v>
      </c>
      <c r="BA97" s="72">
        <f t="shared" si="78"/>
        <v>1.1494252873563218E-2</v>
      </c>
      <c r="BB97" s="120">
        <f t="shared" si="404"/>
        <v>10119</v>
      </c>
      <c r="BC97" s="74">
        <f t="shared" si="405"/>
        <v>146</v>
      </c>
      <c r="BD97" s="72">
        <f t="shared" si="79"/>
        <v>1.4428303192015022E-2</v>
      </c>
      <c r="BE97" s="74">
        <f t="shared" si="406"/>
        <v>1318</v>
      </c>
      <c r="BF97" s="72">
        <f t="shared" si="80"/>
        <v>0.13025002470599861</v>
      </c>
      <c r="BG97" s="74">
        <f t="shared" si="407"/>
        <v>422</v>
      </c>
      <c r="BH97" s="72">
        <f t="shared" si="81"/>
        <v>4.1703725664591365E-2</v>
      </c>
      <c r="BJ97" s="260"/>
      <c r="BK97" s="271"/>
      <c r="BL97" s="209" t="s">
        <v>209</v>
      </c>
      <c r="BM97" s="38">
        <v>831</v>
      </c>
      <c r="BN97" s="38">
        <v>3</v>
      </c>
      <c r="BO97" s="85">
        <v>3.6101083032490976E-3</v>
      </c>
      <c r="BP97" s="38">
        <v>8</v>
      </c>
      <c r="BQ97" s="85">
        <v>9.6269554753309269E-3</v>
      </c>
      <c r="BR97" s="38">
        <v>9</v>
      </c>
      <c r="BS97" s="85">
        <v>1.0830324909747292E-2</v>
      </c>
      <c r="BU97" s="188" t="s">
        <v>110</v>
      </c>
      <c r="BV97" s="193" t="s">
        <v>140</v>
      </c>
      <c r="BW97" s="36">
        <f t="shared" si="400"/>
        <v>0.81361794643739505</v>
      </c>
      <c r="BX97" s="36">
        <f>(BM79-SUM(BN79,BP79,BR79))/BM79</f>
        <v>0.82526595744680853</v>
      </c>
      <c r="BY97" s="81"/>
      <c r="BZ97" s="139"/>
      <c r="CA97" s="81"/>
      <c r="CB97" s="81"/>
      <c r="CC97" s="81"/>
      <c r="CD97" s="81"/>
      <c r="CE97" s="81"/>
      <c r="CF97" s="81"/>
      <c r="CG97" s="81"/>
      <c r="CH97" s="81"/>
      <c r="CI97" s="81"/>
      <c r="CJ97" s="81"/>
      <c r="CK97" s="81"/>
      <c r="CL97" s="81"/>
      <c r="CM97" s="81"/>
      <c r="CN97" s="81"/>
      <c r="CO97" s="81"/>
      <c r="CP97" s="3"/>
      <c r="CQ97" s="81"/>
      <c r="CR97" s="81"/>
      <c r="CS97" s="81"/>
      <c r="CT97" s="81"/>
      <c r="CU97" s="81"/>
      <c r="CV97" s="81"/>
      <c r="CW97" s="81"/>
      <c r="CX97" s="81"/>
      <c r="CY97" s="81"/>
      <c r="CZ97" s="81"/>
      <c r="DA97" s="81"/>
      <c r="DB97" s="81"/>
      <c r="DD97" s="139"/>
      <c r="DE97" s="81"/>
      <c r="DF97" s="81"/>
      <c r="DG97" s="81"/>
      <c r="DH97" s="81"/>
      <c r="DI97" s="81"/>
      <c r="DJ97" s="81"/>
      <c r="DK97" s="81"/>
      <c r="DL97" s="81"/>
      <c r="DM97" s="81"/>
      <c r="DN97" s="81"/>
      <c r="DO97" s="81"/>
      <c r="DP97" s="81"/>
      <c r="DQ97" s="81"/>
      <c r="DR97" s="81"/>
      <c r="DS97" s="81"/>
      <c r="DT97" s="81"/>
      <c r="DU97" s="81"/>
      <c r="DV97" s="81"/>
      <c r="DW97" s="81"/>
      <c r="DX97" s="81"/>
      <c r="DY97" s="81"/>
      <c r="DZ97" s="81"/>
      <c r="EA97" s="81"/>
      <c r="EB97" s="81"/>
      <c r="EC97" s="81"/>
      <c r="ED97" s="81"/>
      <c r="EE97" s="81"/>
      <c r="EF97" s="81"/>
      <c r="EG97" s="81"/>
      <c r="EH97" s="81"/>
      <c r="EI97" s="81"/>
      <c r="EJ97" s="81"/>
      <c r="EK97" s="81"/>
      <c r="EL97" s="81"/>
      <c r="EM97" s="81"/>
      <c r="EN97" s="81"/>
      <c r="EO97" s="81"/>
      <c r="EP97" s="81"/>
      <c r="EQ97" s="81"/>
      <c r="ER97" s="81"/>
      <c r="ES97" s="81"/>
      <c r="ET97" s="81"/>
      <c r="EU97" s="81"/>
      <c r="EV97" s="81"/>
      <c r="EX97" s="81"/>
      <c r="EY97" s="81"/>
      <c r="EZ97" s="81"/>
      <c r="FA97" s="81"/>
      <c r="FB97" s="81"/>
      <c r="FC97" s="81"/>
      <c r="FD97" s="81"/>
      <c r="FE97" s="81"/>
      <c r="FF97" s="81"/>
      <c r="FG97" s="81"/>
      <c r="FH97" s="81"/>
      <c r="FI97" s="81"/>
      <c r="FJ97" s="81"/>
      <c r="FK97" s="81"/>
      <c r="FL97" s="81"/>
      <c r="FM97" s="81"/>
      <c r="FN97" s="81"/>
      <c r="FO97" s="81"/>
      <c r="FP97" s="81"/>
      <c r="FQ97" s="81"/>
      <c r="FR97" s="81"/>
      <c r="FS97" s="81"/>
      <c r="FT97" s="81"/>
      <c r="FU97" s="81"/>
      <c r="FV97" s="81"/>
      <c r="FW97" s="81"/>
      <c r="FX97" s="81"/>
      <c r="FY97" s="81"/>
      <c r="FZ97" s="81"/>
      <c r="GA97" s="81"/>
      <c r="GB97" s="81"/>
      <c r="GC97" s="81"/>
      <c r="GD97" s="81"/>
      <c r="GE97" s="81"/>
      <c r="GF97" s="81"/>
      <c r="GG97" s="81"/>
      <c r="GH97" s="81"/>
    </row>
    <row r="98" spans="2:190" s="12" customFormat="1" ht="14.25" customHeight="1">
      <c r="B98" s="260"/>
      <c r="C98" s="271"/>
      <c r="D98" s="213" t="s">
        <v>303</v>
      </c>
      <c r="E98" s="170">
        <v>2</v>
      </c>
      <c r="F98" s="220">
        <v>0</v>
      </c>
      <c r="G98" s="84">
        <f t="shared" si="58"/>
        <v>0</v>
      </c>
      <c r="H98" s="231">
        <v>0</v>
      </c>
      <c r="I98" s="84">
        <f>IFERROR(H98/E98,"-")</f>
        <v>0</v>
      </c>
      <c r="J98" s="231">
        <v>0</v>
      </c>
      <c r="K98" s="84">
        <f>IFERROR(J98/E98,"-")</f>
        <v>0</v>
      </c>
      <c r="L98" s="170">
        <v>0</v>
      </c>
      <c r="M98" s="220">
        <v>0</v>
      </c>
      <c r="N98" s="84" t="str">
        <f>IFERROR(M98/L98,"-")</f>
        <v>-</v>
      </c>
      <c r="O98" s="231">
        <v>0</v>
      </c>
      <c r="P98" s="84" t="str">
        <f>IFERROR(O98/L98,"-")</f>
        <v>-</v>
      </c>
      <c r="Q98" s="231">
        <v>0</v>
      </c>
      <c r="R98" s="84" t="str">
        <f>IFERROR(Q98/L98,"-")</f>
        <v>-</v>
      </c>
      <c r="S98" s="170">
        <v>537</v>
      </c>
      <c r="T98" s="220">
        <v>10</v>
      </c>
      <c r="U98" s="84">
        <f>IFERROR(T98/S98,"-")</f>
        <v>1.86219739292365E-2</v>
      </c>
      <c r="V98" s="231">
        <v>101</v>
      </c>
      <c r="W98" s="84">
        <f>IFERROR(V98/S98,"-")</f>
        <v>0.18808193668528864</v>
      </c>
      <c r="X98" s="231">
        <v>21</v>
      </c>
      <c r="Y98" s="84">
        <f>IFERROR(X98/S98,"-")</f>
        <v>3.9106145251396648E-2</v>
      </c>
      <c r="Z98" s="170">
        <v>391</v>
      </c>
      <c r="AA98" s="220">
        <v>8</v>
      </c>
      <c r="AB98" s="84">
        <f>IFERROR(AA98/Z98,"-")</f>
        <v>2.0460358056265986E-2</v>
      </c>
      <c r="AC98" s="231">
        <v>59</v>
      </c>
      <c r="AD98" s="84">
        <f>IFERROR(AC98/Z98,"-")</f>
        <v>0.15089514066496162</v>
      </c>
      <c r="AE98" s="231">
        <v>26</v>
      </c>
      <c r="AF98" s="84">
        <f>IFERROR(AE98/Z98,"-")</f>
        <v>6.6496163682864456E-2</v>
      </c>
      <c r="AG98" s="170">
        <v>245</v>
      </c>
      <c r="AH98" s="220">
        <v>5</v>
      </c>
      <c r="AI98" s="84">
        <f>IFERROR(AH98/AG98,"-")</f>
        <v>2.0408163265306121E-2</v>
      </c>
      <c r="AJ98" s="231">
        <v>24</v>
      </c>
      <c r="AK98" s="84">
        <f>IFERROR(AJ98/AG98,"-")</f>
        <v>9.7959183673469383E-2</v>
      </c>
      <c r="AL98" s="231">
        <v>11</v>
      </c>
      <c r="AM98" s="84">
        <f>IFERROR(AL98/AG98,"-")</f>
        <v>4.4897959183673466E-2</v>
      </c>
      <c r="AN98" s="170">
        <v>115</v>
      </c>
      <c r="AO98" s="220">
        <v>1</v>
      </c>
      <c r="AP98" s="84">
        <f>IFERROR(AO98/AN98,"-")</f>
        <v>8.6956521739130436E-3</v>
      </c>
      <c r="AQ98" s="231">
        <v>10</v>
      </c>
      <c r="AR98" s="84">
        <f>IFERROR(AQ98/AN98,"-")</f>
        <v>8.6956521739130432E-2</v>
      </c>
      <c r="AS98" s="231">
        <v>2</v>
      </c>
      <c r="AT98" s="84">
        <f>IFERROR(AS98/AN98,"-")</f>
        <v>1.7391304347826087E-2</v>
      </c>
      <c r="AU98" s="170">
        <v>35</v>
      </c>
      <c r="AV98" s="220">
        <v>1</v>
      </c>
      <c r="AW98" s="84">
        <f>IFERROR(AV98/AU98,"-")</f>
        <v>2.8571428571428571E-2</v>
      </c>
      <c r="AX98" s="231">
        <v>5</v>
      </c>
      <c r="AY98" s="84">
        <f>IFERROR(AX98/AU98,"-")</f>
        <v>0.14285714285714285</v>
      </c>
      <c r="AZ98" s="231">
        <v>0</v>
      </c>
      <c r="BA98" s="84">
        <f>IFERROR(AZ98/AU98,"-")</f>
        <v>0</v>
      </c>
      <c r="BB98" s="170">
        <f t="shared" si="404"/>
        <v>1325</v>
      </c>
      <c r="BC98" s="171">
        <f t="shared" si="405"/>
        <v>25</v>
      </c>
      <c r="BD98" s="84">
        <f>IFERROR(BC98/BB98,"-")</f>
        <v>1.8867924528301886E-2</v>
      </c>
      <c r="BE98" s="171">
        <f t="shared" si="406"/>
        <v>199</v>
      </c>
      <c r="BF98" s="84">
        <f>IFERROR(BE98/BB98,"-")</f>
        <v>0.15018867924528301</v>
      </c>
      <c r="BG98" s="171">
        <f t="shared" si="407"/>
        <v>60</v>
      </c>
      <c r="BH98" s="84">
        <f>IFERROR(BG98/BB98,"-")</f>
        <v>4.5283018867924525E-2</v>
      </c>
      <c r="BJ98" s="261"/>
      <c r="BK98" s="272"/>
      <c r="BL98" s="208" t="s">
        <v>67</v>
      </c>
      <c r="BM98" s="38">
        <v>27596</v>
      </c>
      <c r="BN98" s="38">
        <v>620</v>
      </c>
      <c r="BO98" s="85">
        <v>2.2467024206406727E-2</v>
      </c>
      <c r="BP98" s="38">
        <v>2546</v>
      </c>
      <c r="BQ98" s="85">
        <v>9.2259747789534718E-2</v>
      </c>
      <c r="BR98" s="38">
        <v>1961</v>
      </c>
      <c r="BS98" s="85">
        <v>7.1061023336715462E-2</v>
      </c>
      <c r="BU98" s="225"/>
      <c r="BV98" s="214" t="s">
        <v>299</v>
      </c>
      <c r="BW98" s="36">
        <f t="shared" si="400"/>
        <v>0.78566037735849059</v>
      </c>
      <c r="BX98" s="226"/>
      <c r="BY98" s="81"/>
      <c r="BZ98" s="139"/>
      <c r="CA98" s="81"/>
      <c r="CB98" s="81"/>
      <c r="CC98" s="81"/>
      <c r="CD98" s="81"/>
      <c r="CE98" s="81"/>
      <c r="CF98" s="81"/>
      <c r="CG98" s="81"/>
      <c r="CH98" s="81"/>
      <c r="CI98" s="81"/>
      <c r="CJ98" s="81"/>
      <c r="CK98" s="81"/>
      <c r="CL98" s="81"/>
      <c r="CM98" s="81"/>
      <c r="CN98" s="81"/>
      <c r="CO98" s="81"/>
      <c r="CP98" s="3"/>
      <c r="CQ98" s="81"/>
      <c r="CR98" s="81"/>
      <c r="CS98" s="81"/>
      <c r="CT98" s="81"/>
      <c r="CU98" s="81"/>
      <c r="CV98" s="81"/>
      <c r="CW98" s="81"/>
      <c r="CX98" s="81"/>
      <c r="CY98" s="81"/>
      <c r="CZ98" s="81"/>
      <c r="DA98" s="81"/>
      <c r="DB98" s="81"/>
      <c r="DD98" s="139"/>
      <c r="DE98" s="81"/>
      <c r="DF98" s="81"/>
      <c r="DG98" s="81"/>
      <c r="DH98" s="81"/>
      <c r="DI98" s="81"/>
      <c r="DJ98" s="81"/>
      <c r="DK98" s="81"/>
      <c r="DL98" s="81"/>
      <c r="DM98" s="81"/>
      <c r="DN98" s="81"/>
      <c r="DO98" s="81"/>
      <c r="DP98" s="81"/>
      <c r="DQ98" s="81"/>
      <c r="DR98" s="81"/>
      <c r="DS98" s="81"/>
      <c r="DT98" s="81"/>
      <c r="DU98" s="81"/>
      <c r="DV98" s="81"/>
      <c r="DW98" s="81"/>
      <c r="DX98" s="81"/>
      <c r="DY98" s="81"/>
      <c r="DZ98" s="81"/>
      <c r="EA98" s="81"/>
      <c r="EB98" s="81"/>
      <c r="EC98" s="81"/>
      <c r="ED98" s="81"/>
      <c r="EE98" s="81"/>
      <c r="EF98" s="81"/>
      <c r="EG98" s="81"/>
      <c r="EH98" s="81"/>
      <c r="EI98" s="81"/>
      <c r="EJ98" s="81"/>
      <c r="EK98" s="81"/>
      <c r="EL98" s="81"/>
      <c r="EM98" s="81"/>
      <c r="EN98" s="81"/>
      <c r="EO98" s="81"/>
      <c r="EP98" s="81"/>
      <c r="EQ98" s="81"/>
      <c r="ER98" s="81"/>
      <c r="ES98" s="81"/>
      <c r="ET98" s="81"/>
      <c r="EU98" s="81"/>
      <c r="EV98" s="81"/>
      <c r="EX98" s="81"/>
      <c r="EY98" s="81"/>
      <c r="EZ98" s="81"/>
      <c r="FA98" s="81"/>
      <c r="FB98" s="81"/>
      <c r="FC98" s="81"/>
      <c r="FD98" s="81"/>
      <c r="FE98" s="81"/>
      <c r="FF98" s="81"/>
      <c r="FG98" s="81"/>
      <c r="FH98" s="81"/>
      <c r="FI98" s="81"/>
      <c r="FJ98" s="81"/>
      <c r="FK98" s="81"/>
      <c r="FL98" s="81"/>
      <c r="FM98" s="81"/>
      <c r="FN98" s="81"/>
      <c r="FO98" s="81"/>
      <c r="FP98" s="81"/>
      <c r="FQ98" s="81"/>
      <c r="FR98" s="81"/>
      <c r="FS98" s="81"/>
      <c r="FT98" s="81"/>
      <c r="FU98" s="81"/>
      <c r="FV98" s="81"/>
      <c r="FW98" s="81"/>
      <c r="FX98" s="81"/>
      <c r="FY98" s="81"/>
      <c r="FZ98" s="81"/>
      <c r="GA98" s="81"/>
      <c r="GB98" s="81"/>
      <c r="GC98" s="81"/>
      <c r="GD98" s="81"/>
      <c r="GE98" s="81"/>
      <c r="GF98" s="81"/>
      <c r="GG98" s="81"/>
      <c r="GH98" s="81"/>
    </row>
    <row r="99" spans="2:190" s="12" customFormat="1" ht="14.25" customHeight="1">
      <c r="B99" s="260"/>
      <c r="C99" s="271"/>
      <c r="D99" s="169" t="s">
        <v>160</v>
      </c>
      <c r="E99" s="164">
        <v>2</v>
      </c>
      <c r="F99" s="165">
        <v>0</v>
      </c>
      <c r="G99" s="62">
        <f t="shared" si="58"/>
        <v>0</v>
      </c>
      <c r="H99" s="63">
        <v>0</v>
      </c>
      <c r="I99" s="62">
        <f t="shared" si="59"/>
        <v>0</v>
      </c>
      <c r="J99" s="63">
        <v>0</v>
      </c>
      <c r="K99" s="62">
        <f t="shared" si="60"/>
        <v>0</v>
      </c>
      <c r="L99" s="164">
        <v>2</v>
      </c>
      <c r="M99" s="165">
        <v>0</v>
      </c>
      <c r="N99" s="62">
        <f t="shared" si="61"/>
        <v>0</v>
      </c>
      <c r="O99" s="63">
        <v>1</v>
      </c>
      <c r="P99" s="62">
        <f t="shared" si="62"/>
        <v>0.5</v>
      </c>
      <c r="Q99" s="63">
        <v>0</v>
      </c>
      <c r="R99" s="62">
        <f t="shared" si="63"/>
        <v>0</v>
      </c>
      <c r="S99" s="164">
        <v>313</v>
      </c>
      <c r="T99" s="165">
        <v>9</v>
      </c>
      <c r="U99" s="62">
        <f t="shared" si="64"/>
        <v>2.8753993610223641E-2</v>
      </c>
      <c r="V99" s="63">
        <v>50</v>
      </c>
      <c r="W99" s="62">
        <f t="shared" si="65"/>
        <v>0.15974440894568689</v>
      </c>
      <c r="X99" s="63">
        <v>15</v>
      </c>
      <c r="Y99" s="62">
        <f t="shared" si="66"/>
        <v>4.7923322683706068E-2</v>
      </c>
      <c r="Z99" s="164">
        <v>158</v>
      </c>
      <c r="AA99" s="165">
        <v>3</v>
      </c>
      <c r="AB99" s="62">
        <f t="shared" si="67"/>
        <v>1.8987341772151899E-2</v>
      </c>
      <c r="AC99" s="63">
        <v>28</v>
      </c>
      <c r="AD99" s="62">
        <f t="shared" si="68"/>
        <v>0.17721518987341772</v>
      </c>
      <c r="AE99" s="63">
        <v>11</v>
      </c>
      <c r="AF99" s="62">
        <f t="shared" si="69"/>
        <v>6.9620253164556958E-2</v>
      </c>
      <c r="AG99" s="164">
        <v>88</v>
      </c>
      <c r="AH99" s="165">
        <v>3</v>
      </c>
      <c r="AI99" s="62">
        <f t="shared" si="70"/>
        <v>3.4090909090909088E-2</v>
      </c>
      <c r="AJ99" s="63">
        <v>12</v>
      </c>
      <c r="AK99" s="62">
        <f t="shared" si="71"/>
        <v>0.13636363636363635</v>
      </c>
      <c r="AL99" s="63">
        <v>1</v>
      </c>
      <c r="AM99" s="62">
        <f t="shared" si="72"/>
        <v>1.1363636363636364E-2</v>
      </c>
      <c r="AN99" s="164">
        <v>24</v>
      </c>
      <c r="AO99" s="165">
        <v>0</v>
      </c>
      <c r="AP99" s="62">
        <f t="shared" si="73"/>
        <v>0</v>
      </c>
      <c r="AQ99" s="63">
        <v>1</v>
      </c>
      <c r="AR99" s="62">
        <f t="shared" si="74"/>
        <v>4.1666666666666664E-2</v>
      </c>
      <c r="AS99" s="63">
        <v>0</v>
      </c>
      <c r="AT99" s="62">
        <f t="shared" si="75"/>
        <v>0</v>
      </c>
      <c r="AU99" s="164">
        <v>5</v>
      </c>
      <c r="AV99" s="165">
        <v>0</v>
      </c>
      <c r="AW99" s="62">
        <f t="shared" si="76"/>
        <v>0</v>
      </c>
      <c r="AX99" s="63">
        <v>0</v>
      </c>
      <c r="AY99" s="62">
        <f t="shared" si="77"/>
        <v>0</v>
      </c>
      <c r="AZ99" s="63">
        <v>0</v>
      </c>
      <c r="BA99" s="62">
        <f t="shared" si="78"/>
        <v>0</v>
      </c>
      <c r="BB99" s="164">
        <f t="shared" si="404"/>
        <v>592</v>
      </c>
      <c r="BC99" s="64">
        <f t="shared" si="405"/>
        <v>15</v>
      </c>
      <c r="BD99" s="62">
        <f t="shared" si="79"/>
        <v>2.5337837837837839E-2</v>
      </c>
      <c r="BE99" s="64">
        <f t="shared" si="406"/>
        <v>92</v>
      </c>
      <c r="BF99" s="62">
        <f t="shared" si="80"/>
        <v>0.1554054054054054</v>
      </c>
      <c r="BG99" s="64">
        <f t="shared" si="407"/>
        <v>27</v>
      </c>
      <c r="BH99" s="62">
        <f t="shared" si="81"/>
        <v>4.5608108108108107E-2</v>
      </c>
      <c r="BJ99" s="259">
        <v>24</v>
      </c>
      <c r="BK99" s="270" t="s">
        <v>114</v>
      </c>
      <c r="BL99" s="209" t="s">
        <v>140</v>
      </c>
      <c r="BM99" s="38">
        <v>10144</v>
      </c>
      <c r="BN99" s="38">
        <v>254</v>
      </c>
      <c r="BO99" s="85">
        <v>2.5039432176656152E-2</v>
      </c>
      <c r="BP99" s="38">
        <v>742</v>
      </c>
      <c r="BQ99" s="85">
        <v>7.3146687697160886E-2</v>
      </c>
      <c r="BR99" s="38">
        <v>942</v>
      </c>
      <c r="BS99" s="85">
        <v>9.2862776025236599E-2</v>
      </c>
      <c r="BU99" s="189"/>
      <c r="BV99" s="193" t="s">
        <v>160</v>
      </c>
      <c r="BW99" s="36">
        <f t="shared" si="400"/>
        <v>0.77364864864864868</v>
      </c>
      <c r="BX99" s="36">
        <f>(BM80-SUM(BN80,BP80,BR80))/BM80</f>
        <v>0.81425485961123112</v>
      </c>
      <c r="BY99" s="81"/>
      <c r="BZ99" s="139"/>
      <c r="CA99" s="81"/>
      <c r="CB99" s="81"/>
      <c r="CC99" s="81"/>
      <c r="CD99" s="81"/>
      <c r="CE99" s="81"/>
      <c r="CF99" s="81"/>
      <c r="CG99" s="81"/>
      <c r="CH99" s="81"/>
      <c r="CI99" s="81"/>
      <c r="CJ99" s="81"/>
      <c r="CK99" s="81"/>
      <c r="CL99" s="81"/>
      <c r="CM99" s="81"/>
      <c r="CN99" s="81"/>
      <c r="CO99" s="81"/>
      <c r="CP99" s="3"/>
      <c r="CQ99" s="81"/>
      <c r="CR99" s="81"/>
      <c r="CS99" s="81"/>
      <c r="CT99" s="81"/>
      <c r="CU99" s="81"/>
      <c r="CV99" s="81"/>
      <c r="CW99" s="81"/>
      <c r="CX99" s="81"/>
      <c r="CY99" s="81"/>
      <c r="CZ99" s="81"/>
      <c r="DA99" s="81"/>
      <c r="DB99" s="81"/>
      <c r="DD99" s="139"/>
      <c r="DE99" s="81"/>
      <c r="DF99" s="81"/>
      <c r="DG99" s="81"/>
      <c r="DH99" s="81"/>
      <c r="DI99" s="81"/>
      <c r="DJ99" s="81"/>
      <c r="DK99" s="81"/>
      <c r="DL99" s="81"/>
      <c r="DM99" s="81"/>
      <c r="DN99" s="81"/>
      <c r="DO99" s="81"/>
      <c r="DP99" s="81"/>
      <c r="DQ99" s="81"/>
      <c r="DR99" s="81"/>
      <c r="DS99" s="81"/>
      <c r="DT99" s="81"/>
      <c r="DU99" s="81"/>
      <c r="DV99" s="81"/>
      <c r="DW99" s="81"/>
      <c r="DX99" s="81"/>
      <c r="DY99" s="81"/>
      <c r="DZ99" s="81"/>
      <c r="EA99" s="81"/>
      <c r="EB99" s="81"/>
      <c r="EC99" s="81"/>
      <c r="ED99" s="81"/>
      <c r="EE99" s="81"/>
      <c r="EF99" s="81"/>
      <c r="EG99" s="81"/>
      <c r="EH99" s="81"/>
      <c r="EI99" s="81"/>
      <c r="EJ99" s="81"/>
      <c r="EK99" s="81"/>
      <c r="EL99" s="81"/>
      <c r="EM99" s="81"/>
      <c r="EN99" s="81"/>
      <c r="EO99" s="81"/>
      <c r="EP99" s="81"/>
      <c r="EQ99" s="81"/>
      <c r="ER99" s="81"/>
      <c r="ES99" s="81"/>
      <c r="ET99" s="81"/>
      <c r="EU99" s="81"/>
      <c r="EV99" s="81"/>
      <c r="EX99" s="81"/>
      <c r="EY99" s="81"/>
      <c r="EZ99" s="81"/>
      <c r="FA99" s="81"/>
      <c r="FB99" s="81"/>
      <c r="FC99" s="81"/>
      <c r="FD99" s="81"/>
      <c r="FE99" s="81"/>
      <c r="FF99" s="81"/>
      <c r="FG99" s="81"/>
      <c r="FH99" s="81"/>
      <c r="FI99" s="81"/>
      <c r="FJ99" s="81"/>
      <c r="FK99" s="81"/>
      <c r="FL99" s="81"/>
      <c r="FM99" s="81"/>
      <c r="FN99" s="81"/>
      <c r="FO99" s="81"/>
      <c r="FP99" s="81"/>
      <c r="FQ99" s="81"/>
      <c r="FR99" s="81"/>
      <c r="FS99" s="81"/>
      <c r="FT99" s="81"/>
      <c r="FU99" s="81"/>
      <c r="FV99" s="81"/>
      <c r="FW99" s="81"/>
      <c r="FX99" s="81"/>
      <c r="FY99" s="81"/>
      <c r="FZ99" s="81"/>
      <c r="GA99" s="81"/>
      <c r="GB99" s="81"/>
      <c r="GC99" s="81"/>
      <c r="GD99" s="81"/>
      <c r="GE99" s="81"/>
      <c r="GF99" s="81"/>
      <c r="GG99" s="81"/>
      <c r="GH99" s="81"/>
    </row>
    <row r="100" spans="2:190" s="12" customFormat="1" ht="14.25" customHeight="1">
      <c r="B100" s="260"/>
      <c r="C100" s="271"/>
      <c r="D100" s="136" t="s">
        <v>210</v>
      </c>
      <c r="E100" s="156">
        <v>2</v>
      </c>
      <c r="F100" s="232">
        <v>0</v>
      </c>
      <c r="G100" s="158">
        <f t="shared" ref="G100" si="545">IFERROR(F100/E100,"-")</f>
        <v>0</v>
      </c>
      <c r="H100" s="233">
        <v>0</v>
      </c>
      <c r="I100" s="158">
        <f t="shared" ref="I100" si="546">IFERROR(H100/E100,"-")</f>
        <v>0</v>
      </c>
      <c r="J100" s="233">
        <v>0</v>
      </c>
      <c r="K100" s="158">
        <f t="shared" ref="K100" si="547">IFERROR(J100/E100,"-")</f>
        <v>0</v>
      </c>
      <c r="L100" s="156">
        <v>5</v>
      </c>
      <c r="M100" s="232">
        <v>0</v>
      </c>
      <c r="N100" s="158">
        <f t="shared" ref="N100" si="548">IFERROR(M100/L100,"-")</f>
        <v>0</v>
      </c>
      <c r="O100" s="233">
        <v>0</v>
      </c>
      <c r="P100" s="158">
        <f t="shared" ref="P100" si="549">IFERROR(O100/L100,"-")</f>
        <v>0</v>
      </c>
      <c r="Q100" s="233">
        <v>0</v>
      </c>
      <c r="R100" s="158">
        <f t="shared" ref="R100" si="550">IFERROR(Q100/L100,"-")</f>
        <v>0</v>
      </c>
      <c r="S100" s="156">
        <v>84</v>
      </c>
      <c r="T100" s="232">
        <v>0</v>
      </c>
      <c r="U100" s="158">
        <f t="shared" ref="U100" si="551">IFERROR(T100/S100,"-")</f>
        <v>0</v>
      </c>
      <c r="V100" s="233">
        <v>1</v>
      </c>
      <c r="W100" s="158">
        <f t="shared" ref="W100" si="552">IFERROR(V100/S100,"-")</f>
        <v>1.1904761904761904E-2</v>
      </c>
      <c r="X100" s="233">
        <v>1</v>
      </c>
      <c r="Y100" s="158">
        <f t="shared" ref="Y100" si="553">IFERROR(X100/S100,"-")</f>
        <v>1.1904761904761904E-2</v>
      </c>
      <c r="Z100" s="156">
        <v>77</v>
      </c>
      <c r="AA100" s="232">
        <v>0</v>
      </c>
      <c r="AB100" s="158">
        <f t="shared" ref="AB100" si="554">IFERROR(AA100/Z100,"-")</f>
        <v>0</v>
      </c>
      <c r="AC100" s="233">
        <v>1</v>
      </c>
      <c r="AD100" s="158">
        <f t="shared" ref="AD100" si="555">IFERROR(AC100/Z100,"-")</f>
        <v>1.2987012987012988E-2</v>
      </c>
      <c r="AE100" s="233">
        <v>1</v>
      </c>
      <c r="AF100" s="158">
        <f t="shared" ref="AF100" si="556">IFERROR(AE100/Z100,"-")</f>
        <v>1.2987012987012988E-2</v>
      </c>
      <c r="AG100" s="156">
        <v>100</v>
      </c>
      <c r="AH100" s="232">
        <v>1</v>
      </c>
      <c r="AI100" s="158">
        <f t="shared" ref="AI100" si="557">IFERROR(AH100/AG100,"-")</f>
        <v>0.01</v>
      </c>
      <c r="AJ100" s="233">
        <v>1</v>
      </c>
      <c r="AK100" s="158">
        <f t="shared" ref="AK100" si="558">IFERROR(AJ100/AG100,"-")</f>
        <v>0.01</v>
      </c>
      <c r="AL100" s="233">
        <v>1</v>
      </c>
      <c r="AM100" s="158">
        <f t="shared" ref="AM100" si="559">IFERROR(AL100/AG100,"-")</f>
        <v>0.01</v>
      </c>
      <c r="AN100" s="156">
        <v>95</v>
      </c>
      <c r="AO100" s="232">
        <v>0</v>
      </c>
      <c r="AP100" s="158">
        <f t="shared" ref="AP100" si="560">IFERROR(AO100/AN100,"-")</f>
        <v>0</v>
      </c>
      <c r="AQ100" s="233">
        <v>0</v>
      </c>
      <c r="AR100" s="158">
        <f t="shared" ref="AR100" si="561">IFERROR(AQ100/AN100,"-")</f>
        <v>0</v>
      </c>
      <c r="AS100" s="233">
        <v>1</v>
      </c>
      <c r="AT100" s="158">
        <f t="shared" ref="AT100" si="562">IFERROR(AS100/AN100,"-")</f>
        <v>1.0526315789473684E-2</v>
      </c>
      <c r="AU100" s="156">
        <v>49</v>
      </c>
      <c r="AV100" s="232">
        <v>0</v>
      </c>
      <c r="AW100" s="158">
        <f t="shared" ref="AW100" si="563">IFERROR(AV100/AU100,"-")</f>
        <v>0</v>
      </c>
      <c r="AX100" s="233">
        <v>2</v>
      </c>
      <c r="AY100" s="158">
        <f t="shared" ref="AY100" si="564">IFERROR(AX100/AU100,"-")</f>
        <v>4.0816326530612242E-2</v>
      </c>
      <c r="AZ100" s="233">
        <v>1</v>
      </c>
      <c r="BA100" s="158">
        <f t="shared" ref="BA100" si="565">IFERROR(AZ100/AU100,"-")</f>
        <v>2.0408163265306121E-2</v>
      </c>
      <c r="BB100" s="156">
        <f t="shared" si="404"/>
        <v>412</v>
      </c>
      <c r="BC100" s="157">
        <f t="shared" si="405"/>
        <v>1</v>
      </c>
      <c r="BD100" s="158">
        <f t="shared" ref="BD100" si="566">IFERROR(BC100/BB100,"-")</f>
        <v>2.4271844660194173E-3</v>
      </c>
      <c r="BE100" s="157">
        <f t="shared" si="406"/>
        <v>5</v>
      </c>
      <c r="BF100" s="158">
        <f t="shared" ref="BF100" si="567">IFERROR(BE100/BB100,"-")</f>
        <v>1.2135922330097087E-2</v>
      </c>
      <c r="BG100" s="157">
        <f t="shared" si="407"/>
        <v>5</v>
      </c>
      <c r="BH100" s="158">
        <f t="shared" ref="BH100" si="568">IFERROR(BG100/BB100,"-")</f>
        <v>1.2135922330097087E-2</v>
      </c>
      <c r="BJ100" s="260"/>
      <c r="BK100" s="271"/>
      <c r="BL100" s="209" t="s">
        <v>160</v>
      </c>
      <c r="BM100" s="38">
        <v>1295</v>
      </c>
      <c r="BN100" s="38">
        <v>23</v>
      </c>
      <c r="BO100" s="85">
        <v>1.7760617760617759E-2</v>
      </c>
      <c r="BP100" s="38">
        <v>104</v>
      </c>
      <c r="BQ100" s="85">
        <v>8.0308880308880309E-2</v>
      </c>
      <c r="BR100" s="38">
        <v>115</v>
      </c>
      <c r="BS100" s="85">
        <v>8.8803088803088806E-2</v>
      </c>
      <c r="BU100" s="189"/>
      <c r="BV100" s="193" t="s">
        <v>209</v>
      </c>
      <c r="BW100" s="36">
        <f t="shared" si="400"/>
        <v>0.97330097087378642</v>
      </c>
      <c r="BX100" s="36">
        <f>(BM81-SUM(BN81,BP81,BR81))/BM81</f>
        <v>0.98099415204678364</v>
      </c>
      <c r="BY100" s="81"/>
      <c r="BZ100" s="139"/>
      <c r="CA100" s="81"/>
      <c r="CB100" s="81"/>
      <c r="CC100" s="81"/>
      <c r="CD100" s="81"/>
      <c r="CE100" s="81"/>
      <c r="CF100" s="81"/>
      <c r="CG100" s="81"/>
      <c r="CH100" s="81"/>
      <c r="CI100" s="81"/>
      <c r="CJ100" s="81"/>
      <c r="CK100" s="81"/>
      <c r="CL100" s="81"/>
      <c r="CM100" s="81"/>
      <c r="CN100" s="81"/>
      <c r="CO100" s="81"/>
      <c r="CP100" s="3"/>
      <c r="CQ100" s="81"/>
      <c r="CR100" s="81"/>
      <c r="CS100" s="81"/>
      <c r="CT100" s="81"/>
      <c r="CU100" s="81"/>
      <c r="CV100" s="81"/>
      <c r="CW100" s="81"/>
      <c r="CX100" s="81"/>
      <c r="CY100" s="81"/>
      <c r="CZ100" s="81"/>
      <c r="DA100" s="81"/>
      <c r="DB100" s="81"/>
      <c r="DD100" s="139"/>
      <c r="DE100" s="81"/>
      <c r="DF100" s="81"/>
      <c r="DG100" s="81"/>
      <c r="DH100" s="81"/>
      <c r="DI100" s="81"/>
      <c r="DJ100" s="81"/>
      <c r="DK100" s="81"/>
      <c r="DL100" s="81"/>
      <c r="DM100" s="81"/>
      <c r="DN100" s="81"/>
      <c r="DO100" s="81"/>
      <c r="DP100" s="81"/>
      <c r="DQ100" s="81"/>
      <c r="DR100" s="81"/>
      <c r="DS100" s="81"/>
      <c r="DT100" s="81"/>
      <c r="DU100" s="81"/>
      <c r="DV100" s="81"/>
      <c r="DW100" s="81"/>
      <c r="DX100" s="81"/>
      <c r="DY100" s="81"/>
      <c r="DZ100" s="81"/>
      <c r="EA100" s="81"/>
      <c r="EB100" s="81"/>
      <c r="EC100" s="81"/>
      <c r="ED100" s="81"/>
      <c r="EE100" s="81"/>
      <c r="EF100" s="81"/>
      <c r="EG100" s="81"/>
      <c r="EH100" s="81"/>
      <c r="EI100" s="81"/>
      <c r="EJ100" s="81"/>
      <c r="EK100" s="81"/>
      <c r="EL100" s="81"/>
      <c r="EM100" s="81"/>
      <c r="EN100" s="81"/>
      <c r="EO100" s="81"/>
      <c r="EP100" s="81"/>
      <c r="EQ100" s="81"/>
      <c r="ER100" s="81"/>
      <c r="ES100" s="81"/>
      <c r="ET100" s="81"/>
      <c r="EU100" s="81"/>
      <c r="EV100" s="81"/>
      <c r="EX100" s="81"/>
      <c r="EY100" s="81"/>
      <c r="EZ100" s="81"/>
      <c r="FA100" s="81"/>
      <c r="FB100" s="81"/>
      <c r="FC100" s="81"/>
      <c r="FD100" s="81"/>
      <c r="FE100" s="81"/>
      <c r="FF100" s="81"/>
      <c r="FG100" s="81"/>
      <c r="FH100" s="81"/>
      <c r="FI100" s="81"/>
      <c r="FJ100" s="81"/>
      <c r="FK100" s="81"/>
      <c r="FL100" s="81"/>
      <c r="FM100" s="81"/>
      <c r="FN100" s="81"/>
      <c r="FO100" s="81"/>
      <c r="FP100" s="81"/>
      <c r="FQ100" s="81"/>
      <c r="FR100" s="81"/>
      <c r="FS100" s="81"/>
      <c r="FT100" s="81"/>
      <c r="FU100" s="81"/>
      <c r="FV100" s="81"/>
      <c r="FW100" s="81"/>
      <c r="FX100" s="81"/>
      <c r="FY100" s="81"/>
      <c r="FZ100" s="81"/>
      <c r="GA100" s="81"/>
      <c r="GB100" s="81"/>
      <c r="GC100" s="81"/>
      <c r="GD100" s="81"/>
      <c r="GE100" s="81"/>
      <c r="GF100" s="81"/>
      <c r="GG100" s="81"/>
      <c r="GH100" s="81"/>
    </row>
    <row r="101" spans="2:190" s="12" customFormat="1" ht="14.25" customHeight="1">
      <c r="B101" s="261"/>
      <c r="C101" s="272"/>
      <c r="D101" s="154" t="s">
        <v>67</v>
      </c>
      <c r="E101" s="37">
        <v>25</v>
      </c>
      <c r="F101" s="234">
        <v>0</v>
      </c>
      <c r="G101" s="13">
        <f t="shared" si="58"/>
        <v>0</v>
      </c>
      <c r="H101" s="33">
        <v>3</v>
      </c>
      <c r="I101" s="13">
        <f t="shared" si="59"/>
        <v>0.12</v>
      </c>
      <c r="J101" s="33">
        <v>1</v>
      </c>
      <c r="K101" s="13">
        <f t="shared" si="60"/>
        <v>0.04</v>
      </c>
      <c r="L101" s="37">
        <v>130</v>
      </c>
      <c r="M101" s="234">
        <v>4</v>
      </c>
      <c r="N101" s="13">
        <f t="shared" si="61"/>
        <v>3.0769230769230771E-2</v>
      </c>
      <c r="O101" s="33">
        <v>11</v>
      </c>
      <c r="P101" s="13">
        <f t="shared" si="62"/>
        <v>8.461538461538462E-2</v>
      </c>
      <c r="Q101" s="33">
        <v>3</v>
      </c>
      <c r="R101" s="13">
        <f t="shared" si="63"/>
        <v>2.3076923076923078E-2</v>
      </c>
      <c r="S101" s="37">
        <v>4588</v>
      </c>
      <c r="T101" s="234">
        <v>91</v>
      </c>
      <c r="U101" s="13">
        <f t="shared" si="64"/>
        <v>1.9834350479511771E-2</v>
      </c>
      <c r="V101" s="33">
        <v>703</v>
      </c>
      <c r="W101" s="13">
        <f t="shared" si="65"/>
        <v>0.15322580645161291</v>
      </c>
      <c r="X101" s="33">
        <v>201</v>
      </c>
      <c r="Y101" s="13">
        <f t="shared" si="66"/>
        <v>4.3809938971229291E-2</v>
      </c>
      <c r="Z101" s="37">
        <v>3687</v>
      </c>
      <c r="AA101" s="234">
        <v>63</v>
      </c>
      <c r="AB101" s="13">
        <f t="shared" si="67"/>
        <v>1.7087062652563059E-2</v>
      </c>
      <c r="AC101" s="33">
        <v>522</v>
      </c>
      <c r="AD101" s="13">
        <f t="shared" si="68"/>
        <v>0.14157851912123678</v>
      </c>
      <c r="AE101" s="33">
        <v>177</v>
      </c>
      <c r="AF101" s="13">
        <f t="shared" si="69"/>
        <v>4.8006509357200973E-2</v>
      </c>
      <c r="AG101" s="37">
        <v>2487</v>
      </c>
      <c r="AH101" s="234">
        <v>21</v>
      </c>
      <c r="AI101" s="13">
        <f t="shared" si="70"/>
        <v>8.4439083232810616E-3</v>
      </c>
      <c r="AJ101" s="33">
        <v>267</v>
      </c>
      <c r="AK101" s="13">
        <f t="shared" si="71"/>
        <v>0.10735826296743065</v>
      </c>
      <c r="AL101" s="33">
        <v>99</v>
      </c>
      <c r="AM101" s="13">
        <f t="shared" si="72"/>
        <v>3.9806996381182146E-2</v>
      </c>
      <c r="AN101" s="37">
        <v>1181</v>
      </c>
      <c r="AO101" s="234">
        <v>7</v>
      </c>
      <c r="AP101" s="13">
        <f t="shared" si="73"/>
        <v>5.9271803556308214E-3</v>
      </c>
      <c r="AQ101" s="33">
        <v>87</v>
      </c>
      <c r="AR101" s="13">
        <f t="shared" si="74"/>
        <v>7.3666384419983064E-2</v>
      </c>
      <c r="AS101" s="33">
        <v>29</v>
      </c>
      <c r="AT101" s="13">
        <f t="shared" si="75"/>
        <v>2.4555461473327687E-2</v>
      </c>
      <c r="AU101" s="37">
        <v>350</v>
      </c>
      <c r="AV101" s="234">
        <v>1</v>
      </c>
      <c r="AW101" s="13">
        <f t="shared" si="76"/>
        <v>2.8571428571428571E-3</v>
      </c>
      <c r="AX101" s="33">
        <v>21</v>
      </c>
      <c r="AY101" s="13">
        <f t="shared" si="77"/>
        <v>0.06</v>
      </c>
      <c r="AZ101" s="33">
        <v>4</v>
      </c>
      <c r="BA101" s="13">
        <f t="shared" si="78"/>
        <v>1.1428571428571429E-2</v>
      </c>
      <c r="BB101" s="37">
        <f t="shared" si="404"/>
        <v>12448</v>
      </c>
      <c r="BC101" s="70">
        <f t="shared" si="405"/>
        <v>187</v>
      </c>
      <c r="BD101" s="13">
        <f t="shared" si="79"/>
        <v>1.5022493573264781E-2</v>
      </c>
      <c r="BE101" s="70">
        <f t="shared" si="406"/>
        <v>1614</v>
      </c>
      <c r="BF101" s="13">
        <f t="shared" si="80"/>
        <v>0.12965938303341903</v>
      </c>
      <c r="BG101" s="70">
        <f t="shared" si="407"/>
        <v>514</v>
      </c>
      <c r="BH101" s="13">
        <f t="shared" si="81"/>
        <v>4.1291773778920307E-2</v>
      </c>
      <c r="BJ101" s="260"/>
      <c r="BK101" s="271"/>
      <c r="BL101" s="209" t="s">
        <v>209</v>
      </c>
      <c r="BM101" s="38">
        <v>421</v>
      </c>
      <c r="BN101" s="38">
        <v>2</v>
      </c>
      <c r="BO101" s="85">
        <v>4.7505938242280287E-3</v>
      </c>
      <c r="BP101" s="38">
        <v>2</v>
      </c>
      <c r="BQ101" s="85">
        <v>4.7505938242280287E-3</v>
      </c>
      <c r="BR101" s="38">
        <v>11</v>
      </c>
      <c r="BS101" s="85">
        <v>2.6128266033254157E-2</v>
      </c>
      <c r="BU101" s="190"/>
      <c r="BV101" s="192" t="s">
        <v>67</v>
      </c>
      <c r="BW101" s="36">
        <f t="shared" si="400"/>
        <v>0.81402634961439591</v>
      </c>
      <c r="BX101" s="36">
        <f>(BM82-SUM(BN82,BP82,BR82))/BM82</f>
        <v>0.83342721493522165</v>
      </c>
      <c r="BY101" s="81"/>
      <c r="BZ101" s="139"/>
      <c r="CA101" s="81"/>
      <c r="CB101" s="81"/>
      <c r="CC101" s="81"/>
      <c r="CD101" s="81"/>
      <c r="CE101" s="81"/>
      <c r="CF101" s="81"/>
      <c r="CG101" s="81"/>
      <c r="CH101" s="81"/>
      <c r="CI101" s="81"/>
      <c r="CJ101" s="81"/>
      <c r="CK101" s="81"/>
      <c r="CL101" s="81"/>
      <c r="CM101" s="81"/>
      <c r="CN101" s="81"/>
      <c r="CO101" s="81"/>
      <c r="CP101" s="3"/>
      <c r="CQ101" s="81"/>
      <c r="CR101" s="81"/>
      <c r="CS101" s="81"/>
      <c r="CT101" s="81"/>
      <c r="CU101" s="81"/>
      <c r="CV101" s="81"/>
      <c r="CW101" s="81"/>
      <c r="CX101" s="81"/>
      <c r="CY101" s="81"/>
      <c r="CZ101" s="81"/>
      <c r="DA101" s="81"/>
      <c r="DB101" s="81"/>
      <c r="DD101" s="139"/>
      <c r="DE101" s="81"/>
      <c r="DF101" s="81"/>
      <c r="DG101" s="81"/>
      <c r="DH101" s="81"/>
      <c r="DI101" s="81"/>
      <c r="DJ101" s="81"/>
      <c r="DK101" s="81"/>
      <c r="DL101" s="81"/>
      <c r="DM101" s="81"/>
      <c r="DN101" s="81"/>
      <c r="DO101" s="81"/>
      <c r="DP101" s="81"/>
      <c r="DQ101" s="81"/>
      <c r="DR101" s="81"/>
      <c r="DS101" s="81"/>
      <c r="DT101" s="81"/>
      <c r="DU101" s="81"/>
      <c r="DV101" s="81"/>
      <c r="DW101" s="81"/>
      <c r="DX101" s="81"/>
      <c r="DY101" s="81"/>
      <c r="DZ101" s="81"/>
      <c r="EA101" s="81"/>
      <c r="EB101" s="81"/>
      <c r="EC101" s="81"/>
      <c r="ED101" s="81"/>
      <c r="EE101" s="81"/>
      <c r="EF101" s="81"/>
      <c r="EG101" s="81"/>
      <c r="EH101" s="81"/>
      <c r="EI101" s="81"/>
      <c r="EJ101" s="81"/>
      <c r="EK101" s="81"/>
      <c r="EL101" s="81"/>
      <c r="EM101" s="81"/>
      <c r="EN101" s="81"/>
      <c r="EO101" s="81"/>
      <c r="EP101" s="81"/>
      <c r="EQ101" s="81"/>
      <c r="ER101" s="81"/>
      <c r="ES101" s="81"/>
      <c r="ET101" s="81"/>
      <c r="EU101" s="81"/>
      <c r="EV101" s="81"/>
      <c r="EX101" s="81"/>
      <c r="EY101" s="81"/>
      <c r="EZ101" s="81"/>
      <c r="FA101" s="81"/>
      <c r="FB101" s="81"/>
      <c r="FC101" s="81"/>
      <c r="FD101" s="81"/>
      <c r="FE101" s="81"/>
      <c r="FF101" s="81"/>
      <c r="FG101" s="81"/>
      <c r="FH101" s="81"/>
      <c r="FI101" s="81"/>
      <c r="FJ101" s="81"/>
      <c r="FK101" s="81"/>
      <c r="FL101" s="81"/>
      <c r="FM101" s="81"/>
      <c r="FN101" s="81"/>
      <c r="FO101" s="81"/>
      <c r="FP101" s="81"/>
      <c r="FQ101" s="81"/>
      <c r="FR101" s="81"/>
      <c r="FS101" s="81"/>
      <c r="FT101" s="81"/>
      <c r="FU101" s="81"/>
      <c r="FV101" s="81"/>
      <c r="FW101" s="81"/>
      <c r="FX101" s="81"/>
      <c r="FY101" s="81"/>
      <c r="FZ101" s="81"/>
      <c r="GA101" s="81"/>
      <c r="GB101" s="81"/>
      <c r="GC101" s="81"/>
      <c r="GD101" s="81"/>
      <c r="GE101" s="81"/>
      <c r="GF101" s="81"/>
      <c r="GG101" s="81"/>
      <c r="GH101" s="81"/>
    </row>
    <row r="102" spans="2:190" s="12" customFormat="1" ht="14.25" customHeight="1">
      <c r="B102" s="259">
        <v>20</v>
      </c>
      <c r="C102" s="270" t="s">
        <v>111</v>
      </c>
      <c r="D102" s="135" t="s">
        <v>140</v>
      </c>
      <c r="E102" s="120">
        <v>31</v>
      </c>
      <c r="F102" s="83">
        <v>1</v>
      </c>
      <c r="G102" s="72">
        <f t="shared" si="58"/>
        <v>3.2258064516129031E-2</v>
      </c>
      <c r="H102" s="73">
        <v>3</v>
      </c>
      <c r="I102" s="72">
        <f t="shared" si="59"/>
        <v>9.6774193548387094E-2</v>
      </c>
      <c r="J102" s="73">
        <v>2</v>
      </c>
      <c r="K102" s="72">
        <f t="shared" si="60"/>
        <v>6.4516129032258063E-2</v>
      </c>
      <c r="L102" s="120">
        <v>116</v>
      </c>
      <c r="M102" s="83">
        <v>1</v>
      </c>
      <c r="N102" s="72">
        <f t="shared" si="61"/>
        <v>8.6206896551724137E-3</v>
      </c>
      <c r="O102" s="73">
        <v>9</v>
      </c>
      <c r="P102" s="72">
        <f t="shared" si="62"/>
        <v>7.7586206896551727E-2</v>
      </c>
      <c r="Q102" s="73">
        <v>5</v>
      </c>
      <c r="R102" s="72">
        <f t="shared" si="63"/>
        <v>4.3103448275862072E-2</v>
      </c>
      <c r="S102" s="120">
        <v>5668</v>
      </c>
      <c r="T102" s="83">
        <v>214</v>
      </c>
      <c r="U102" s="72">
        <f t="shared" si="64"/>
        <v>3.7755822159491886E-2</v>
      </c>
      <c r="V102" s="73">
        <v>673</v>
      </c>
      <c r="W102" s="72">
        <f t="shared" si="65"/>
        <v>0.11873676781933663</v>
      </c>
      <c r="X102" s="73">
        <v>471</v>
      </c>
      <c r="Y102" s="72">
        <f t="shared" si="66"/>
        <v>8.3098094565984479E-2</v>
      </c>
      <c r="Z102" s="120">
        <v>4621</v>
      </c>
      <c r="AA102" s="83">
        <v>127</v>
      </c>
      <c r="AB102" s="72">
        <f t="shared" si="67"/>
        <v>2.748322873836832E-2</v>
      </c>
      <c r="AC102" s="73">
        <v>499</v>
      </c>
      <c r="AD102" s="72">
        <f t="shared" si="68"/>
        <v>0.10798528457043929</v>
      </c>
      <c r="AE102" s="73">
        <v>399</v>
      </c>
      <c r="AF102" s="72">
        <f t="shared" si="69"/>
        <v>8.6344946981172913E-2</v>
      </c>
      <c r="AG102" s="120">
        <v>3077</v>
      </c>
      <c r="AH102" s="83">
        <v>52</v>
      </c>
      <c r="AI102" s="72">
        <f t="shared" si="70"/>
        <v>1.6899577510562237E-2</v>
      </c>
      <c r="AJ102" s="73">
        <v>204</v>
      </c>
      <c r="AK102" s="72">
        <f t="shared" si="71"/>
        <v>6.6298342541436461E-2</v>
      </c>
      <c r="AL102" s="73">
        <v>240</v>
      </c>
      <c r="AM102" s="72">
        <f t="shared" si="72"/>
        <v>7.7998050048748782E-2</v>
      </c>
      <c r="AN102" s="120">
        <v>1434</v>
      </c>
      <c r="AO102" s="83">
        <v>20</v>
      </c>
      <c r="AP102" s="72">
        <f t="shared" si="73"/>
        <v>1.3947001394700139E-2</v>
      </c>
      <c r="AQ102" s="73">
        <v>95</v>
      </c>
      <c r="AR102" s="72">
        <f t="shared" si="74"/>
        <v>6.6248256624825669E-2</v>
      </c>
      <c r="AS102" s="73">
        <v>75</v>
      </c>
      <c r="AT102" s="72">
        <f t="shared" si="75"/>
        <v>5.2301255230125521E-2</v>
      </c>
      <c r="AU102" s="120">
        <v>454</v>
      </c>
      <c r="AV102" s="83">
        <v>2</v>
      </c>
      <c r="AW102" s="72">
        <f t="shared" si="76"/>
        <v>4.4052863436123352E-3</v>
      </c>
      <c r="AX102" s="73">
        <v>14</v>
      </c>
      <c r="AY102" s="72">
        <f t="shared" si="77"/>
        <v>3.0837004405286344E-2</v>
      </c>
      <c r="AZ102" s="73">
        <v>16</v>
      </c>
      <c r="BA102" s="72">
        <f t="shared" si="78"/>
        <v>3.5242290748898682E-2</v>
      </c>
      <c r="BB102" s="120">
        <f t="shared" si="404"/>
        <v>15401</v>
      </c>
      <c r="BC102" s="74">
        <f t="shared" si="405"/>
        <v>417</v>
      </c>
      <c r="BD102" s="72">
        <f t="shared" si="79"/>
        <v>2.7076163885461982E-2</v>
      </c>
      <c r="BE102" s="74">
        <f t="shared" si="406"/>
        <v>1497</v>
      </c>
      <c r="BF102" s="72">
        <f t="shared" si="80"/>
        <v>9.7201480423349126E-2</v>
      </c>
      <c r="BG102" s="74">
        <f t="shared" si="407"/>
        <v>1208</v>
      </c>
      <c r="BH102" s="72">
        <f t="shared" si="81"/>
        <v>7.8436465164599706E-2</v>
      </c>
      <c r="BJ102" s="261"/>
      <c r="BK102" s="272"/>
      <c r="BL102" s="208" t="s">
        <v>67</v>
      </c>
      <c r="BM102" s="38">
        <v>11860</v>
      </c>
      <c r="BN102" s="38">
        <v>279</v>
      </c>
      <c r="BO102" s="85">
        <v>2.3524451939291736E-2</v>
      </c>
      <c r="BP102" s="38">
        <v>848</v>
      </c>
      <c r="BQ102" s="85">
        <v>7.1500843170320405E-2</v>
      </c>
      <c r="BR102" s="38">
        <v>1068</v>
      </c>
      <c r="BS102" s="85">
        <v>9.0050590219224277E-2</v>
      </c>
      <c r="BU102" s="188" t="s">
        <v>111</v>
      </c>
      <c r="BV102" s="193" t="s">
        <v>140</v>
      </c>
      <c r="BW102" s="36">
        <f t="shared" si="400"/>
        <v>0.79728589052658916</v>
      </c>
      <c r="BX102" s="36">
        <f>(BM83-SUM(BN83,BP83,BR83))/BM83</f>
        <v>0.80698661083255274</v>
      </c>
      <c r="BY102" s="81"/>
      <c r="BZ102" s="139"/>
      <c r="CA102" s="81"/>
      <c r="CB102" s="81"/>
      <c r="CC102" s="81"/>
      <c r="CD102" s="81"/>
      <c r="CE102" s="81"/>
      <c r="CF102" s="81"/>
      <c r="CG102" s="81"/>
      <c r="CH102" s="81"/>
      <c r="CI102" s="81"/>
      <c r="CJ102" s="81"/>
      <c r="CK102" s="81"/>
      <c r="CL102" s="81"/>
      <c r="CM102" s="81"/>
      <c r="CN102" s="81"/>
      <c r="CO102" s="81"/>
      <c r="CP102" s="3"/>
      <c r="CQ102" s="81"/>
      <c r="CR102" s="81"/>
      <c r="CS102" s="81"/>
      <c r="CT102" s="81"/>
      <c r="CU102" s="81"/>
      <c r="CV102" s="81"/>
      <c r="CW102" s="81"/>
      <c r="CX102" s="81"/>
      <c r="CY102" s="81"/>
      <c r="CZ102" s="81"/>
      <c r="DA102" s="81"/>
      <c r="DB102" s="81"/>
      <c r="DD102" s="139"/>
      <c r="DE102" s="81"/>
      <c r="DF102" s="81"/>
      <c r="DG102" s="81"/>
      <c r="DH102" s="81"/>
      <c r="DI102" s="81"/>
      <c r="DJ102" s="81"/>
      <c r="DK102" s="81"/>
      <c r="DL102" s="81"/>
      <c r="DM102" s="81"/>
      <c r="DN102" s="81"/>
      <c r="DO102" s="81"/>
      <c r="DP102" s="81"/>
      <c r="DQ102" s="81"/>
      <c r="DR102" s="81"/>
      <c r="DS102" s="81"/>
      <c r="DT102" s="81"/>
      <c r="DU102" s="81"/>
      <c r="DV102" s="81"/>
      <c r="DW102" s="81"/>
      <c r="DX102" s="81"/>
      <c r="DY102" s="81"/>
      <c r="DZ102" s="81"/>
      <c r="EA102" s="81"/>
      <c r="EB102" s="81"/>
      <c r="EC102" s="81"/>
      <c r="ED102" s="81"/>
      <c r="EE102" s="81"/>
      <c r="EF102" s="81"/>
      <c r="EG102" s="81"/>
      <c r="EH102" s="81"/>
      <c r="EI102" s="81"/>
      <c r="EJ102" s="81"/>
      <c r="EK102" s="81"/>
      <c r="EL102" s="81"/>
      <c r="EM102" s="81"/>
      <c r="EN102" s="81"/>
      <c r="EO102" s="81"/>
      <c r="EP102" s="81"/>
      <c r="EQ102" s="81"/>
      <c r="ER102" s="81"/>
      <c r="ES102" s="81"/>
      <c r="ET102" s="81"/>
      <c r="EU102" s="81"/>
      <c r="EV102" s="81"/>
      <c r="EX102" s="81"/>
      <c r="EY102" s="81"/>
      <c r="EZ102" s="81"/>
      <c r="FA102" s="81"/>
      <c r="FB102" s="81"/>
      <c r="FC102" s="81"/>
      <c r="FD102" s="81"/>
      <c r="FE102" s="81"/>
      <c r="FF102" s="81"/>
      <c r="FG102" s="81"/>
      <c r="FH102" s="81"/>
      <c r="FI102" s="81"/>
      <c r="FJ102" s="81"/>
      <c r="FK102" s="81"/>
      <c r="FL102" s="81"/>
      <c r="FM102" s="81"/>
      <c r="FN102" s="81"/>
      <c r="FO102" s="81"/>
      <c r="FP102" s="81"/>
      <c r="FQ102" s="81"/>
      <c r="FR102" s="81"/>
      <c r="FS102" s="81"/>
      <c r="FT102" s="81"/>
      <c r="FU102" s="81"/>
      <c r="FV102" s="81"/>
      <c r="FW102" s="81"/>
      <c r="FX102" s="81"/>
      <c r="FY102" s="81"/>
      <c r="FZ102" s="81"/>
      <c r="GA102" s="81"/>
      <c r="GB102" s="81"/>
      <c r="GC102" s="81"/>
      <c r="GD102" s="81"/>
      <c r="GE102" s="81"/>
      <c r="GF102" s="81"/>
      <c r="GG102" s="81"/>
      <c r="GH102" s="81"/>
    </row>
    <row r="103" spans="2:190" s="12" customFormat="1" ht="14.25" customHeight="1">
      <c r="B103" s="260"/>
      <c r="C103" s="271"/>
      <c r="D103" s="213" t="s">
        <v>303</v>
      </c>
      <c r="E103" s="170">
        <v>2</v>
      </c>
      <c r="F103" s="220">
        <v>0</v>
      </c>
      <c r="G103" s="84">
        <f t="shared" si="58"/>
        <v>0</v>
      </c>
      <c r="H103" s="231">
        <v>0</v>
      </c>
      <c r="I103" s="84">
        <f>IFERROR(H103/E103,"-")</f>
        <v>0</v>
      </c>
      <c r="J103" s="231">
        <v>0</v>
      </c>
      <c r="K103" s="84">
        <f>IFERROR(J103/E103,"-")</f>
        <v>0</v>
      </c>
      <c r="L103" s="170">
        <v>5</v>
      </c>
      <c r="M103" s="220">
        <v>0</v>
      </c>
      <c r="N103" s="84">
        <f>IFERROR(M103/L103,"-")</f>
        <v>0</v>
      </c>
      <c r="O103" s="231">
        <v>1</v>
      </c>
      <c r="P103" s="84">
        <f>IFERROR(O103/L103,"-")</f>
        <v>0.2</v>
      </c>
      <c r="Q103" s="231">
        <v>0</v>
      </c>
      <c r="R103" s="84">
        <f>IFERROR(Q103/L103,"-")</f>
        <v>0</v>
      </c>
      <c r="S103" s="170">
        <v>1304</v>
      </c>
      <c r="T103" s="220">
        <v>64</v>
      </c>
      <c r="U103" s="84">
        <f>IFERROR(T103/S103,"-")</f>
        <v>4.9079754601226995E-2</v>
      </c>
      <c r="V103" s="231">
        <v>177</v>
      </c>
      <c r="W103" s="84">
        <f>IFERROR(V103/S103,"-")</f>
        <v>0.1357361963190184</v>
      </c>
      <c r="X103" s="231">
        <v>121</v>
      </c>
      <c r="Y103" s="84">
        <f>IFERROR(X103/S103,"-")</f>
        <v>9.2791411042944791E-2</v>
      </c>
      <c r="Z103" s="170">
        <v>998</v>
      </c>
      <c r="AA103" s="220">
        <v>50</v>
      </c>
      <c r="AB103" s="84">
        <f>IFERROR(AA103/Z103,"-")</f>
        <v>5.0100200400801605E-2</v>
      </c>
      <c r="AC103" s="231">
        <v>101</v>
      </c>
      <c r="AD103" s="84">
        <f>IFERROR(AC103/Z103,"-")</f>
        <v>0.10120240480961924</v>
      </c>
      <c r="AE103" s="231">
        <v>110</v>
      </c>
      <c r="AF103" s="84">
        <f>IFERROR(AE103/Z103,"-")</f>
        <v>0.11022044088176353</v>
      </c>
      <c r="AG103" s="170">
        <v>623</v>
      </c>
      <c r="AH103" s="220">
        <v>17</v>
      </c>
      <c r="AI103" s="84">
        <f>IFERROR(AH103/AG103,"-")</f>
        <v>2.7287319422150885E-2</v>
      </c>
      <c r="AJ103" s="231">
        <v>56</v>
      </c>
      <c r="AK103" s="84">
        <f>IFERROR(AJ103/AG103,"-")</f>
        <v>8.98876404494382E-2</v>
      </c>
      <c r="AL103" s="231">
        <v>51</v>
      </c>
      <c r="AM103" s="84">
        <f>IFERROR(AL103/AG103,"-")</f>
        <v>8.186195826645265E-2</v>
      </c>
      <c r="AN103" s="170">
        <v>282</v>
      </c>
      <c r="AO103" s="220">
        <v>2</v>
      </c>
      <c r="AP103" s="84">
        <f>IFERROR(AO103/AN103,"-")</f>
        <v>7.0921985815602835E-3</v>
      </c>
      <c r="AQ103" s="231">
        <v>24</v>
      </c>
      <c r="AR103" s="84">
        <f>IFERROR(AQ103/AN103,"-")</f>
        <v>8.5106382978723402E-2</v>
      </c>
      <c r="AS103" s="231">
        <v>19</v>
      </c>
      <c r="AT103" s="84">
        <f>IFERROR(AS103/AN103,"-")</f>
        <v>6.7375886524822695E-2</v>
      </c>
      <c r="AU103" s="170">
        <v>79</v>
      </c>
      <c r="AV103" s="220">
        <v>1</v>
      </c>
      <c r="AW103" s="84">
        <f>IFERROR(AV103/AU103,"-")</f>
        <v>1.2658227848101266E-2</v>
      </c>
      <c r="AX103" s="231">
        <v>4</v>
      </c>
      <c r="AY103" s="84">
        <f>IFERROR(AX103/AU103,"-")</f>
        <v>5.0632911392405063E-2</v>
      </c>
      <c r="AZ103" s="231">
        <v>0</v>
      </c>
      <c r="BA103" s="84">
        <f>IFERROR(AZ103/AU103,"-")</f>
        <v>0</v>
      </c>
      <c r="BB103" s="170">
        <f t="shared" si="404"/>
        <v>3293</v>
      </c>
      <c r="BC103" s="171">
        <f t="shared" si="405"/>
        <v>134</v>
      </c>
      <c r="BD103" s="84">
        <f>IFERROR(BC103/BB103,"-")</f>
        <v>4.0692377771029457E-2</v>
      </c>
      <c r="BE103" s="171">
        <f t="shared" si="406"/>
        <v>363</v>
      </c>
      <c r="BF103" s="84">
        <f>IFERROR(BE103/BB103,"-")</f>
        <v>0.11023382933495293</v>
      </c>
      <c r="BG103" s="171">
        <f t="shared" si="407"/>
        <v>301</v>
      </c>
      <c r="BH103" s="84">
        <f>IFERROR(BG103/BB103,"-")</f>
        <v>9.1406012754327359E-2</v>
      </c>
      <c r="BJ103" s="259">
        <v>25</v>
      </c>
      <c r="BK103" s="270" t="s">
        <v>115</v>
      </c>
      <c r="BL103" s="209" t="s">
        <v>140</v>
      </c>
      <c r="BM103" s="38">
        <v>6488</v>
      </c>
      <c r="BN103" s="38">
        <v>165</v>
      </c>
      <c r="BO103" s="85">
        <v>2.5431565967940814E-2</v>
      </c>
      <c r="BP103" s="38">
        <v>718</v>
      </c>
      <c r="BQ103" s="85">
        <v>0.11066584463625154</v>
      </c>
      <c r="BR103" s="38">
        <v>406</v>
      </c>
      <c r="BS103" s="85">
        <v>6.2577065351418007E-2</v>
      </c>
      <c r="BU103" s="225"/>
      <c r="BV103" s="214" t="s">
        <v>299</v>
      </c>
      <c r="BW103" s="36">
        <f t="shared" si="400"/>
        <v>0.75766778013969027</v>
      </c>
      <c r="BX103" s="226"/>
      <c r="BY103" s="81"/>
      <c r="BZ103" s="139"/>
      <c r="CA103" s="81"/>
      <c r="CB103" s="81"/>
      <c r="CC103" s="81"/>
      <c r="CD103" s="81"/>
      <c r="CE103" s="81"/>
      <c r="CF103" s="81"/>
      <c r="CG103" s="81"/>
      <c r="CH103" s="81"/>
      <c r="CI103" s="81"/>
      <c r="CJ103" s="81"/>
      <c r="CK103" s="81"/>
      <c r="CL103" s="81"/>
      <c r="CM103" s="81"/>
      <c r="CN103" s="81"/>
      <c r="CO103" s="81"/>
      <c r="CP103" s="3"/>
      <c r="CQ103" s="81"/>
      <c r="CR103" s="81"/>
      <c r="CS103" s="81"/>
      <c r="CT103" s="81"/>
      <c r="CU103" s="81"/>
      <c r="CV103" s="81"/>
      <c r="CW103" s="81"/>
      <c r="CX103" s="81"/>
      <c r="CY103" s="81"/>
      <c r="CZ103" s="81"/>
      <c r="DA103" s="81"/>
      <c r="DB103" s="81"/>
      <c r="DD103" s="139"/>
      <c r="DE103" s="81"/>
      <c r="DF103" s="81"/>
      <c r="DG103" s="81"/>
      <c r="DH103" s="81"/>
      <c r="DI103" s="81"/>
      <c r="DJ103" s="81"/>
      <c r="DK103" s="81"/>
      <c r="DL103" s="81"/>
      <c r="DM103" s="81"/>
      <c r="DN103" s="81"/>
      <c r="DO103" s="81"/>
      <c r="DP103" s="81"/>
      <c r="DQ103" s="81"/>
      <c r="DR103" s="81"/>
      <c r="DS103" s="81"/>
      <c r="DT103" s="81"/>
      <c r="DU103" s="81"/>
      <c r="DV103" s="81"/>
      <c r="DW103" s="81"/>
      <c r="DX103" s="81"/>
      <c r="DY103" s="81"/>
      <c r="DZ103" s="81"/>
      <c r="EA103" s="81"/>
      <c r="EB103" s="81"/>
      <c r="EC103" s="81"/>
      <c r="ED103" s="81"/>
      <c r="EE103" s="81"/>
      <c r="EF103" s="81"/>
      <c r="EG103" s="81"/>
      <c r="EH103" s="81"/>
      <c r="EI103" s="81"/>
      <c r="EJ103" s="81"/>
      <c r="EK103" s="81"/>
      <c r="EL103" s="81"/>
      <c r="EM103" s="81"/>
      <c r="EN103" s="81"/>
      <c r="EO103" s="81"/>
      <c r="EP103" s="81"/>
      <c r="EQ103" s="81"/>
      <c r="ER103" s="81"/>
      <c r="ES103" s="81"/>
      <c r="ET103" s="81"/>
      <c r="EU103" s="81"/>
      <c r="EV103" s="81"/>
      <c r="EX103" s="81"/>
      <c r="EY103" s="81"/>
      <c r="EZ103" s="81"/>
      <c r="FA103" s="81"/>
      <c r="FB103" s="81"/>
      <c r="FC103" s="81"/>
      <c r="FD103" s="81"/>
      <c r="FE103" s="81"/>
      <c r="FF103" s="81"/>
      <c r="FG103" s="81"/>
      <c r="FH103" s="81"/>
      <c r="FI103" s="81"/>
      <c r="FJ103" s="81"/>
      <c r="FK103" s="81"/>
      <c r="FL103" s="81"/>
      <c r="FM103" s="81"/>
      <c r="FN103" s="81"/>
      <c r="FO103" s="81"/>
      <c r="FP103" s="81"/>
      <c r="FQ103" s="81"/>
      <c r="FR103" s="81"/>
      <c r="FS103" s="81"/>
      <c r="FT103" s="81"/>
      <c r="FU103" s="81"/>
      <c r="FV103" s="81"/>
      <c r="FW103" s="81"/>
      <c r="FX103" s="81"/>
      <c r="FY103" s="81"/>
      <c r="FZ103" s="81"/>
      <c r="GA103" s="81"/>
      <c r="GB103" s="81"/>
      <c r="GC103" s="81"/>
      <c r="GD103" s="81"/>
      <c r="GE103" s="81"/>
      <c r="GF103" s="81"/>
      <c r="GG103" s="81"/>
      <c r="GH103" s="81"/>
    </row>
    <row r="104" spans="2:190" s="12" customFormat="1" ht="14.25" customHeight="1">
      <c r="B104" s="260"/>
      <c r="C104" s="271"/>
      <c r="D104" s="169" t="s">
        <v>160</v>
      </c>
      <c r="E104" s="164">
        <v>1</v>
      </c>
      <c r="F104" s="165">
        <v>0</v>
      </c>
      <c r="G104" s="62">
        <f t="shared" si="58"/>
        <v>0</v>
      </c>
      <c r="H104" s="63">
        <v>0</v>
      </c>
      <c r="I104" s="62">
        <f t="shared" si="59"/>
        <v>0</v>
      </c>
      <c r="J104" s="63">
        <v>0</v>
      </c>
      <c r="K104" s="62">
        <f t="shared" si="60"/>
        <v>0</v>
      </c>
      <c r="L104" s="164">
        <v>2</v>
      </c>
      <c r="M104" s="165">
        <v>0</v>
      </c>
      <c r="N104" s="62">
        <f t="shared" si="61"/>
        <v>0</v>
      </c>
      <c r="O104" s="63">
        <v>0</v>
      </c>
      <c r="P104" s="62">
        <f t="shared" si="62"/>
        <v>0</v>
      </c>
      <c r="Q104" s="63">
        <v>0</v>
      </c>
      <c r="R104" s="62">
        <f t="shared" si="63"/>
        <v>0</v>
      </c>
      <c r="S104" s="164">
        <v>734</v>
      </c>
      <c r="T104" s="165">
        <v>27</v>
      </c>
      <c r="U104" s="62">
        <f t="shared" si="64"/>
        <v>3.6784741144414171E-2</v>
      </c>
      <c r="V104" s="63">
        <v>76</v>
      </c>
      <c r="W104" s="62">
        <f t="shared" si="65"/>
        <v>0.10354223433242507</v>
      </c>
      <c r="X104" s="63">
        <v>71</v>
      </c>
      <c r="Y104" s="62">
        <f t="shared" si="66"/>
        <v>9.6730245231607628E-2</v>
      </c>
      <c r="Z104" s="164">
        <v>373</v>
      </c>
      <c r="AA104" s="165">
        <v>8</v>
      </c>
      <c r="AB104" s="62">
        <f t="shared" si="67"/>
        <v>2.1447721179624665E-2</v>
      </c>
      <c r="AC104" s="63">
        <v>39</v>
      </c>
      <c r="AD104" s="62">
        <f t="shared" si="68"/>
        <v>0.10455764075067024</v>
      </c>
      <c r="AE104" s="63">
        <v>42</v>
      </c>
      <c r="AF104" s="62">
        <f t="shared" si="69"/>
        <v>0.1126005361930295</v>
      </c>
      <c r="AG104" s="164">
        <v>186</v>
      </c>
      <c r="AH104" s="165">
        <v>5</v>
      </c>
      <c r="AI104" s="62">
        <f t="shared" si="70"/>
        <v>2.6881720430107527E-2</v>
      </c>
      <c r="AJ104" s="63">
        <v>16</v>
      </c>
      <c r="AK104" s="62">
        <f t="shared" si="71"/>
        <v>8.6021505376344093E-2</v>
      </c>
      <c r="AL104" s="63">
        <v>17</v>
      </c>
      <c r="AM104" s="62">
        <f t="shared" si="72"/>
        <v>9.1397849462365593E-2</v>
      </c>
      <c r="AN104" s="164">
        <v>71</v>
      </c>
      <c r="AO104" s="165">
        <v>2</v>
      </c>
      <c r="AP104" s="62">
        <f t="shared" si="73"/>
        <v>2.8169014084507043E-2</v>
      </c>
      <c r="AQ104" s="63">
        <v>2</v>
      </c>
      <c r="AR104" s="62">
        <f t="shared" si="74"/>
        <v>2.8169014084507043E-2</v>
      </c>
      <c r="AS104" s="63">
        <v>2</v>
      </c>
      <c r="AT104" s="62">
        <f t="shared" si="75"/>
        <v>2.8169014084507043E-2</v>
      </c>
      <c r="AU104" s="164">
        <v>28</v>
      </c>
      <c r="AV104" s="165">
        <v>0</v>
      </c>
      <c r="AW104" s="62">
        <f t="shared" si="76"/>
        <v>0</v>
      </c>
      <c r="AX104" s="63">
        <v>1</v>
      </c>
      <c r="AY104" s="62">
        <f t="shared" si="77"/>
        <v>3.5714285714285712E-2</v>
      </c>
      <c r="AZ104" s="63">
        <v>0</v>
      </c>
      <c r="BA104" s="62">
        <f t="shared" si="78"/>
        <v>0</v>
      </c>
      <c r="BB104" s="164">
        <f t="shared" si="404"/>
        <v>1395</v>
      </c>
      <c r="BC104" s="64">
        <f t="shared" si="405"/>
        <v>42</v>
      </c>
      <c r="BD104" s="62">
        <f t="shared" si="79"/>
        <v>3.0107526881720432E-2</v>
      </c>
      <c r="BE104" s="64">
        <f t="shared" si="406"/>
        <v>134</v>
      </c>
      <c r="BF104" s="62">
        <f t="shared" si="80"/>
        <v>9.6057347670250898E-2</v>
      </c>
      <c r="BG104" s="64">
        <f t="shared" si="407"/>
        <v>132</v>
      </c>
      <c r="BH104" s="62">
        <f t="shared" si="81"/>
        <v>9.4623655913978491E-2</v>
      </c>
      <c r="BJ104" s="260"/>
      <c r="BK104" s="271"/>
      <c r="BL104" s="209" t="s">
        <v>160</v>
      </c>
      <c r="BM104" s="38">
        <v>1242</v>
      </c>
      <c r="BN104" s="38">
        <v>25</v>
      </c>
      <c r="BO104" s="85">
        <v>2.0128824476650563E-2</v>
      </c>
      <c r="BP104" s="38">
        <v>137</v>
      </c>
      <c r="BQ104" s="85">
        <v>0.11030595813204509</v>
      </c>
      <c r="BR104" s="38">
        <v>73</v>
      </c>
      <c r="BS104" s="85">
        <v>5.8776167471819643E-2</v>
      </c>
      <c r="BU104" s="189"/>
      <c r="BV104" s="193" t="s">
        <v>160</v>
      </c>
      <c r="BW104" s="36">
        <f t="shared" si="400"/>
        <v>0.77921146953405018</v>
      </c>
      <c r="BX104" s="36">
        <f>(BM84-SUM(BN84,BP84,BR84))/BM84</f>
        <v>0.77768240343347639</v>
      </c>
      <c r="BY104" s="81"/>
      <c r="BZ104" s="139"/>
      <c r="CA104" s="81"/>
      <c r="CB104" s="81"/>
      <c r="CC104" s="81"/>
      <c r="CD104" s="81"/>
      <c r="CE104" s="81"/>
      <c r="CF104" s="81"/>
      <c r="CG104" s="81"/>
      <c r="CH104" s="81"/>
      <c r="CI104" s="81"/>
      <c r="CJ104" s="81"/>
      <c r="CK104" s="81"/>
      <c r="CL104" s="81"/>
      <c r="CM104" s="81"/>
      <c r="CN104" s="81"/>
      <c r="CO104" s="81"/>
      <c r="CP104" s="3"/>
      <c r="CQ104" s="81"/>
      <c r="CR104" s="81"/>
      <c r="CS104" s="81"/>
      <c r="CT104" s="81"/>
      <c r="CU104" s="81"/>
      <c r="CV104" s="81"/>
      <c r="CW104" s="81"/>
      <c r="CX104" s="81"/>
      <c r="CY104" s="81"/>
      <c r="CZ104" s="81"/>
      <c r="DA104" s="81"/>
      <c r="DB104" s="81"/>
      <c r="DD104" s="139"/>
      <c r="DE104" s="81"/>
      <c r="DF104" s="81"/>
      <c r="DG104" s="81"/>
      <c r="DH104" s="81"/>
      <c r="DI104" s="81"/>
      <c r="DJ104" s="81"/>
      <c r="DK104" s="81"/>
      <c r="DL104" s="81"/>
      <c r="DM104" s="81"/>
      <c r="DN104" s="81"/>
      <c r="DO104" s="81"/>
      <c r="DP104" s="81"/>
      <c r="DQ104" s="81"/>
      <c r="DR104" s="81"/>
      <c r="DS104" s="81"/>
      <c r="DT104" s="81"/>
      <c r="DU104" s="81"/>
      <c r="DV104" s="81"/>
      <c r="DW104" s="81"/>
      <c r="DX104" s="81"/>
      <c r="DY104" s="81"/>
      <c r="DZ104" s="81"/>
      <c r="EA104" s="81"/>
      <c r="EB104" s="81"/>
      <c r="EC104" s="81"/>
      <c r="ED104" s="81"/>
      <c r="EE104" s="81"/>
      <c r="EF104" s="81"/>
      <c r="EG104" s="81"/>
      <c r="EH104" s="81"/>
      <c r="EI104" s="81"/>
      <c r="EJ104" s="81"/>
      <c r="EK104" s="81"/>
      <c r="EL104" s="81"/>
      <c r="EM104" s="81"/>
      <c r="EN104" s="81"/>
      <c r="EO104" s="81"/>
      <c r="EP104" s="81"/>
      <c r="EQ104" s="81"/>
      <c r="ER104" s="81"/>
      <c r="ES104" s="81"/>
      <c r="ET104" s="81"/>
      <c r="EU104" s="81"/>
      <c r="EV104" s="81"/>
      <c r="EX104" s="81"/>
      <c r="EY104" s="81"/>
      <c r="EZ104" s="81"/>
      <c r="FA104" s="81"/>
      <c r="FB104" s="81"/>
      <c r="FC104" s="81"/>
      <c r="FD104" s="81"/>
      <c r="FE104" s="81"/>
      <c r="FF104" s="81"/>
      <c r="FG104" s="81"/>
      <c r="FH104" s="81"/>
      <c r="FI104" s="81"/>
      <c r="FJ104" s="81"/>
      <c r="FK104" s="81"/>
      <c r="FL104" s="81"/>
      <c r="FM104" s="81"/>
      <c r="FN104" s="81"/>
      <c r="FO104" s="81"/>
      <c r="FP104" s="81"/>
      <c r="FQ104" s="81"/>
      <c r="FR104" s="81"/>
      <c r="FS104" s="81"/>
      <c r="FT104" s="81"/>
      <c r="FU104" s="81"/>
      <c r="FV104" s="81"/>
      <c r="FW104" s="81"/>
      <c r="FX104" s="81"/>
      <c r="FY104" s="81"/>
      <c r="FZ104" s="81"/>
      <c r="GA104" s="81"/>
      <c r="GB104" s="81"/>
      <c r="GC104" s="81"/>
      <c r="GD104" s="81"/>
      <c r="GE104" s="81"/>
      <c r="GF104" s="81"/>
      <c r="GG104" s="81"/>
      <c r="GH104" s="81"/>
    </row>
    <row r="105" spans="2:190" s="12" customFormat="1" ht="14.25" customHeight="1">
      <c r="B105" s="260"/>
      <c r="C105" s="271"/>
      <c r="D105" s="136" t="s">
        <v>210</v>
      </c>
      <c r="E105" s="156">
        <v>0</v>
      </c>
      <c r="F105" s="232">
        <v>0</v>
      </c>
      <c r="G105" s="158" t="str">
        <f t="shared" ref="G105" si="569">IFERROR(F105/E105,"-")</f>
        <v>-</v>
      </c>
      <c r="H105" s="233">
        <v>0</v>
      </c>
      <c r="I105" s="158" t="str">
        <f t="shared" ref="I105" si="570">IFERROR(H105/E105,"-")</f>
        <v>-</v>
      </c>
      <c r="J105" s="233">
        <v>0</v>
      </c>
      <c r="K105" s="158" t="str">
        <f t="shared" ref="K105" si="571">IFERROR(J105/E105,"-")</f>
        <v>-</v>
      </c>
      <c r="L105" s="156">
        <v>3</v>
      </c>
      <c r="M105" s="232">
        <v>0</v>
      </c>
      <c r="N105" s="158">
        <f t="shared" ref="N105" si="572">IFERROR(M105/L105,"-")</f>
        <v>0</v>
      </c>
      <c r="O105" s="233">
        <v>0</v>
      </c>
      <c r="P105" s="158">
        <f t="shared" ref="P105" si="573">IFERROR(O105/L105,"-")</f>
        <v>0</v>
      </c>
      <c r="Q105" s="233">
        <v>0</v>
      </c>
      <c r="R105" s="158">
        <f t="shared" ref="R105" si="574">IFERROR(Q105/L105,"-")</f>
        <v>0</v>
      </c>
      <c r="S105" s="156">
        <v>47</v>
      </c>
      <c r="T105" s="232">
        <v>0</v>
      </c>
      <c r="U105" s="158">
        <f t="shared" ref="U105" si="575">IFERROR(T105/S105,"-")</f>
        <v>0</v>
      </c>
      <c r="V105" s="233">
        <v>2</v>
      </c>
      <c r="W105" s="158">
        <f t="shared" ref="W105" si="576">IFERROR(V105/S105,"-")</f>
        <v>4.2553191489361701E-2</v>
      </c>
      <c r="X105" s="233">
        <v>0</v>
      </c>
      <c r="Y105" s="158">
        <f t="shared" ref="Y105" si="577">IFERROR(X105/S105,"-")</f>
        <v>0</v>
      </c>
      <c r="Z105" s="156">
        <v>110</v>
      </c>
      <c r="AA105" s="232">
        <v>0</v>
      </c>
      <c r="AB105" s="158">
        <f t="shared" ref="AB105" si="578">IFERROR(AA105/Z105,"-")</f>
        <v>0</v>
      </c>
      <c r="AC105" s="233">
        <v>2</v>
      </c>
      <c r="AD105" s="158">
        <f t="shared" ref="AD105" si="579">IFERROR(AC105/Z105,"-")</f>
        <v>1.8181818181818181E-2</v>
      </c>
      <c r="AE105" s="233">
        <v>2</v>
      </c>
      <c r="AF105" s="158">
        <f t="shared" ref="AF105" si="580">IFERROR(AE105/Z105,"-")</f>
        <v>1.8181818181818181E-2</v>
      </c>
      <c r="AG105" s="156">
        <v>123</v>
      </c>
      <c r="AH105" s="232">
        <v>0</v>
      </c>
      <c r="AI105" s="158">
        <f t="shared" ref="AI105" si="581">IFERROR(AH105/AG105,"-")</f>
        <v>0</v>
      </c>
      <c r="AJ105" s="233">
        <v>1</v>
      </c>
      <c r="AK105" s="158">
        <f t="shared" ref="AK105" si="582">IFERROR(AJ105/AG105,"-")</f>
        <v>8.130081300813009E-3</v>
      </c>
      <c r="AL105" s="233">
        <v>2</v>
      </c>
      <c r="AM105" s="158">
        <f t="shared" ref="AM105" si="583">IFERROR(AL105/AG105,"-")</f>
        <v>1.6260162601626018E-2</v>
      </c>
      <c r="AN105" s="156">
        <v>122</v>
      </c>
      <c r="AO105" s="232">
        <v>0</v>
      </c>
      <c r="AP105" s="158">
        <f t="shared" ref="AP105" si="584">IFERROR(AO105/AN105,"-")</f>
        <v>0</v>
      </c>
      <c r="AQ105" s="233">
        <v>1</v>
      </c>
      <c r="AR105" s="158">
        <f t="shared" ref="AR105" si="585">IFERROR(AQ105/AN105,"-")</f>
        <v>8.1967213114754103E-3</v>
      </c>
      <c r="AS105" s="233">
        <v>1</v>
      </c>
      <c r="AT105" s="158">
        <f t="shared" ref="AT105" si="586">IFERROR(AS105/AN105,"-")</f>
        <v>8.1967213114754103E-3</v>
      </c>
      <c r="AU105" s="156">
        <v>64</v>
      </c>
      <c r="AV105" s="232">
        <v>0</v>
      </c>
      <c r="AW105" s="158">
        <f t="shared" ref="AW105" si="587">IFERROR(AV105/AU105,"-")</f>
        <v>0</v>
      </c>
      <c r="AX105" s="233">
        <v>0</v>
      </c>
      <c r="AY105" s="158">
        <f t="shared" ref="AY105" si="588">IFERROR(AX105/AU105,"-")</f>
        <v>0</v>
      </c>
      <c r="AZ105" s="233">
        <v>1</v>
      </c>
      <c r="BA105" s="158">
        <f t="shared" ref="BA105" si="589">IFERROR(AZ105/AU105,"-")</f>
        <v>1.5625E-2</v>
      </c>
      <c r="BB105" s="156">
        <f t="shared" si="404"/>
        <v>469</v>
      </c>
      <c r="BC105" s="157">
        <f t="shared" si="405"/>
        <v>0</v>
      </c>
      <c r="BD105" s="158">
        <f t="shared" ref="BD105" si="590">IFERROR(BC105/BB105,"-")</f>
        <v>0</v>
      </c>
      <c r="BE105" s="157">
        <f t="shared" si="406"/>
        <v>6</v>
      </c>
      <c r="BF105" s="158">
        <f t="shared" ref="BF105" si="591">IFERROR(BE105/BB105,"-")</f>
        <v>1.279317697228145E-2</v>
      </c>
      <c r="BG105" s="157">
        <f t="shared" si="407"/>
        <v>6</v>
      </c>
      <c r="BH105" s="158">
        <f t="shared" ref="BH105" si="592">IFERROR(BG105/BB105,"-")</f>
        <v>1.279317697228145E-2</v>
      </c>
      <c r="BJ105" s="260"/>
      <c r="BK105" s="271"/>
      <c r="BL105" s="209" t="s">
        <v>209</v>
      </c>
      <c r="BM105" s="38">
        <v>413</v>
      </c>
      <c r="BN105" s="38">
        <v>1</v>
      </c>
      <c r="BO105" s="85">
        <v>2.4213075060532689E-3</v>
      </c>
      <c r="BP105" s="38">
        <v>3</v>
      </c>
      <c r="BQ105" s="85">
        <v>7.2639225181598066E-3</v>
      </c>
      <c r="BR105" s="38">
        <v>8</v>
      </c>
      <c r="BS105" s="85">
        <v>1.9370460048426151E-2</v>
      </c>
      <c r="BU105" s="189"/>
      <c r="BV105" s="193" t="s">
        <v>209</v>
      </c>
      <c r="BW105" s="36">
        <f t="shared" si="400"/>
        <v>0.97441364605543712</v>
      </c>
      <c r="BX105" s="36">
        <f>(BM85-SUM(BN85,BP85,BR85))/BM85</f>
        <v>0.96843853820598003</v>
      </c>
      <c r="BY105" s="81"/>
      <c r="BZ105" s="139"/>
      <c r="CA105" s="81"/>
      <c r="CB105" s="81"/>
      <c r="CC105" s="81"/>
      <c r="CD105" s="81"/>
      <c r="CE105" s="81"/>
      <c r="CF105" s="81"/>
      <c r="CG105" s="81"/>
      <c r="CH105" s="81"/>
      <c r="CI105" s="81"/>
      <c r="CJ105" s="81"/>
      <c r="CK105" s="81"/>
      <c r="CL105" s="81"/>
      <c r="CM105" s="81"/>
      <c r="CN105" s="81"/>
      <c r="CO105" s="81"/>
      <c r="CP105" s="3"/>
      <c r="CQ105" s="81"/>
      <c r="CR105" s="81"/>
      <c r="CS105" s="81"/>
      <c r="CT105" s="81"/>
      <c r="CU105" s="81"/>
      <c r="CV105" s="81"/>
      <c r="CW105" s="81"/>
      <c r="CX105" s="81"/>
      <c r="CY105" s="81"/>
      <c r="CZ105" s="81"/>
      <c r="DA105" s="81"/>
      <c r="DB105" s="81"/>
      <c r="DD105" s="139"/>
      <c r="DE105" s="81"/>
      <c r="DF105" s="81"/>
      <c r="DG105" s="81"/>
      <c r="DH105" s="81"/>
      <c r="DI105" s="81"/>
      <c r="DJ105" s="81"/>
      <c r="DK105" s="81"/>
      <c r="DL105" s="81"/>
      <c r="DM105" s="81"/>
      <c r="DN105" s="81"/>
      <c r="DO105" s="81"/>
      <c r="DP105" s="81"/>
      <c r="DQ105" s="81"/>
      <c r="DR105" s="81"/>
      <c r="DS105" s="81"/>
      <c r="DT105" s="81"/>
      <c r="DU105" s="81"/>
      <c r="DV105" s="81"/>
      <c r="DW105" s="81"/>
      <c r="DX105" s="81"/>
      <c r="DY105" s="81"/>
      <c r="DZ105" s="81"/>
      <c r="EA105" s="81"/>
      <c r="EB105" s="81"/>
      <c r="EC105" s="81"/>
      <c r="ED105" s="81"/>
      <c r="EE105" s="81"/>
      <c r="EF105" s="81"/>
      <c r="EG105" s="81"/>
      <c r="EH105" s="81"/>
      <c r="EI105" s="81"/>
      <c r="EJ105" s="81"/>
      <c r="EK105" s="81"/>
      <c r="EL105" s="81"/>
      <c r="EM105" s="81"/>
      <c r="EN105" s="81"/>
      <c r="EO105" s="81"/>
      <c r="EP105" s="81"/>
      <c r="EQ105" s="81"/>
      <c r="ER105" s="81"/>
      <c r="ES105" s="81"/>
      <c r="ET105" s="81"/>
      <c r="EU105" s="81"/>
      <c r="EV105" s="81"/>
      <c r="EX105" s="81"/>
      <c r="EY105" s="81"/>
      <c r="EZ105" s="81"/>
      <c r="FA105" s="81"/>
      <c r="FB105" s="81"/>
      <c r="FC105" s="81"/>
      <c r="FD105" s="81"/>
      <c r="FE105" s="81"/>
      <c r="FF105" s="81"/>
      <c r="FG105" s="81"/>
      <c r="FH105" s="81"/>
      <c r="FI105" s="81"/>
      <c r="FJ105" s="81"/>
      <c r="FK105" s="81"/>
      <c r="FL105" s="81"/>
      <c r="FM105" s="81"/>
      <c r="FN105" s="81"/>
      <c r="FO105" s="81"/>
      <c r="FP105" s="81"/>
      <c r="FQ105" s="81"/>
      <c r="FR105" s="81"/>
      <c r="FS105" s="81"/>
      <c r="FT105" s="81"/>
      <c r="FU105" s="81"/>
      <c r="FV105" s="81"/>
      <c r="FW105" s="81"/>
      <c r="FX105" s="81"/>
      <c r="FY105" s="81"/>
      <c r="FZ105" s="81"/>
      <c r="GA105" s="81"/>
      <c r="GB105" s="81"/>
      <c r="GC105" s="81"/>
      <c r="GD105" s="81"/>
      <c r="GE105" s="81"/>
      <c r="GF105" s="81"/>
      <c r="GG105" s="81"/>
      <c r="GH105" s="81"/>
    </row>
    <row r="106" spans="2:190" s="12" customFormat="1" ht="14.25" customHeight="1">
      <c r="B106" s="261"/>
      <c r="C106" s="272"/>
      <c r="D106" s="154" t="s">
        <v>67</v>
      </c>
      <c r="E106" s="38">
        <v>34</v>
      </c>
      <c r="F106" s="34">
        <v>1</v>
      </c>
      <c r="G106" s="55">
        <f t="shared" si="58"/>
        <v>2.9411764705882353E-2</v>
      </c>
      <c r="H106" s="56">
        <v>3</v>
      </c>
      <c r="I106" s="55">
        <f t="shared" si="59"/>
        <v>8.8235294117647065E-2</v>
      </c>
      <c r="J106" s="56">
        <v>2</v>
      </c>
      <c r="K106" s="55">
        <f t="shared" si="60"/>
        <v>5.8823529411764705E-2</v>
      </c>
      <c r="L106" s="38">
        <v>126</v>
      </c>
      <c r="M106" s="34">
        <v>1</v>
      </c>
      <c r="N106" s="55">
        <f t="shared" si="61"/>
        <v>7.9365079365079361E-3</v>
      </c>
      <c r="O106" s="56">
        <v>10</v>
      </c>
      <c r="P106" s="55">
        <f t="shared" si="62"/>
        <v>7.9365079365079361E-2</v>
      </c>
      <c r="Q106" s="56">
        <v>5</v>
      </c>
      <c r="R106" s="55">
        <f t="shared" si="63"/>
        <v>3.968253968253968E-2</v>
      </c>
      <c r="S106" s="38">
        <v>7753</v>
      </c>
      <c r="T106" s="34">
        <v>305</v>
      </c>
      <c r="U106" s="55">
        <f t="shared" si="64"/>
        <v>3.933961047336515E-2</v>
      </c>
      <c r="V106" s="56">
        <v>928</v>
      </c>
      <c r="W106" s="55">
        <f t="shared" si="65"/>
        <v>0.11969560170256675</v>
      </c>
      <c r="X106" s="56">
        <v>663</v>
      </c>
      <c r="Y106" s="55">
        <f t="shared" si="66"/>
        <v>8.5515284406036368E-2</v>
      </c>
      <c r="Z106" s="38">
        <v>6102</v>
      </c>
      <c r="AA106" s="34">
        <v>185</v>
      </c>
      <c r="AB106" s="55">
        <f t="shared" si="67"/>
        <v>3.0317928548017042E-2</v>
      </c>
      <c r="AC106" s="56">
        <v>641</v>
      </c>
      <c r="AD106" s="55">
        <f t="shared" si="68"/>
        <v>0.1050475254015077</v>
      </c>
      <c r="AE106" s="56">
        <v>553</v>
      </c>
      <c r="AF106" s="55">
        <f t="shared" si="69"/>
        <v>9.0626024254342838E-2</v>
      </c>
      <c r="AG106" s="38">
        <v>4009</v>
      </c>
      <c r="AH106" s="34">
        <v>74</v>
      </c>
      <c r="AI106" s="55">
        <f t="shared" si="70"/>
        <v>1.8458468445996509E-2</v>
      </c>
      <c r="AJ106" s="56">
        <v>277</v>
      </c>
      <c r="AK106" s="55">
        <f t="shared" si="71"/>
        <v>6.9094537291095035E-2</v>
      </c>
      <c r="AL106" s="56">
        <v>310</v>
      </c>
      <c r="AM106" s="55">
        <f t="shared" si="72"/>
        <v>7.732601646295835E-2</v>
      </c>
      <c r="AN106" s="38">
        <v>1909</v>
      </c>
      <c r="AO106" s="34">
        <v>24</v>
      </c>
      <c r="AP106" s="55">
        <f t="shared" si="73"/>
        <v>1.2572027239392353E-2</v>
      </c>
      <c r="AQ106" s="56">
        <v>122</v>
      </c>
      <c r="AR106" s="55">
        <f t="shared" si="74"/>
        <v>6.3907805133577786E-2</v>
      </c>
      <c r="AS106" s="56">
        <v>97</v>
      </c>
      <c r="AT106" s="55">
        <f t="shared" si="75"/>
        <v>5.0811943425877422E-2</v>
      </c>
      <c r="AU106" s="38">
        <v>625</v>
      </c>
      <c r="AV106" s="34">
        <v>3</v>
      </c>
      <c r="AW106" s="55">
        <f t="shared" si="76"/>
        <v>4.7999999999999996E-3</v>
      </c>
      <c r="AX106" s="56">
        <v>19</v>
      </c>
      <c r="AY106" s="55">
        <f t="shared" si="77"/>
        <v>3.04E-2</v>
      </c>
      <c r="AZ106" s="56">
        <v>17</v>
      </c>
      <c r="BA106" s="55">
        <f t="shared" si="78"/>
        <v>2.7199999999999998E-2</v>
      </c>
      <c r="BB106" s="38">
        <f t="shared" si="404"/>
        <v>20558</v>
      </c>
      <c r="BC106" s="57">
        <f t="shared" si="405"/>
        <v>593</v>
      </c>
      <c r="BD106" s="55">
        <f t="shared" si="79"/>
        <v>2.8845218406459771E-2</v>
      </c>
      <c r="BE106" s="57">
        <f t="shared" si="406"/>
        <v>2000</v>
      </c>
      <c r="BF106" s="55">
        <f t="shared" si="80"/>
        <v>9.7285728183675452E-2</v>
      </c>
      <c r="BG106" s="57">
        <f t="shared" si="407"/>
        <v>1647</v>
      </c>
      <c r="BH106" s="55">
        <f t="shared" si="81"/>
        <v>8.0114797159256734E-2</v>
      </c>
      <c r="BJ106" s="261"/>
      <c r="BK106" s="272"/>
      <c r="BL106" s="208" t="s">
        <v>67</v>
      </c>
      <c r="BM106" s="38">
        <v>8143</v>
      </c>
      <c r="BN106" s="38">
        <v>191</v>
      </c>
      <c r="BO106" s="85">
        <v>2.3455728846862336E-2</v>
      </c>
      <c r="BP106" s="38">
        <v>858</v>
      </c>
      <c r="BQ106" s="85">
        <v>0.10536657251627164</v>
      </c>
      <c r="BR106" s="38">
        <v>487</v>
      </c>
      <c r="BS106" s="85">
        <v>5.9805968316345326E-2</v>
      </c>
      <c r="BU106" s="190"/>
      <c r="BV106" s="192" t="s">
        <v>67</v>
      </c>
      <c r="BW106" s="36">
        <f t="shared" si="400"/>
        <v>0.79375425625060803</v>
      </c>
      <c r="BX106" s="36">
        <f>(BM86-SUM(BN86,BP86,BR86))/BM86</f>
        <v>0.81015264109258889</v>
      </c>
      <c r="BY106" s="81"/>
      <c r="BZ106" s="139"/>
      <c r="CA106" s="81"/>
      <c r="CB106" s="81"/>
      <c r="CC106" s="81"/>
      <c r="CD106" s="81"/>
      <c r="CE106" s="81"/>
      <c r="CF106" s="81"/>
      <c r="CG106" s="81"/>
      <c r="CH106" s="81"/>
      <c r="CI106" s="81"/>
      <c r="CJ106" s="81"/>
      <c r="CK106" s="81"/>
      <c r="CL106" s="81"/>
      <c r="CM106" s="81"/>
      <c r="CN106" s="81"/>
      <c r="CO106" s="81"/>
      <c r="CP106" s="3"/>
      <c r="CQ106" s="81"/>
      <c r="CR106" s="81"/>
      <c r="CS106" s="81"/>
      <c r="CT106" s="81"/>
      <c r="CU106" s="81"/>
      <c r="CV106" s="81"/>
      <c r="CW106" s="81"/>
      <c r="CX106" s="81"/>
      <c r="CY106" s="81"/>
      <c r="CZ106" s="81"/>
      <c r="DA106" s="81"/>
      <c r="DB106" s="81"/>
      <c r="DD106" s="139"/>
      <c r="DE106" s="81"/>
      <c r="DF106" s="81"/>
      <c r="DG106" s="81"/>
      <c r="DH106" s="81"/>
      <c r="DI106" s="81"/>
      <c r="DJ106" s="81"/>
      <c r="DK106" s="81"/>
      <c r="DL106" s="81"/>
      <c r="DM106" s="81"/>
      <c r="DN106" s="81"/>
      <c r="DO106" s="81"/>
      <c r="DP106" s="81"/>
      <c r="DQ106" s="81"/>
      <c r="DR106" s="81"/>
      <c r="DS106" s="81"/>
      <c r="DT106" s="81"/>
      <c r="DU106" s="81"/>
      <c r="DV106" s="81"/>
      <c r="DW106" s="81"/>
      <c r="DX106" s="81"/>
      <c r="DY106" s="81"/>
      <c r="DZ106" s="81"/>
      <c r="EA106" s="81"/>
      <c r="EB106" s="81"/>
      <c r="EC106" s="81"/>
      <c r="ED106" s="81"/>
      <c r="EE106" s="81"/>
      <c r="EF106" s="81"/>
      <c r="EG106" s="81"/>
      <c r="EH106" s="81"/>
      <c r="EI106" s="81"/>
      <c r="EJ106" s="81"/>
      <c r="EK106" s="81"/>
      <c r="EL106" s="81"/>
      <c r="EM106" s="81"/>
      <c r="EN106" s="81"/>
      <c r="EO106" s="81"/>
      <c r="EP106" s="81"/>
      <c r="EQ106" s="81"/>
      <c r="ER106" s="81"/>
      <c r="ES106" s="81"/>
      <c r="ET106" s="81"/>
      <c r="EU106" s="81"/>
      <c r="EV106" s="81"/>
      <c r="EX106" s="81"/>
      <c r="EY106" s="81"/>
      <c r="EZ106" s="81"/>
      <c r="FA106" s="81"/>
      <c r="FB106" s="81"/>
      <c r="FC106" s="81"/>
      <c r="FD106" s="81"/>
      <c r="FE106" s="81"/>
      <c r="FF106" s="81"/>
      <c r="FG106" s="81"/>
      <c r="FH106" s="81"/>
      <c r="FI106" s="81"/>
      <c r="FJ106" s="81"/>
      <c r="FK106" s="81"/>
      <c r="FL106" s="81"/>
      <c r="FM106" s="81"/>
      <c r="FN106" s="81"/>
      <c r="FO106" s="81"/>
      <c r="FP106" s="81"/>
      <c r="FQ106" s="81"/>
      <c r="FR106" s="81"/>
      <c r="FS106" s="81"/>
      <c r="FT106" s="81"/>
      <c r="FU106" s="81"/>
      <c r="FV106" s="81"/>
      <c r="FW106" s="81"/>
      <c r="FX106" s="81"/>
      <c r="FY106" s="81"/>
      <c r="FZ106" s="81"/>
      <c r="GA106" s="81"/>
      <c r="GB106" s="81"/>
      <c r="GC106" s="81"/>
      <c r="GD106" s="81"/>
      <c r="GE106" s="81"/>
      <c r="GF106" s="81"/>
      <c r="GG106" s="81"/>
      <c r="GH106" s="81"/>
    </row>
    <row r="107" spans="2:190" s="12" customFormat="1" ht="14.25" customHeight="1">
      <c r="B107" s="259">
        <v>21</v>
      </c>
      <c r="C107" s="270" t="s">
        <v>112</v>
      </c>
      <c r="D107" s="135" t="s">
        <v>140</v>
      </c>
      <c r="E107" s="120">
        <v>31</v>
      </c>
      <c r="F107" s="83">
        <v>2</v>
      </c>
      <c r="G107" s="72">
        <f t="shared" si="58"/>
        <v>6.4516129032258063E-2</v>
      </c>
      <c r="H107" s="73">
        <v>9</v>
      </c>
      <c r="I107" s="72">
        <f t="shared" si="59"/>
        <v>0.29032258064516131</v>
      </c>
      <c r="J107" s="73">
        <v>0</v>
      </c>
      <c r="K107" s="72">
        <f t="shared" si="60"/>
        <v>0</v>
      </c>
      <c r="L107" s="120">
        <v>92</v>
      </c>
      <c r="M107" s="83">
        <v>2</v>
      </c>
      <c r="N107" s="72">
        <f t="shared" si="61"/>
        <v>2.1739130434782608E-2</v>
      </c>
      <c r="O107" s="73">
        <v>7</v>
      </c>
      <c r="P107" s="72">
        <f t="shared" si="62"/>
        <v>7.6086956521739135E-2</v>
      </c>
      <c r="Q107" s="73">
        <v>2</v>
      </c>
      <c r="R107" s="72">
        <f t="shared" si="63"/>
        <v>2.1739130434782608E-2</v>
      </c>
      <c r="S107" s="120">
        <v>3733</v>
      </c>
      <c r="T107" s="83">
        <v>132</v>
      </c>
      <c r="U107" s="72">
        <f t="shared" si="64"/>
        <v>3.5360300026788104E-2</v>
      </c>
      <c r="V107" s="73">
        <v>542</v>
      </c>
      <c r="W107" s="72">
        <f t="shared" si="65"/>
        <v>0.14519153495847845</v>
      </c>
      <c r="X107" s="73">
        <v>288</v>
      </c>
      <c r="Y107" s="72">
        <f t="shared" si="66"/>
        <v>7.7149745512992238E-2</v>
      </c>
      <c r="Z107" s="120">
        <v>3418</v>
      </c>
      <c r="AA107" s="83">
        <v>97</v>
      </c>
      <c r="AB107" s="72">
        <f t="shared" si="67"/>
        <v>2.8379169104739616E-2</v>
      </c>
      <c r="AC107" s="73">
        <v>450</v>
      </c>
      <c r="AD107" s="72">
        <f t="shared" si="68"/>
        <v>0.13165593914569923</v>
      </c>
      <c r="AE107" s="73">
        <v>286</v>
      </c>
      <c r="AF107" s="72">
        <f t="shared" si="69"/>
        <v>8.3674663545933295E-2</v>
      </c>
      <c r="AG107" s="120">
        <v>2220</v>
      </c>
      <c r="AH107" s="83">
        <v>42</v>
      </c>
      <c r="AI107" s="72">
        <f t="shared" si="70"/>
        <v>1.891891891891892E-2</v>
      </c>
      <c r="AJ107" s="73">
        <v>205</v>
      </c>
      <c r="AK107" s="72">
        <f t="shared" si="71"/>
        <v>9.2342342342342343E-2</v>
      </c>
      <c r="AL107" s="73">
        <v>175</v>
      </c>
      <c r="AM107" s="72">
        <f t="shared" si="72"/>
        <v>7.8828828828828829E-2</v>
      </c>
      <c r="AN107" s="120">
        <v>891</v>
      </c>
      <c r="AO107" s="83">
        <v>9</v>
      </c>
      <c r="AP107" s="72">
        <f t="shared" si="73"/>
        <v>1.0101010101010102E-2</v>
      </c>
      <c r="AQ107" s="73">
        <v>67</v>
      </c>
      <c r="AR107" s="72">
        <f t="shared" si="74"/>
        <v>7.5196408529741868E-2</v>
      </c>
      <c r="AS107" s="73">
        <v>39</v>
      </c>
      <c r="AT107" s="72">
        <f t="shared" si="75"/>
        <v>4.3771043771043773E-2</v>
      </c>
      <c r="AU107" s="120">
        <v>218</v>
      </c>
      <c r="AV107" s="83">
        <v>1</v>
      </c>
      <c r="AW107" s="72">
        <f t="shared" si="76"/>
        <v>4.5871559633027525E-3</v>
      </c>
      <c r="AX107" s="73">
        <v>13</v>
      </c>
      <c r="AY107" s="72">
        <f t="shared" si="77"/>
        <v>5.9633027522935783E-2</v>
      </c>
      <c r="AZ107" s="73">
        <v>6</v>
      </c>
      <c r="BA107" s="72">
        <f t="shared" si="78"/>
        <v>2.7522935779816515E-2</v>
      </c>
      <c r="BB107" s="120">
        <f t="shared" si="404"/>
        <v>10603</v>
      </c>
      <c r="BC107" s="74">
        <f t="shared" si="405"/>
        <v>285</v>
      </c>
      <c r="BD107" s="72">
        <f t="shared" si="79"/>
        <v>2.6879185136282183E-2</v>
      </c>
      <c r="BE107" s="74">
        <f t="shared" si="406"/>
        <v>1293</v>
      </c>
      <c r="BF107" s="72">
        <f t="shared" si="80"/>
        <v>0.12194661888144864</v>
      </c>
      <c r="BG107" s="74">
        <f t="shared" si="407"/>
        <v>796</v>
      </c>
      <c r="BH107" s="72">
        <f t="shared" si="81"/>
        <v>7.5073092520984624E-2</v>
      </c>
      <c r="BJ107" s="259">
        <v>26</v>
      </c>
      <c r="BK107" s="270" t="s">
        <v>30</v>
      </c>
      <c r="BL107" s="209" t="s">
        <v>140</v>
      </c>
      <c r="BM107" s="38">
        <v>108598</v>
      </c>
      <c r="BN107" s="38">
        <v>2881</v>
      </c>
      <c r="BO107" s="85">
        <v>2.6529033683861582E-2</v>
      </c>
      <c r="BP107" s="38">
        <v>16785</v>
      </c>
      <c r="BQ107" s="85">
        <v>0.15456085747435497</v>
      </c>
      <c r="BR107" s="38">
        <v>5277</v>
      </c>
      <c r="BS107" s="85">
        <v>4.859205510230391E-2</v>
      </c>
      <c r="BU107" s="188" t="s">
        <v>112</v>
      </c>
      <c r="BV107" s="193" t="s">
        <v>140</v>
      </c>
      <c r="BW107" s="36">
        <f t="shared" si="400"/>
        <v>0.77610110346128458</v>
      </c>
      <c r="BX107" s="36">
        <f>(BM87-SUM(BN87,BP87,BR87))/BM87</f>
        <v>0.78372093023255818</v>
      </c>
      <c r="BY107" s="81"/>
      <c r="BZ107" s="139"/>
      <c r="CA107" s="81"/>
      <c r="CB107" s="81"/>
      <c r="CC107" s="81"/>
      <c r="CD107" s="81"/>
      <c r="CE107" s="81"/>
      <c r="CF107" s="81"/>
      <c r="CG107" s="81"/>
      <c r="CH107" s="81"/>
      <c r="CI107" s="81"/>
      <c r="CJ107" s="81"/>
      <c r="CK107" s="81"/>
      <c r="CL107" s="81"/>
      <c r="CM107" s="81"/>
      <c r="CN107" s="81"/>
      <c r="CO107" s="81"/>
      <c r="CP107" s="3"/>
      <c r="CQ107" s="81"/>
      <c r="CR107" s="81"/>
      <c r="CS107" s="81"/>
      <c r="CT107" s="81"/>
      <c r="CU107" s="81"/>
      <c r="CV107" s="81"/>
      <c r="CW107" s="81"/>
      <c r="CX107" s="81"/>
      <c r="CY107" s="81"/>
      <c r="CZ107" s="81"/>
      <c r="DA107" s="81"/>
      <c r="DB107" s="81"/>
      <c r="DD107" s="139"/>
      <c r="DE107" s="81"/>
      <c r="DF107" s="81"/>
      <c r="DG107" s="81"/>
      <c r="DH107" s="81"/>
      <c r="DI107" s="81"/>
      <c r="DJ107" s="81"/>
      <c r="DK107" s="81"/>
      <c r="DL107" s="81"/>
      <c r="DM107" s="81"/>
      <c r="DN107" s="81"/>
      <c r="DO107" s="81"/>
      <c r="DP107" s="81"/>
      <c r="DQ107" s="81"/>
      <c r="DR107" s="81"/>
      <c r="DS107" s="81"/>
      <c r="DT107" s="81"/>
      <c r="DU107" s="81"/>
      <c r="DV107" s="81"/>
      <c r="DW107" s="81"/>
      <c r="DX107" s="81"/>
      <c r="DY107" s="81"/>
      <c r="DZ107" s="81"/>
      <c r="EA107" s="81"/>
      <c r="EB107" s="81"/>
      <c r="EC107" s="81"/>
      <c r="ED107" s="81"/>
      <c r="EE107" s="81"/>
      <c r="EF107" s="81"/>
      <c r="EG107" s="81"/>
      <c r="EH107" s="81"/>
      <c r="EI107" s="81"/>
      <c r="EJ107" s="81"/>
      <c r="EK107" s="81"/>
      <c r="EL107" s="81"/>
      <c r="EM107" s="81"/>
      <c r="EN107" s="81"/>
      <c r="EO107" s="81"/>
      <c r="EP107" s="81"/>
      <c r="EQ107" s="81"/>
      <c r="ER107" s="81"/>
      <c r="ES107" s="81"/>
      <c r="ET107" s="81"/>
      <c r="EU107" s="81"/>
      <c r="EV107" s="81"/>
      <c r="EX107" s="81"/>
      <c r="EY107" s="81"/>
      <c r="EZ107" s="81"/>
      <c r="FA107" s="81"/>
      <c r="FB107" s="81"/>
      <c r="FC107" s="81"/>
      <c r="FD107" s="81"/>
      <c r="FE107" s="81"/>
      <c r="FF107" s="81"/>
      <c r="FG107" s="81"/>
      <c r="FH107" s="81"/>
      <c r="FI107" s="81"/>
      <c r="FJ107" s="81"/>
      <c r="FK107" s="81"/>
      <c r="FL107" s="81"/>
      <c r="FM107" s="81"/>
      <c r="FN107" s="81"/>
      <c r="FO107" s="81"/>
      <c r="FP107" s="81"/>
      <c r="FQ107" s="81"/>
      <c r="FR107" s="81"/>
      <c r="FS107" s="81"/>
      <c r="FT107" s="81"/>
      <c r="FU107" s="81"/>
      <c r="FV107" s="81"/>
      <c r="FW107" s="81"/>
      <c r="FX107" s="81"/>
      <c r="FY107" s="81"/>
      <c r="FZ107" s="81"/>
      <c r="GA107" s="81"/>
      <c r="GB107" s="81"/>
      <c r="GC107" s="81"/>
      <c r="GD107" s="81"/>
      <c r="GE107" s="81"/>
      <c r="GF107" s="81"/>
      <c r="GG107" s="81"/>
      <c r="GH107" s="81"/>
    </row>
    <row r="108" spans="2:190" s="12" customFormat="1" ht="14.25" customHeight="1">
      <c r="B108" s="260"/>
      <c r="C108" s="271"/>
      <c r="D108" s="213" t="s">
        <v>303</v>
      </c>
      <c r="E108" s="170">
        <v>1</v>
      </c>
      <c r="F108" s="220">
        <v>0</v>
      </c>
      <c r="G108" s="84">
        <f t="shared" si="58"/>
        <v>0</v>
      </c>
      <c r="H108" s="231">
        <v>0</v>
      </c>
      <c r="I108" s="84">
        <f>IFERROR(H108/E108,"-")</f>
        <v>0</v>
      </c>
      <c r="J108" s="231">
        <v>0</v>
      </c>
      <c r="K108" s="84">
        <f>IFERROR(J108/E108,"-")</f>
        <v>0</v>
      </c>
      <c r="L108" s="170">
        <v>3</v>
      </c>
      <c r="M108" s="220">
        <v>0</v>
      </c>
      <c r="N108" s="84">
        <f>IFERROR(M108/L108,"-")</f>
        <v>0</v>
      </c>
      <c r="O108" s="231">
        <v>0</v>
      </c>
      <c r="P108" s="84">
        <f>IFERROR(O108/L108,"-")</f>
        <v>0</v>
      </c>
      <c r="Q108" s="231">
        <v>0</v>
      </c>
      <c r="R108" s="84">
        <f>IFERROR(Q108/L108,"-")</f>
        <v>0</v>
      </c>
      <c r="S108" s="170">
        <v>677</v>
      </c>
      <c r="T108" s="220">
        <v>22</v>
      </c>
      <c r="U108" s="84">
        <f>IFERROR(T108/S108,"-")</f>
        <v>3.2496307237813882E-2</v>
      </c>
      <c r="V108" s="231">
        <v>116</v>
      </c>
      <c r="W108" s="84">
        <f>IFERROR(V108/S108,"-")</f>
        <v>0.17134416543574593</v>
      </c>
      <c r="X108" s="231">
        <v>51</v>
      </c>
      <c r="Y108" s="84">
        <f>IFERROR(X108/S108,"-")</f>
        <v>7.5332348596750365E-2</v>
      </c>
      <c r="Z108" s="170">
        <v>582</v>
      </c>
      <c r="AA108" s="220">
        <v>21</v>
      </c>
      <c r="AB108" s="84">
        <f>IFERROR(AA108/Z108,"-")</f>
        <v>3.608247422680412E-2</v>
      </c>
      <c r="AC108" s="231">
        <v>77</v>
      </c>
      <c r="AD108" s="84">
        <f>IFERROR(AC108/Z108,"-")</f>
        <v>0.13230240549828179</v>
      </c>
      <c r="AE108" s="231">
        <v>53</v>
      </c>
      <c r="AF108" s="84">
        <f>IFERROR(AE108/Z108,"-")</f>
        <v>9.1065292096219927E-2</v>
      </c>
      <c r="AG108" s="170">
        <v>369</v>
      </c>
      <c r="AH108" s="220">
        <v>4</v>
      </c>
      <c r="AI108" s="84">
        <f>IFERROR(AH108/AG108,"-")</f>
        <v>1.0840108401084011E-2</v>
      </c>
      <c r="AJ108" s="231">
        <v>36</v>
      </c>
      <c r="AK108" s="84">
        <f>IFERROR(AJ108/AG108,"-")</f>
        <v>9.7560975609756101E-2</v>
      </c>
      <c r="AL108" s="231">
        <v>19</v>
      </c>
      <c r="AM108" s="84">
        <f>IFERROR(AL108/AG108,"-")</f>
        <v>5.1490514905149054E-2</v>
      </c>
      <c r="AN108" s="170">
        <v>169</v>
      </c>
      <c r="AO108" s="220">
        <v>5</v>
      </c>
      <c r="AP108" s="84">
        <f>IFERROR(AO108/AN108,"-")</f>
        <v>2.9585798816568046E-2</v>
      </c>
      <c r="AQ108" s="231">
        <v>13</v>
      </c>
      <c r="AR108" s="84">
        <f>IFERROR(AQ108/AN108,"-")</f>
        <v>7.6923076923076927E-2</v>
      </c>
      <c r="AS108" s="231">
        <v>10</v>
      </c>
      <c r="AT108" s="84">
        <f>IFERROR(AS108/AN108,"-")</f>
        <v>5.9171597633136092E-2</v>
      </c>
      <c r="AU108" s="170">
        <v>22</v>
      </c>
      <c r="AV108" s="220">
        <v>0</v>
      </c>
      <c r="AW108" s="84">
        <f>IFERROR(AV108/AU108,"-")</f>
        <v>0</v>
      </c>
      <c r="AX108" s="231">
        <v>0</v>
      </c>
      <c r="AY108" s="84">
        <f>IFERROR(AX108/AU108,"-")</f>
        <v>0</v>
      </c>
      <c r="AZ108" s="231">
        <v>0</v>
      </c>
      <c r="BA108" s="84">
        <f>IFERROR(AZ108/AU108,"-")</f>
        <v>0</v>
      </c>
      <c r="BB108" s="170">
        <f t="shared" si="404"/>
        <v>1823</v>
      </c>
      <c r="BC108" s="171">
        <f t="shared" si="405"/>
        <v>52</v>
      </c>
      <c r="BD108" s="84">
        <f>IFERROR(BC108/BB108,"-")</f>
        <v>2.852441031267142E-2</v>
      </c>
      <c r="BE108" s="171">
        <f t="shared" si="406"/>
        <v>242</v>
      </c>
      <c r="BF108" s="84">
        <f>IFERROR(BE108/BB108,"-")</f>
        <v>0.13274821722435545</v>
      </c>
      <c r="BG108" s="171">
        <f t="shared" si="407"/>
        <v>133</v>
      </c>
      <c r="BH108" s="84">
        <f>IFERROR(BG108/BB108,"-")</f>
        <v>7.2956664838178822E-2</v>
      </c>
      <c r="BJ108" s="260"/>
      <c r="BK108" s="271"/>
      <c r="BL108" s="209" t="s">
        <v>160</v>
      </c>
      <c r="BM108" s="38">
        <v>7805</v>
      </c>
      <c r="BN108" s="38">
        <v>223</v>
      </c>
      <c r="BO108" s="85">
        <v>2.8571428571428571E-2</v>
      </c>
      <c r="BP108" s="38">
        <v>1323</v>
      </c>
      <c r="BQ108" s="85">
        <v>0.16950672645739912</v>
      </c>
      <c r="BR108" s="38">
        <v>445</v>
      </c>
      <c r="BS108" s="85">
        <v>5.7014734144778985E-2</v>
      </c>
      <c r="BU108" s="225"/>
      <c r="BV108" s="214" t="s">
        <v>299</v>
      </c>
      <c r="BW108" s="36">
        <f t="shared" si="400"/>
        <v>0.76577070762479427</v>
      </c>
      <c r="BX108" s="226"/>
      <c r="BY108" s="81"/>
      <c r="BZ108" s="139"/>
      <c r="CA108" s="81"/>
      <c r="CB108" s="81"/>
      <c r="CC108" s="81"/>
      <c r="CD108" s="81"/>
      <c r="CE108" s="81"/>
      <c r="CF108" s="81"/>
      <c r="CG108" s="81"/>
      <c r="CH108" s="81"/>
      <c r="CI108" s="81"/>
      <c r="CJ108" s="81"/>
      <c r="CK108" s="81"/>
      <c r="CL108" s="81"/>
      <c r="CM108" s="81"/>
      <c r="CN108" s="81"/>
      <c r="CO108" s="81"/>
      <c r="CP108" s="3"/>
      <c r="CQ108" s="81"/>
      <c r="CR108" s="81"/>
      <c r="CS108" s="81"/>
      <c r="CT108" s="81"/>
      <c r="CU108" s="81"/>
      <c r="CV108" s="81"/>
      <c r="CW108" s="81"/>
      <c r="CX108" s="81"/>
      <c r="CY108" s="81"/>
      <c r="CZ108" s="81"/>
      <c r="DA108" s="81"/>
      <c r="DB108" s="81"/>
      <c r="DD108" s="139"/>
      <c r="DE108" s="81"/>
      <c r="DF108" s="81"/>
      <c r="DG108" s="81"/>
      <c r="DH108" s="81"/>
      <c r="DI108" s="81"/>
      <c r="DJ108" s="81"/>
      <c r="DK108" s="81"/>
      <c r="DL108" s="81"/>
      <c r="DM108" s="81"/>
      <c r="DN108" s="81"/>
      <c r="DO108" s="81"/>
      <c r="DP108" s="81"/>
      <c r="DQ108" s="81"/>
      <c r="DR108" s="81"/>
      <c r="DS108" s="81"/>
      <c r="DT108" s="81"/>
      <c r="DU108" s="81"/>
      <c r="DV108" s="81"/>
      <c r="DW108" s="81"/>
      <c r="DX108" s="81"/>
      <c r="DY108" s="81"/>
      <c r="DZ108" s="81"/>
      <c r="EA108" s="81"/>
      <c r="EB108" s="81"/>
      <c r="EC108" s="81"/>
      <c r="ED108" s="81"/>
      <c r="EE108" s="81"/>
      <c r="EF108" s="81"/>
      <c r="EG108" s="81"/>
      <c r="EH108" s="81"/>
      <c r="EI108" s="81"/>
      <c r="EJ108" s="81"/>
      <c r="EK108" s="81"/>
      <c r="EL108" s="81"/>
      <c r="EM108" s="81"/>
      <c r="EN108" s="81"/>
      <c r="EO108" s="81"/>
      <c r="EP108" s="81"/>
      <c r="EQ108" s="81"/>
      <c r="ER108" s="81"/>
      <c r="ES108" s="81"/>
      <c r="ET108" s="81"/>
      <c r="EU108" s="81"/>
      <c r="EV108" s="81"/>
      <c r="EX108" s="81"/>
      <c r="EY108" s="81"/>
      <c r="EZ108" s="81"/>
      <c r="FA108" s="81"/>
      <c r="FB108" s="81"/>
      <c r="FC108" s="81"/>
      <c r="FD108" s="81"/>
      <c r="FE108" s="81"/>
      <c r="FF108" s="81"/>
      <c r="FG108" s="81"/>
      <c r="FH108" s="81"/>
      <c r="FI108" s="81"/>
      <c r="FJ108" s="81"/>
      <c r="FK108" s="81"/>
      <c r="FL108" s="81"/>
      <c r="FM108" s="81"/>
      <c r="FN108" s="81"/>
      <c r="FO108" s="81"/>
      <c r="FP108" s="81"/>
      <c r="FQ108" s="81"/>
      <c r="FR108" s="81"/>
      <c r="FS108" s="81"/>
      <c r="FT108" s="81"/>
      <c r="FU108" s="81"/>
      <c r="FV108" s="81"/>
      <c r="FW108" s="81"/>
      <c r="FX108" s="81"/>
      <c r="FY108" s="81"/>
      <c r="FZ108" s="81"/>
      <c r="GA108" s="81"/>
      <c r="GB108" s="81"/>
      <c r="GC108" s="81"/>
      <c r="GD108" s="81"/>
      <c r="GE108" s="81"/>
      <c r="GF108" s="81"/>
      <c r="GG108" s="81"/>
      <c r="GH108" s="81"/>
    </row>
    <row r="109" spans="2:190" s="12" customFormat="1" ht="14.25" customHeight="1">
      <c r="B109" s="260"/>
      <c r="C109" s="271"/>
      <c r="D109" s="169" t="s">
        <v>160</v>
      </c>
      <c r="E109" s="164">
        <v>1</v>
      </c>
      <c r="F109" s="165">
        <v>0</v>
      </c>
      <c r="G109" s="62">
        <f t="shared" si="58"/>
        <v>0</v>
      </c>
      <c r="H109" s="63">
        <v>0</v>
      </c>
      <c r="I109" s="62">
        <f t="shared" si="59"/>
        <v>0</v>
      </c>
      <c r="J109" s="63">
        <v>0</v>
      </c>
      <c r="K109" s="62">
        <f t="shared" si="60"/>
        <v>0</v>
      </c>
      <c r="L109" s="164">
        <v>0</v>
      </c>
      <c r="M109" s="165">
        <v>0</v>
      </c>
      <c r="N109" s="62" t="str">
        <f t="shared" si="61"/>
        <v>-</v>
      </c>
      <c r="O109" s="63">
        <v>0</v>
      </c>
      <c r="P109" s="62" t="str">
        <f t="shared" si="62"/>
        <v>-</v>
      </c>
      <c r="Q109" s="63">
        <v>0</v>
      </c>
      <c r="R109" s="62" t="str">
        <f t="shared" si="63"/>
        <v>-</v>
      </c>
      <c r="S109" s="164">
        <v>382</v>
      </c>
      <c r="T109" s="165">
        <v>13</v>
      </c>
      <c r="U109" s="62">
        <f t="shared" si="64"/>
        <v>3.4031413612565446E-2</v>
      </c>
      <c r="V109" s="63">
        <v>38</v>
      </c>
      <c r="W109" s="62">
        <f t="shared" si="65"/>
        <v>9.947643979057591E-2</v>
      </c>
      <c r="X109" s="63">
        <v>32</v>
      </c>
      <c r="Y109" s="62">
        <f t="shared" si="66"/>
        <v>8.3769633507853408E-2</v>
      </c>
      <c r="Z109" s="164">
        <v>208</v>
      </c>
      <c r="AA109" s="165">
        <v>4</v>
      </c>
      <c r="AB109" s="62">
        <f t="shared" si="67"/>
        <v>1.9230769230769232E-2</v>
      </c>
      <c r="AC109" s="63">
        <v>33</v>
      </c>
      <c r="AD109" s="62">
        <f t="shared" si="68"/>
        <v>0.15865384615384615</v>
      </c>
      <c r="AE109" s="63">
        <v>25</v>
      </c>
      <c r="AF109" s="62">
        <f t="shared" si="69"/>
        <v>0.1201923076923077</v>
      </c>
      <c r="AG109" s="164">
        <v>110</v>
      </c>
      <c r="AH109" s="165">
        <v>3</v>
      </c>
      <c r="AI109" s="62">
        <f t="shared" si="70"/>
        <v>2.7272727272727271E-2</v>
      </c>
      <c r="AJ109" s="63">
        <v>11</v>
      </c>
      <c r="AK109" s="62">
        <f t="shared" si="71"/>
        <v>0.1</v>
      </c>
      <c r="AL109" s="63">
        <v>12</v>
      </c>
      <c r="AM109" s="62">
        <f t="shared" si="72"/>
        <v>0.10909090909090909</v>
      </c>
      <c r="AN109" s="164">
        <v>45</v>
      </c>
      <c r="AO109" s="165">
        <v>0</v>
      </c>
      <c r="AP109" s="62">
        <f t="shared" si="73"/>
        <v>0</v>
      </c>
      <c r="AQ109" s="63">
        <v>3</v>
      </c>
      <c r="AR109" s="62">
        <f t="shared" si="74"/>
        <v>6.6666666666666666E-2</v>
      </c>
      <c r="AS109" s="63">
        <v>2</v>
      </c>
      <c r="AT109" s="62">
        <f t="shared" si="75"/>
        <v>4.4444444444444446E-2</v>
      </c>
      <c r="AU109" s="164">
        <v>11</v>
      </c>
      <c r="AV109" s="165">
        <v>0</v>
      </c>
      <c r="AW109" s="62">
        <f t="shared" si="76"/>
        <v>0</v>
      </c>
      <c r="AX109" s="63">
        <v>1</v>
      </c>
      <c r="AY109" s="62">
        <f t="shared" si="77"/>
        <v>9.0909090909090912E-2</v>
      </c>
      <c r="AZ109" s="63">
        <v>0</v>
      </c>
      <c r="BA109" s="62">
        <f t="shared" si="78"/>
        <v>0</v>
      </c>
      <c r="BB109" s="164">
        <f t="shared" si="404"/>
        <v>757</v>
      </c>
      <c r="BC109" s="64">
        <f t="shared" si="405"/>
        <v>20</v>
      </c>
      <c r="BD109" s="62">
        <f t="shared" si="79"/>
        <v>2.6420079260237782E-2</v>
      </c>
      <c r="BE109" s="64">
        <f t="shared" si="406"/>
        <v>86</v>
      </c>
      <c r="BF109" s="62">
        <f t="shared" si="80"/>
        <v>0.11360634081902246</v>
      </c>
      <c r="BG109" s="64">
        <f t="shared" si="407"/>
        <v>71</v>
      </c>
      <c r="BH109" s="62">
        <f t="shared" si="81"/>
        <v>9.3791281373844126E-2</v>
      </c>
      <c r="BJ109" s="260"/>
      <c r="BK109" s="271"/>
      <c r="BL109" s="209" t="s">
        <v>209</v>
      </c>
      <c r="BM109" s="38">
        <v>3013</v>
      </c>
      <c r="BN109" s="38">
        <v>6</v>
      </c>
      <c r="BO109" s="85">
        <v>1.9913707268503153E-3</v>
      </c>
      <c r="BP109" s="38">
        <v>64</v>
      </c>
      <c r="BQ109" s="85">
        <v>2.1241287753070031E-2</v>
      </c>
      <c r="BR109" s="38">
        <v>30</v>
      </c>
      <c r="BS109" s="85">
        <v>9.9568536342515765E-3</v>
      </c>
      <c r="BU109" s="189"/>
      <c r="BV109" s="193" t="s">
        <v>160</v>
      </c>
      <c r="BW109" s="36">
        <f t="shared" si="400"/>
        <v>0.76618229854689568</v>
      </c>
      <c r="BX109" s="36">
        <f>(BM88-SUM(BN88,BP88,BR88))/BM88</f>
        <v>0.78248587570621464</v>
      </c>
      <c r="BY109" s="81"/>
      <c r="BZ109" s="139"/>
      <c r="CA109" s="81"/>
      <c r="CB109" s="81"/>
      <c r="CC109" s="81"/>
      <c r="CD109" s="81"/>
      <c r="CE109" s="81"/>
      <c r="CF109" s="81"/>
      <c r="CG109" s="81"/>
      <c r="CH109" s="81"/>
      <c r="CI109" s="81"/>
      <c r="CJ109" s="81"/>
      <c r="CK109" s="81"/>
      <c r="CL109" s="81"/>
      <c r="CM109" s="81"/>
      <c r="CN109" s="81"/>
      <c r="CO109" s="81"/>
      <c r="CP109" s="3"/>
      <c r="CQ109" s="81"/>
      <c r="CR109" s="81"/>
      <c r="CS109" s="81"/>
      <c r="CT109" s="81"/>
      <c r="CU109" s="81"/>
      <c r="CV109" s="81"/>
      <c r="CW109" s="81"/>
      <c r="CX109" s="81"/>
      <c r="CY109" s="81"/>
      <c r="CZ109" s="81"/>
      <c r="DA109" s="81"/>
      <c r="DB109" s="81"/>
      <c r="DD109" s="139"/>
      <c r="DE109" s="81"/>
      <c r="DF109" s="81"/>
      <c r="DG109" s="81"/>
      <c r="DH109" s="81"/>
      <c r="DI109" s="81"/>
      <c r="DJ109" s="81"/>
      <c r="DK109" s="81"/>
      <c r="DL109" s="81"/>
      <c r="DM109" s="81"/>
      <c r="DN109" s="81"/>
      <c r="DO109" s="81"/>
      <c r="DP109" s="81"/>
      <c r="DQ109" s="81"/>
      <c r="DR109" s="81"/>
      <c r="DS109" s="81"/>
      <c r="DT109" s="81"/>
      <c r="DU109" s="81"/>
      <c r="DV109" s="81"/>
      <c r="DW109" s="81"/>
      <c r="DX109" s="81"/>
      <c r="DY109" s="81"/>
      <c r="DZ109" s="81"/>
      <c r="EA109" s="81"/>
      <c r="EB109" s="81"/>
      <c r="EC109" s="81"/>
      <c r="ED109" s="81"/>
      <c r="EE109" s="81"/>
      <c r="EF109" s="81"/>
      <c r="EG109" s="81"/>
      <c r="EH109" s="81"/>
      <c r="EI109" s="81"/>
      <c r="EJ109" s="81"/>
      <c r="EK109" s="81"/>
      <c r="EL109" s="81"/>
      <c r="EM109" s="81"/>
      <c r="EN109" s="81"/>
      <c r="EO109" s="81"/>
      <c r="EP109" s="81"/>
      <c r="EQ109" s="81"/>
      <c r="ER109" s="81"/>
      <c r="ES109" s="81"/>
      <c r="ET109" s="81"/>
      <c r="EU109" s="81"/>
      <c r="EV109" s="81"/>
      <c r="EX109" s="81"/>
      <c r="EY109" s="81"/>
      <c r="EZ109" s="81"/>
      <c r="FA109" s="81"/>
      <c r="FB109" s="81"/>
      <c r="FC109" s="81"/>
      <c r="FD109" s="81"/>
      <c r="FE109" s="81"/>
      <c r="FF109" s="81"/>
      <c r="FG109" s="81"/>
      <c r="FH109" s="81"/>
      <c r="FI109" s="81"/>
      <c r="FJ109" s="81"/>
      <c r="FK109" s="81"/>
      <c r="FL109" s="81"/>
      <c r="FM109" s="81"/>
      <c r="FN109" s="81"/>
      <c r="FO109" s="81"/>
      <c r="FP109" s="81"/>
      <c r="FQ109" s="81"/>
      <c r="FR109" s="81"/>
      <c r="FS109" s="81"/>
      <c r="FT109" s="81"/>
      <c r="FU109" s="81"/>
      <c r="FV109" s="81"/>
      <c r="FW109" s="81"/>
      <c r="FX109" s="81"/>
      <c r="FY109" s="81"/>
      <c r="FZ109" s="81"/>
      <c r="GA109" s="81"/>
      <c r="GB109" s="81"/>
      <c r="GC109" s="81"/>
      <c r="GD109" s="81"/>
      <c r="GE109" s="81"/>
      <c r="GF109" s="81"/>
      <c r="GG109" s="81"/>
      <c r="GH109" s="81"/>
    </row>
    <row r="110" spans="2:190" s="12" customFormat="1" ht="14.25" customHeight="1">
      <c r="B110" s="260"/>
      <c r="C110" s="271"/>
      <c r="D110" s="136" t="s">
        <v>210</v>
      </c>
      <c r="E110" s="156">
        <v>2</v>
      </c>
      <c r="F110" s="232">
        <v>0</v>
      </c>
      <c r="G110" s="158">
        <f t="shared" ref="G110" si="593">IFERROR(F110/E110,"-")</f>
        <v>0</v>
      </c>
      <c r="H110" s="233">
        <v>0</v>
      </c>
      <c r="I110" s="158">
        <f t="shared" ref="I110" si="594">IFERROR(H110/E110,"-")</f>
        <v>0</v>
      </c>
      <c r="J110" s="233">
        <v>0</v>
      </c>
      <c r="K110" s="158">
        <f t="shared" ref="K110" si="595">IFERROR(J110/E110,"-")</f>
        <v>0</v>
      </c>
      <c r="L110" s="156">
        <v>4</v>
      </c>
      <c r="M110" s="232">
        <v>0</v>
      </c>
      <c r="N110" s="158">
        <f t="shared" ref="N110" si="596">IFERROR(M110/L110,"-")</f>
        <v>0</v>
      </c>
      <c r="O110" s="233">
        <v>0</v>
      </c>
      <c r="P110" s="158">
        <f t="shared" ref="P110" si="597">IFERROR(O110/L110,"-")</f>
        <v>0</v>
      </c>
      <c r="Q110" s="233">
        <v>1</v>
      </c>
      <c r="R110" s="158">
        <f t="shared" ref="R110" si="598">IFERROR(Q110/L110,"-")</f>
        <v>0.25</v>
      </c>
      <c r="S110" s="156">
        <v>28</v>
      </c>
      <c r="T110" s="232">
        <v>0</v>
      </c>
      <c r="U110" s="158">
        <f t="shared" ref="U110" si="599">IFERROR(T110/S110,"-")</f>
        <v>0</v>
      </c>
      <c r="V110" s="233">
        <v>1</v>
      </c>
      <c r="W110" s="158">
        <f t="shared" ref="W110" si="600">IFERROR(V110/S110,"-")</f>
        <v>3.5714285714285712E-2</v>
      </c>
      <c r="X110" s="233">
        <v>2</v>
      </c>
      <c r="Y110" s="158">
        <f t="shared" ref="Y110" si="601">IFERROR(X110/S110,"-")</f>
        <v>7.1428571428571425E-2</v>
      </c>
      <c r="Z110" s="156">
        <v>52</v>
      </c>
      <c r="AA110" s="232">
        <v>0</v>
      </c>
      <c r="AB110" s="158">
        <f t="shared" ref="AB110" si="602">IFERROR(AA110/Z110,"-")</f>
        <v>0</v>
      </c>
      <c r="AC110" s="233">
        <v>1</v>
      </c>
      <c r="AD110" s="158">
        <f t="shared" ref="AD110" si="603">IFERROR(AC110/Z110,"-")</f>
        <v>1.9230769230769232E-2</v>
      </c>
      <c r="AE110" s="233">
        <v>1</v>
      </c>
      <c r="AF110" s="158">
        <f t="shared" ref="AF110" si="604">IFERROR(AE110/Z110,"-")</f>
        <v>1.9230769230769232E-2</v>
      </c>
      <c r="AG110" s="156">
        <v>77</v>
      </c>
      <c r="AH110" s="232">
        <v>0</v>
      </c>
      <c r="AI110" s="158">
        <f t="shared" ref="AI110" si="605">IFERROR(AH110/AG110,"-")</f>
        <v>0</v>
      </c>
      <c r="AJ110" s="233">
        <v>1</v>
      </c>
      <c r="AK110" s="158">
        <f t="shared" ref="AK110" si="606">IFERROR(AJ110/AG110,"-")</f>
        <v>1.2987012987012988E-2</v>
      </c>
      <c r="AL110" s="233">
        <v>2</v>
      </c>
      <c r="AM110" s="158">
        <f t="shared" ref="AM110" si="607">IFERROR(AL110/AG110,"-")</f>
        <v>2.5974025974025976E-2</v>
      </c>
      <c r="AN110" s="156">
        <v>79</v>
      </c>
      <c r="AO110" s="232">
        <v>0</v>
      </c>
      <c r="AP110" s="158">
        <f t="shared" ref="AP110" si="608">IFERROR(AO110/AN110,"-")</f>
        <v>0</v>
      </c>
      <c r="AQ110" s="233">
        <v>0</v>
      </c>
      <c r="AR110" s="158">
        <f t="shared" ref="AR110" si="609">IFERROR(AQ110/AN110,"-")</f>
        <v>0</v>
      </c>
      <c r="AS110" s="233">
        <v>2</v>
      </c>
      <c r="AT110" s="158">
        <f t="shared" ref="AT110" si="610">IFERROR(AS110/AN110,"-")</f>
        <v>2.5316455696202531E-2</v>
      </c>
      <c r="AU110" s="156">
        <v>46</v>
      </c>
      <c r="AV110" s="232">
        <v>0</v>
      </c>
      <c r="AW110" s="158">
        <f t="shared" ref="AW110" si="611">IFERROR(AV110/AU110,"-")</f>
        <v>0</v>
      </c>
      <c r="AX110" s="233">
        <v>1</v>
      </c>
      <c r="AY110" s="158">
        <f t="shared" ref="AY110" si="612">IFERROR(AX110/AU110,"-")</f>
        <v>2.1739130434782608E-2</v>
      </c>
      <c r="AZ110" s="233">
        <v>0</v>
      </c>
      <c r="BA110" s="158">
        <f t="shared" ref="BA110" si="613">IFERROR(AZ110/AU110,"-")</f>
        <v>0</v>
      </c>
      <c r="BB110" s="156">
        <f t="shared" si="404"/>
        <v>288</v>
      </c>
      <c r="BC110" s="157">
        <f t="shared" si="405"/>
        <v>0</v>
      </c>
      <c r="BD110" s="158">
        <f t="shared" ref="BD110" si="614">IFERROR(BC110/BB110,"-")</f>
        <v>0</v>
      </c>
      <c r="BE110" s="157">
        <f t="shared" si="406"/>
        <v>4</v>
      </c>
      <c r="BF110" s="158">
        <f t="shared" ref="BF110" si="615">IFERROR(BE110/BB110,"-")</f>
        <v>1.3888888888888888E-2</v>
      </c>
      <c r="BG110" s="157">
        <f t="shared" si="407"/>
        <v>8</v>
      </c>
      <c r="BH110" s="158">
        <f t="shared" ref="BH110" si="616">IFERROR(BG110/BB110,"-")</f>
        <v>2.7777777777777776E-2</v>
      </c>
      <c r="BJ110" s="261"/>
      <c r="BK110" s="272"/>
      <c r="BL110" s="208" t="s">
        <v>67</v>
      </c>
      <c r="BM110" s="38">
        <v>119416</v>
      </c>
      <c r="BN110" s="38">
        <v>3110</v>
      </c>
      <c r="BO110" s="85">
        <v>2.6043411268171768E-2</v>
      </c>
      <c r="BP110" s="38">
        <v>18172</v>
      </c>
      <c r="BQ110" s="85">
        <v>0.15217391304347827</v>
      </c>
      <c r="BR110" s="38">
        <v>5752</v>
      </c>
      <c r="BS110" s="85">
        <v>4.8167749715281032E-2</v>
      </c>
      <c r="BU110" s="189"/>
      <c r="BV110" s="193" t="s">
        <v>209</v>
      </c>
      <c r="BW110" s="36">
        <f t="shared" si="400"/>
        <v>0.95833333333333337</v>
      </c>
      <c r="BX110" s="36">
        <f>(BM89-SUM(BN89,BP89,BR89))/BM89</f>
        <v>0.97050938337801607</v>
      </c>
      <c r="BY110" s="81"/>
      <c r="BZ110" s="139"/>
      <c r="CA110" s="81"/>
      <c r="CB110" s="81"/>
      <c r="CC110" s="81"/>
      <c r="CD110" s="81"/>
      <c r="CE110" s="81"/>
      <c r="CF110" s="81"/>
      <c r="CG110" s="81"/>
      <c r="CH110" s="81"/>
      <c r="CI110" s="81"/>
      <c r="CJ110" s="81"/>
      <c r="CK110" s="81"/>
      <c r="CL110" s="81"/>
      <c r="CM110" s="81"/>
      <c r="CN110" s="81"/>
      <c r="CO110" s="81"/>
      <c r="CP110" s="3"/>
      <c r="CQ110" s="81"/>
      <c r="CR110" s="81"/>
      <c r="CS110" s="81"/>
      <c r="CT110" s="81"/>
      <c r="CU110" s="81"/>
      <c r="CV110" s="81"/>
      <c r="CW110" s="81"/>
      <c r="CX110" s="81"/>
      <c r="CY110" s="81"/>
      <c r="CZ110" s="81"/>
      <c r="DA110" s="81"/>
      <c r="DB110" s="81"/>
      <c r="DD110" s="139"/>
      <c r="DE110" s="81"/>
      <c r="DF110" s="81"/>
      <c r="DG110" s="81"/>
      <c r="DH110" s="81"/>
      <c r="DI110" s="81"/>
      <c r="DJ110" s="81"/>
      <c r="DK110" s="81"/>
      <c r="DL110" s="81"/>
      <c r="DM110" s="81"/>
      <c r="DN110" s="81"/>
      <c r="DO110" s="81"/>
      <c r="DP110" s="81"/>
      <c r="DQ110" s="81"/>
      <c r="DR110" s="81"/>
      <c r="DS110" s="81"/>
      <c r="DT110" s="81"/>
      <c r="DU110" s="81"/>
      <c r="DV110" s="81"/>
      <c r="DW110" s="81"/>
      <c r="DX110" s="81"/>
      <c r="DY110" s="81"/>
      <c r="DZ110" s="81"/>
      <c r="EA110" s="81"/>
      <c r="EB110" s="81"/>
      <c r="EC110" s="81"/>
      <c r="ED110" s="81"/>
      <c r="EE110" s="81"/>
      <c r="EF110" s="81"/>
      <c r="EG110" s="81"/>
      <c r="EH110" s="81"/>
      <c r="EI110" s="81"/>
      <c r="EJ110" s="81"/>
      <c r="EK110" s="81"/>
      <c r="EL110" s="81"/>
      <c r="EM110" s="81"/>
      <c r="EN110" s="81"/>
      <c r="EO110" s="81"/>
      <c r="EP110" s="81"/>
      <c r="EQ110" s="81"/>
      <c r="ER110" s="81"/>
      <c r="ES110" s="81"/>
      <c r="ET110" s="81"/>
      <c r="EU110" s="81"/>
      <c r="EV110" s="81"/>
      <c r="EX110" s="81"/>
      <c r="EY110" s="81"/>
      <c r="EZ110" s="81"/>
      <c r="FA110" s="81"/>
      <c r="FB110" s="81"/>
      <c r="FC110" s="81"/>
      <c r="FD110" s="81"/>
      <c r="FE110" s="81"/>
      <c r="FF110" s="81"/>
      <c r="FG110" s="81"/>
      <c r="FH110" s="81"/>
      <c r="FI110" s="81"/>
      <c r="FJ110" s="81"/>
      <c r="FK110" s="81"/>
      <c r="FL110" s="81"/>
      <c r="FM110" s="81"/>
      <c r="FN110" s="81"/>
      <c r="FO110" s="81"/>
      <c r="FP110" s="81"/>
      <c r="FQ110" s="81"/>
      <c r="FR110" s="81"/>
      <c r="FS110" s="81"/>
      <c r="FT110" s="81"/>
      <c r="FU110" s="81"/>
      <c r="FV110" s="81"/>
      <c r="FW110" s="81"/>
      <c r="FX110" s="81"/>
      <c r="FY110" s="81"/>
      <c r="FZ110" s="81"/>
      <c r="GA110" s="81"/>
      <c r="GB110" s="81"/>
      <c r="GC110" s="81"/>
      <c r="GD110" s="81"/>
      <c r="GE110" s="81"/>
      <c r="GF110" s="81"/>
      <c r="GG110" s="81"/>
      <c r="GH110" s="81"/>
    </row>
    <row r="111" spans="2:190" s="12" customFormat="1" ht="14.25" customHeight="1">
      <c r="B111" s="261"/>
      <c r="C111" s="272"/>
      <c r="D111" s="154" t="s">
        <v>67</v>
      </c>
      <c r="E111" s="37">
        <v>35</v>
      </c>
      <c r="F111" s="234">
        <v>2</v>
      </c>
      <c r="G111" s="13">
        <f t="shared" si="58"/>
        <v>5.7142857142857141E-2</v>
      </c>
      <c r="H111" s="33">
        <v>9</v>
      </c>
      <c r="I111" s="13">
        <f t="shared" si="59"/>
        <v>0.25714285714285712</v>
      </c>
      <c r="J111" s="33">
        <v>0</v>
      </c>
      <c r="K111" s="13">
        <f t="shared" si="60"/>
        <v>0</v>
      </c>
      <c r="L111" s="37">
        <v>99</v>
      </c>
      <c r="M111" s="234">
        <v>2</v>
      </c>
      <c r="N111" s="13">
        <f t="shared" si="61"/>
        <v>2.0202020202020204E-2</v>
      </c>
      <c r="O111" s="33">
        <v>7</v>
      </c>
      <c r="P111" s="13">
        <f t="shared" si="62"/>
        <v>7.0707070707070704E-2</v>
      </c>
      <c r="Q111" s="33">
        <v>3</v>
      </c>
      <c r="R111" s="13">
        <f t="shared" si="63"/>
        <v>3.0303030303030304E-2</v>
      </c>
      <c r="S111" s="37">
        <v>4820</v>
      </c>
      <c r="T111" s="234">
        <v>167</v>
      </c>
      <c r="U111" s="13">
        <f t="shared" si="64"/>
        <v>3.4647302904564317E-2</v>
      </c>
      <c r="V111" s="33">
        <v>697</v>
      </c>
      <c r="W111" s="13">
        <f t="shared" si="65"/>
        <v>0.14460580912863072</v>
      </c>
      <c r="X111" s="33">
        <v>373</v>
      </c>
      <c r="Y111" s="13">
        <f t="shared" si="66"/>
        <v>7.7385892116182575E-2</v>
      </c>
      <c r="Z111" s="37">
        <v>4260</v>
      </c>
      <c r="AA111" s="234">
        <v>122</v>
      </c>
      <c r="AB111" s="13">
        <f t="shared" si="67"/>
        <v>2.8638497652582161E-2</v>
      </c>
      <c r="AC111" s="33">
        <v>561</v>
      </c>
      <c r="AD111" s="13">
        <f t="shared" si="68"/>
        <v>0.13169014084507041</v>
      </c>
      <c r="AE111" s="33">
        <v>365</v>
      </c>
      <c r="AF111" s="13">
        <f t="shared" si="69"/>
        <v>8.5680751173708922E-2</v>
      </c>
      <c r="AG111" s="37">
        <v>2776</v>
      </c>
      <c r="AH111" s="234">
        <v>49</v>
      </c>
      <c r="AI111" s="13">
        <f t="shared" si="70"/>
        <v>1.7651296829971182E-2</v>
      </c>
      <c r="AJ111" s="33">
        <v>253</v>
      </c>
      <c r="AK111" s="13">
        <f t="shared" si="71"/>
        <v>9.1138328530259369E-2</v>
      </c>
      <c r="AL111" s="33">
        <v>208</v>
      </c>
      <c r="AM111" s="13">
        <f t="shared" si="72"/>
        <v>7.492795389048991E-2</v>
      </c>
      <c r="AN111" s="37">
        <v>1184</v>
      </c>
      <c r="AO111" s="234">
        <v>14</v>
      </c>
      <c r="AP111" s="13">
        <f t="shared" si="73"/>
        <v>1.1824324324324325E-2</v>
      </c>
      <c r="AQ111" s="33">
        <v>83</v>
      </c>
      <c r="AR111" s="13">
        <f t="shared" si="74"/>
        <v>7.0101351351351357E-2</v>
      </c>
      <c r="AS111" s="33">
        <v>53</v>
      </c>
      <c r="AT111" s="13">
        <f t="shared" si="75"/>
        <v>4.4763513513513514E-2</v>
      </c>
      <c r="AU111" s="37">
        <v>297</v>
      </c>
      <c r="AV111" s="234">
        <v>1</v>
      </c>
      <c r="AW111" s="13">
        <f t="shared" si="76"/>
        <v>3.3670033670033669E-3</v>
      </c>
      <c r="AX111" s="33">
        <v>15</v>
      </c>
      <c r="AY111" s="13">
        <f t="shared" si="77"/>
        <v>5.0505050505050504E-2</v>
      </c>
      <c r="AZ111" s="33">
        <v>6</v>
      </c>
      <c r="BA111" s="13">
        <f t="shared" si="78"/>
        <v>2.0202020202020204E-2</v>
      </c>
      <c r="BB111" s="37">
        <f t="shared" si="404"/>
        <v>13471</v>
      </c>
      <c r="BC111" s="70">
        <f t="shared" si="405"/>
        <v>357</v>
      </c>
      <c r="BD111" s="13">
        <f t="shared" si="79"/>
        <v>2.6501373320466187E-2</v>
      </c>
      <c r="BE111" s="70">
        <f t="shared" si="406"/>
        <v>1625</v>
      </c>
      <c r="BF111" s="13">
        <f t="shared" si="80"/>
        <v>0.12062950040828446</v>
      </c>
      <c r="BG111" s="70">
        <f t="shared" si="407"/>
        <v>1008</v>
      </c>
      <c r="BH111" s="13">
        <f t="shared" si="81"/>
        <v>7.4827407022492756E-2</v>
      </c>
      <c r="BJ111" s="259">
        <v>27</v>
      </c>
      <c r="BK111" s="270" t="s">
        <v>31</v>
      </c>
      <c r="BL111" s="209" t="s">
        <v>140</v>
      </c>
      <c r="BM111" s="38">
        <v>17542</v>
      </c>
      <c r="BN111" s="38">
        <v>430</v>
      </c>
      <c r="BO111" s="85">
        <v>2.4512598335423554E-2</v>
      </c>
      <c r="BP111" s="38">
        <v>2400</v>
      </c>
      <c r="BQ111" s="85">
        <v>0.13681450233724776</v>
      </c>
      <c r="BR111" s="38">
        <v>825</v>
      </c>
      <c r="BS111" s="85">
        <v>4.7029985178428914E-2</v>
      </c>
      <c r="BU111" s="190"/>
      <c r="BV111" s="192" t="s">
        <v>67</v>
      </c>
      <c r="BW111" s="36">
        <f t="shared" si="400"/>
        <v>0.77804171924875654</v>
      </c>
      <c r="BX111" s="36">
        <f>(BM90-SUM(BN90,BP90,BR90))/BM90</f>
        <v>0.78896425577318807</v>
      </c>
      <c r="BY111" s="81"/>
      <c r="BZ111" s="139"/>
      <c r="CA111" s="81"/>
      <c r="CB111" s="81"/>
      <c r="CC111" s="81"/>
      <c r="CD111" s="81"/>
      <c r="CE111" s="81"/>
      <c r="CF111" s="81"/>
      <c r="CG111" s="81"/>
      <c r="CH111" s="81"/>
      <c r="CI111" s="81"/>
      <c r="CJ111" s="81"/>
      <c r="CK111" s="81"/>
      <c r="CL111" s="81"/>
      <c r="CM111" s="81"/>
      <c r="CN111" s="81"/>
      <c r="CO111" s="81"/>
      <c r="CP111" s="3"/>
      <c r="CQ111" s="81"/>
      <c r="CR111" s="81"/>
      <c r="CS111" s="81"/>
      <c r="CT111" s="81"/>
      <c r="CU111" s="81"/>
      <c r="CV111" s="81"/>
      <c r="CW111" s="81"/>
      <c r="CX111" s="81"/>
      <c r="CY111" s="81"/>
      <c r="CZ111" s="81"/>
      <c r="DA111" s="81"/>
      <c r="DB111" s="81"/>
      <c r="DD111" s="139"/>
      <c r="DE111" s="81"/>
      <c r="DF111" s="81"/>
      <c r="DG111" s="81"/>
      <c r="DH111" s="81"/>
      <c r="DI111" s="81"/>
      <c r="DJ111" s="81"/>
      <c r="DK111" s="81"/>
      <c r="DL111" s="81"/>
      <c r="DM111" s="81"/>
      <c r="DN111" s="81"/>
      <c r="DO111" s="81"/>
      <c r="DP111" s="81"/>
      <c r="DQ111" s="81"/>
      <c r="DR111" s="81"/>
      <c r="DS111" s="81"/>
      <c r="DT111" s="81"/>
      <c r="DU111" s="81"/>
      <c r="DV111" s="81"/>
      <c r="DW111" s="81"/>
      <c r="DX111" s="81"/>
      <c r="DY111" s="81"/>
      <c r="DZ111" s="81"/>
      <c r="EA111" s="81"/>
      <c r="EB111" s="81"/>
      <c r="EC111" s="81"/>
      <c r="ED111" s="81"/>
      <c r="EE111" s="81"/>
      <c r="EF111" s="81"/>
      <c r="EG111" s="81"/>
      <c r="EH111" s="81"/>
      <c r="EI111" s="81"/>
      <c r="EJ111" s="81"/>
      <c r="EK111" s="81"/>
      <c r="EL111" s="81"/>
      <c r="EM111" s="81"/>
      <c r="EN111" s="81"/>
      <c r="EO111" s="81"/>
      <c r="EP111" s="81"/>
      <c r="EQ111" s="81"/>
      <c r="ER111" s="81"/>
      <c r="ES111" s="81"/>
      <c r="ET111" s="81"/>
      <c r="EU111" s="81"/>
      <c r="EV111" s="81"/>
      <c r="EX111" s="81"/>
      <c r="EY111" s="81"/>
      <c r="EZ111" s="81"/>
      <c r="FA111" s="81"/>
      <c r="FB111" s="81"/>
      <c r="FC111" s="81"/>
      <c r="FD111" s="81"/>
      <c r="FE111" s="81"/>
      <c r="FF111" s="81"/>
      <c r="FG111" s="81"/>
      <c r="FH111" s="81"/>
      <c r="FI111" s="81"/>
      <c r="FJ111" s="81"/>
      <c r="FK111" s="81"/>
      <c r="FL111" s="81"/>
      <c r="FM111" s="81"/>
      <c r="FN111" s="81"/>
      <c r="FO111" s="81"/>
      <c r="FP111" s="81"/>
      <c r="FQ111" s="81"/>
      <c r="FR111" s="81"/>
      <c r="FS111" s="81"/>
      <c r="FT111" s="81"/>
      <c r="FU111" s="81"/>
      <c r="FV111" s="81"/>
      <c r="FW111" s="81"/>
      <c r="FX111" s="81"/>
      <c r="FY111" s="81"/>
      <c r="FZ111" s="81"/>
      <c r="GA111" s="81"/>
      <c r="GB111" s="81"/>
      <c r="GC111" s="81"/>
      <c r="GD111" s="81"/>
      <c r="GE111" s="81"/>
      <c r="GF111" s="81"/>
      <c r="GG111" s="81"/>
      <c r="GH111" s="81"/>
    </row>
    <row r="112" spans="2:190" s="12" customFormat="1" ht="14.25" customHeight="1">
      <c r="B112" s="259">
        <v>22</v>
      </c>
      <c r="C112" s="270" t="s">
        <v>56</v>
      </c>
      <c r="D112" s="135" t="s">
        <v>140</v>
      </c>
      <c r="E112" s="120">
        <v>23</v>
      </c>
      <c r="F112" s="74">
        <v>1</v>
      </c>
      <c r="G112" s="72">
        <f t="shared" si="58"/>
        <v>4.3478260869565216E-2</v>
      </c>
      <c r="H112" s="74">
        <v>3</v>
      </c>
      <c r="I112" s="72">
        <f t="shared" si="59"/>
        <v>0.13043478260869565</v>
      </c>
      <c r="J112" s="74">
        <v>3</v>
      </c>
      <c r="K112" s="72">
        <f t="shared" si="60"/>
        <v>0.13043478260869565</v>
      </c>
      <c r="L112" s="120">
        <v>108</v>
      </c>
      <c r="M112" s="74">
        <v>0</v>
      </c>
      <c r="N112" s="72">
        <f t="shared" si="61"/>
        <v>0</v>
      </c>
      <c r="O112" s="74">
        <v>10</v>
      </c>
      <c r="P112" s="72">
        <f t="shared" si="62"/>
        <v>9.2592592592592587E-2</v>
      </c>
      <c r="Q112" s="74">
        <v>12</v>
      </c>
      <c r="R112" s="72">
        <f t="shared" si="63"/>
        <v>0.1111111111111111</v>
      </c>
      <c r="S112" s="120">
        <v>5322</v>
      </c>
      <c r="T112" s="74">
        <v>207</v>
      </c>
      <c r="U112" s="72">
        <f t="shared" si="64"/>
        <v>3.8895152198421649E-2</v>
      </c>
      <c r="V112" s="74">
        <v>609</v>
      </c>
      <c r="W112" s="72">
        <f t="shared" si="65"/>
        <v>0.11443066516347238</v>
      </c>
      <c r="X112" s="74">
        <v>469</v>
      </c>
      <c r="Y112" s="72">
        <f t="shared" si="66"/>
        <v>8.8124765125892526E-2</v>
      </c>
      <c r="Z112" s="120">
        <v>4268</v>
      </c>
      <c r="AA112" s="74">
        <v>158</v>
      </c>
      <c r="AB112" s="72">
        <f t="shared" si="67"/>
        <v>3.7019681349578254E-2</v>
      </c>
      <c r="AC112" s="74">
        <v>414</v>
      </c>
      <c r="AD112" s="72">
        <f t="shared" si="68"/>
        <v>9.7000937207122773E-2</v>
      </c>
      <c r="AE112" s="74">
        <v>424</v>
      </c>
      <c r="AF112" s="72">
        <f t="shared" si="69"/>
        <v>9.9343955014058113E-2</v>
      </c>
      <c r="AG112" s="120">
        <v>2616</v>
      </c>
      <c r="AH112" s="74">
        <v>44</v>
      </c>
      <c r="AI112" s="72">
        <f t="shared" si="70"/>
        <v>1.6819571865443424E-2</v>
      </c>
      <c r="AJ112" s="74">
        <v>186</v>
      </c>
      <c r="AK112" s="72">
        <f t="shared" si="71"/>
        <v>7.1100917431192664E-2</v>
      </c>
      <c r="AL112" s="74">
        <v>222</v>
      </c>
      <c r="AM112" s="72">
        <f t="shared" si="72"/>
        <v>8.4862385321100922E-2</v>
      </c>
      <c r="AN112" s="120">
        <v>1110</v>
      </c>
      <c r="AO112" s="74">
        <v>13</v>
      </c>
      <c r="AP112" s="72">
        <f t="shared" si="73"/>
        <v>1.1711711711711712E-2</v>
      </c>
      <c r="AQ112" s="74">
        <v>64</v>
      </c>
      <c r="AR112" s="72">
        <f t="shared" si="74"/>
        <v>5.7657657657657659E-2</v>
      </c>
      <c r="AS112" s="74">
        <v>60</v>
      </c>
      <c r="AT112" s="72">
        <f t="shared" si="75"/>
        <v>5.4054054054054057E-2</v>
      </c>
      <c r="AU112" s="120">
        <v>334</v>
      </c>
      <c r="AV112" s="74">
        <v>2</v>
      </c>
      <c r="AW112" s="72">
        <f t="shared" si="76"/>
        <v>5.9880239520958087E-3</v>
      </c>
      <c r="AX112" s="74">
        <v>19</v>
      </c>
      <c r="AY112" s="72">
        <f t="shared" si="77"/>
        <v>5.6886227544910177E-2</v>
      </c>
      <c r="AZ112" s="74">
        <v>6</v>
      </c>
      <c r="BA112" s="72">
        <f t="shared" si="78"/>
        <v>1.7964071856287425E-2</v>
      </c>
      <c r="BB112" s="120">
        <f t="shared" si="404"/>
        <v>13781</v>
      </c>
      <c r="BC112" s="74">
        <f t="shared" si="405"/>
        <v>425</v>
      </c>
      <c r="BD112" s="72">
        <f t="shared" si="79"/>
        <v>3.0839561715405268E-2</v>
      </c>
      <c r="BE112" s="74">
        <f t="shared" si="406"/>
        <v>1305</v>
      </c>
      <c r="BF112" s="72">
        <f t="shared" si="80"/>
        <v>9.4695595384950287E-2</v>
      </c>
      <c r="BG112" s="74">
        <f t="shared" si="407"/>
        <v>1196</v>
      </c>
      <c r="BH112" s="72">
        <f t="shared" si="81"/>
        <v>8.6786154850881647E-2</v>
      </c>
      <c r="BJ112" s="260"/>
      <c r="BK112" s="271"/>
      <c r="BL112" s="209" t="s">
        <v>160</v>
      </c>
      <c r="BM112" s="38">
        <v>1281</v>
      </c>
      <c r="BN112" s="38">
        <v>31</v>
      </c>
      <c r="BO112" s="85">
        <v>2.4199843871975019E-2</v>
      </c>
      <c r="BP112" s="38">
        <v>176</v>
      </c>
      <c r="BQ112" s="85">
        <v>0.13739266198282593</v>
      </c>
      <c r="BR112" s="38">
        <v>79</v>
      </c>
      <c r="BS112" s="85">
        <v>6.1670569867291178E-2</v>
      </c>
      <c r="BU112" s="188" t="s">
        <v>56</v>
      </c>
      <c r="BV112" s="193" t="s">
        <v>140</v>
      </c>
      <c r="BW112" s="36">
        <f t="shared" si="400"/>
        <v>0.78767868804876284</v>
      </c>
      <c r="BX112" s="36">
        <f>(BM91-SUM(BN91,BP91,BR91))/BM91</f>
        <v>0.79190825924494268</v>
      </c>
      <c r="BY112" s="81"/>
      <c r="BZ112" s="139"/>
      <c r="CA112" s="81"/>
      <c r="CB112" s="81"/>
      <c r="CC112" s="81"/>
      <c r="CD112" s="81"/>
      <c r="CE112" s="81"/>
      <c r="CF112" s="81"/>
      <c r="CG112" s="81"/>
      <c r="CH112" s="81"/>
      <c r="CI112" s="81"/>
      <c r="CJ112" s="81"/>
      <c r="CK112" s="81"/>
      <c r="CL112" s="81"/>
      <c r="CM112" s="81"/>
      <c r="CN112" s="81"/>
      <c r="CO112" s="81"/>
      <c r="CP112" s="3"/>
      <c r="CQ112" s="81"/>
      <c r="CR112" s="81"/>
      <c r="CS112" s="81"/>
      <c r="CT112" s="81"/>
      <c r="CU112" s="81"/>
      <c r="CV112" s="81"/>
      <c r="CW112" s="81"/>
      <c r="CX112" s="81"/>
      <c r="CY112" s="81"/>
      <c r="CZ112" s="81"/>
      <c r="DA112" s="81"/>
      <c r="DB112" s="81"/>
      <c r="DD112" s="139"/>
      <c r="DE112" s="81"/>
      <c r="DF112" s="81"/>
      <c r="DG112" s="81"/>
      <c r="DH112" s="81"/>
      <c r="DI112" s="81"/>
      <c r="DJ112" s="81"/>
      <c r="DK112" s="81"/>
      <c r="DL112" s="81"/>
      <c r="DM112" s="81"/>
      <c r="DN112" s="81"/>
      <c r="DO112" s="81"/>
      <c r="DP112" s="81"/>
      <c r="DQ112" s="81"/>
      <c r="DR112" s="81"/>
      <c r="DS112" s="81"/>
      <c r="DT112" s="81"/>
      <c r="DU112" s="81"/>
      <c r="DV112" s="81"/>
      <c r="DW112" s="81"/>
      <c r="DX112" s="81"/>
      <c r="DY112" s="81"/>
      <c r="DZ112" s="81"/>
      <c r="EA112" s="81"/>
      <c r="EB112" s="81"/>
      <c r="EC112" s="81"/>
      <c r="ED112" s="81"/>
      <c r="EE112" s="81"/>
      <c r="EF112" s="81"/>
      <c r="EG112" s="81"/>
      <c r="EH112" s="81"/>
      <c r="EI112" s="81"/>
      <c r="EJ112" s="81"/>
      <c r="EK112" s="81"/>
      <c r="EL112" s="81"/>
      <c r="EM112" s="81"/>
      <c r="EN112" s="81"/>
      <c r="EO112" s="81"/>
      <c r="EP112" s="81"/>
      <c r="EQ112" s="81"/>
      <c r="ER112" s="81"/>
      <c r="ES112" s="81"/>
      <c r="ET112" s="81"/>
      <c r="EU112" s="81"/>
      <c r="EV112" s="81"/>
      <c r="EX112" s="81"/>
      <c r="EY112" s="81"/>
      <c r="EZ112" s="81"/>
      <c r="FA112" s="81"/>
      <c r="FB112" s="81"/>
      <c r="FC112" s="81"/>
      <c r="FD112" s="81"/>
      <c r="FE112" s="81"/>
      <c r="FF112" s="81"/>
      <c r="FG112" s="81"/>
      <c r="FH112" s="81"/>
      <c r="FI112" s="81"/>
      <c r="FJ112" s="81"/>
      <c r="FK112" s="81"/>
      <c r="FL112" s="81"/>
      <c r="FM112" s="81"/>
      <c r="FN112" s="81"/>
      <c r="FO112" s="81"/>
      <c r="FP112" s="81"/>
      <c r="FQ112" s="81"/>
      <c r="FR112" s="81"/>
      <c r="FS112" s="81"/>
      <c r="FT112" s="81"/>
      <c r="FU112" s="81"/>
      <c r="FV112" s="81"/>
      <c r="FW112" s="81"/>
      <c r="FX112" s="81"/>
      <c r="FY112" s="81"/>
      <c r="FZ112" s="81"/>
      <c r="GA112" s="81"/>
      <c r="GB112" s="81"/>
      <c r="GC112" s="81"/>
      <c r="GD112" s="81"/>
      <c r="GE112" s="81"/>
      <c r="GF112" s="81"/>
      <c r="GG112" s="81"/>
      <c r="GH112" s="81"/>
    </row>
    <row r="113" spans="2:190" s="12" customFormat="1" ht="14.25" customHeight="1">
      <c r="B113" s="260"/>
      <c r="C113" s="271"/>
      <c r="D113" s="213" t="s">
        <v>303</v>
      </c>
      <c r="E113" s="170">
        <v>2</v>
      </c>
      <c r="F113" s="171">
        <v>0</v>
      </c>
      <c r="G113" s="84">
        <f t="shared" si="58"/>
        <v>0</v>
      </c>
      <c r="H113" s="171">
        <v>0</v>
      </c>
      <c r="I113" s="84">
        <f>IFERROR(H113/E113,"-")</f>
        <v>0</v>
      </c>
      <c r="J113" s="171">
        <v>0</v>
      </c>
      <c r="K113" s="84">
        <f>IFERROR(J113/E113,"-")</f>
        <v>0</v>
      </c>
      <c r="L113" s="170">
        <v>8</v>
      </c>
      <c r="M113" s="171">
        <v>0</v>
      </c>
      <c r="N113" s="84">
        <f>IFERROR(M113/L113,"-")</f>
        <v>0</v>
      </c>
      <c r="O113" s="171">
        <v>0</v>
      </c>
      <c r="P113" s="84">
        <f>IFERROR(O113/L113,"-")</f>
        <v>0</v>
      </c>
      <c r="Q113" s="171">
        <v>0</v>
      </c>
      <c r="R113" s="84">
        <f>IFERROR(Q113/L113,"-")</f>
        <v>0</v>
      </c>
      <c r="S113" s="170">
        <v>1121</v>
      </c>
      <c r="T113" s="171">
        <v>54</v>
      </c>
      <c r="U113" s="84">
        <f>IFERROR(T113/S113,"-")</f>
        <v>4.8171275646743977E-2</v>
      </c>
      <c r="V113" s="171">
        <v>144</v>
      </c>
      <c r="W113" s="84">
        <f>IFERROR(V113/S113,"-")</f>
        <v>0.12845673505798394</v>
      </c>
      <c r="X113" s="171">
        <v>105</v>
      </c>
      <c r="Y113" s="84">
        <f>IFERROR(X113/S113,"-")</f>
        <v>9.3666369313113299E-2</v>
      </c>
      <c r="Z113" s="170">
        <v>736</v>
      </c>
      <c r="AA113" s="171">
        <v>44</v>
      </c>
      <c r="AB113" s="84">
        <f>IFERROR(AA113/Z113,"-")</f>
        <v>5.9782608695652176E-2</v>
      </c>
      <c r="AC113" s="171">
        <v>90</v>
      </c>
      <c r="AD113" s="84">
        <f>IFERROR(AC113/Z113,"-")</f>
        <v>0.12228260869565218</v>
      </c>
      <c r="AE113" s="171">
        <v>87</v>
      </c>
      <c r="AF113" s="84">
        <f>IFERROR(AE113/Z113,"-")</f>
        <v>0.11820652173913043</v>
      </c>
      <c r="AG113" s="170">
        <v>461</v>
      </c>
      <c r="AH113" s="171">
        <v>13</v>
      </c>
      <c r="AI113" s="84">
        <f>IFERROR(AH113/AG113,"-")</f>
        <v>2.8199566160520606E-2</v>
      </c>
      <c r="AJ113" s="171">
        <v>41</v>
      </c>
      <c r="AK113" s="84">
        <f>IFERROR(AJ113/AG113,"-")</f>
        <v>8.8937093275488072E-2</v>
      </c>
      <c r="AL113" s="171">
        <v>66</v>
      </c>
      <c r="AM113" s="84">
        <f>IFERROR(AL113/AG113,"-")</f>
        <v>0.14316702819956617</v>
      </c>
      <c r="AN113" s="170">
        <v>204</v>
      </c>
      <c r="AO113" s="171">
        <v>3</v>
      </c>
      <c r="AP113" s="84">
        <f>IFERROR(AO113/AN113,"-")</f>
        <v>1.4705882352941176E-2</v>
      </c>
      <c r="AQ113" s="171">
        <v>10</v>
      </c>
      <c r="AR113" s="84">
        <f>IFERROR(AQ113/AN113,"-")</f>
        <v>4.9019607843137254E-2</v>
      </c>
      <c r="AS113" s="171">
        <v>12</v>
      </c>
      <c r="AT113" s="84">
        <f>IFERROR(AS113/AN113,"-")</f>
        <v>5.8823529411764705E-2</v>
      </c>
      <c r="AU113" s="170">
        <v>38</v>
      </c>
      <c r="AV113" s="171">
        <v>2</v>
      </c>
      <c r="AW113" s="84">
        <f>IFERROR(AV113/AU113,"-")</f>
        <v>5.2631578947368418E-2</v>
      </c>
      <c r="AX113" s="171">
        <v>0</v>
      </c>
      <c r="AY113" s="84">
        <f>IFERROR(AX113/AU113,"-")</f>
        <v>0</v>
      </c>
      <c r="AZ113" s="171">
        <v>0</v>
      </c>
      <c r="BA113" s="84">
        <f>IFERROR(AZ113/AU113,"-")</f>
        <v>0</v>
      </c>
      <c r="BB113" s="170">
        <f t="shared" si="404"/>
        <v>2570</v>
      </c>
      <c r="BC113" s="171">
        <f t="shared" si="405"/>
        <v>116</v>
      </c>
      <c r="BD113" s="84">
        <f>IFERROR(BC113/BB113,"-")</f>
        <v>4.5136186770428015E-2</v>
      </c>
      <c r="BE113" s="171">
        <f t="shared" si="406"/>
        <v>285</v>
      </c>
      <c r="BF113" s="84">
        <f>IFERROR(BE113/BB113,"-")</f>
        <v>0.11089494163424124</v>
      </c>
      <c r="BG113" s="171">
        <f t="shared" si="407"/>
        <v>270</v>
      </c>
      <c r="BH113" s="84">
        <f>IFERROR(BG113/BB113,"-")</f>
        <v>0.10505836575875487</v>
      </c>
      <c r="BJ113" s="260"/>
      <c r="BK113" s="271"/>
      <c r="BL113" s="209" t="s">
        <v>209</v>
      </c>
      <c r="BM113" s="38">
        <v>573</v>
      </c>
      <c r="BN113" s="38">
        <v>0</v>
      </c>
      <c r="BO113" s="85">
        <v>0</v>
      </c>
      <c r="BP113" s="38">
        <v>6</v>
      </c>
      <c r="BQ113" s="85">
        <v>1.0471204188481676E-2</v>
      </c>
      <c r="BR113" s="38">
        <v>5</v>
      </c>
      <c r="BS113" s="85">
        <v>8.7260034904013961E-3</v>
      </c>
      <c r="BU113" s="225"/>
      <c r="BV113" s="214" t="s">
        <v>299</v>
      </c>
      <c r="BW113" s="36">
        <f t="shared" si="400"/>
        <v>0.73891050583657591</v>
      </c>
      <c r="BX113" s="226"/>
      <c r="BY113" s="81"/>
      <c r="BZ113" s="139"/>
      <c r="CA113" s="81"/>
      <c r="CB113" s="81"/>
      <c r="CC113" s="81"/>
      <c r="CD113" s="81"/>
      <c r="CE113" s="81"/>
      <c r="CF113" s="81"/>
      <c r="CG113" s="81"/>
      <c r="CH113" s="81"/>
      <c r="CI113" s="81"/>
      <c r="CJ113" s="81"/>
      <c r="CK113" s="81"/>
      <c r="CL113" s="81"/>
      <c r="CM113" s="81"/>
      <c r="CN113" s="81"/>
      <c r="CO113" s="81"/>
      <c r="CP113" s="3"/>
      <c r="CQ113" s="81"/>
      <c r="CR113" s="81"/>
      <c r="CS113" s="81"/>
      <c r="CT113" s="81"/>
      <c r="CU113" s="81"/>
      <c r="CV113" s="81"/>
      <c r="CW113" s="81"/>
      <c r="CX113" s="81"/>
      <c r="CY113" s="81"/>
      <c r="CZ113" s="81"/>
      <c r="DA113" s="81"/>
      <c r="DB113" s="81"/>
      <c r="DD113" s="139"/>
      <c r="DE113" s="81"/>
      <c r="DF113" s="81"/>
      <c r="DG113" s="81"/>
      <c r="DH113" s="81"/>
      <c r="DI113" s="81"/>
      <c r="DJ113" s="81"/>
      <c r="DK113" s="81"/>
      <c r="DL113" s="81"/>
      <c r="DM113" s="81"/>
      <c r="DN113" s="81"/>
      <c r="DO113" s="81"/>
      <c r="DP113" s="81"/>
      <c r="DQ113" s="81"/>
      <c r="DR113" s="81"/>
      <c r="DS113" s="81"/>
      <c r="DT113" s="81"/>
      <c r="DU113" s="81"/>
      <c r="DV113" s="81"/>
      <c r="DW113" s="81"/>
      <c r="DX113" s="81"/>
      <c r="DY113" s="81"/>
      <c r="DZ113" s="81"/>
      <c r="EA113" s="81"/>
      <c r="EB113" s="81"/>
      <c r="EC113" s="81"/>
      <c r="ED113" s="81"/>
      <c r="EE113" s="81"/>
      <c r="EF113" s="81"/>
      <c r="EG113" s="81"/>
      <c r="EH113" s="81"/>
      <c r="EI113" s="81"/>
      <c r="EJ113" s="81"/>
      <c r="EK113" s="81"/>
      <c r="EL113" s="81"/>
      <c r="EM113" s="81"/>
      <c r="EN113" s="81"/>
      <c r="EO113" s="81"/>
      <c r="EP113" s="81"/>
      <c r="EQ113" s="81"/>
      <c r="ER113" s="81"/>
      <c r="ES113" s="81"/>
      <c r="ET113" s="81"/>
      <c r="EU113" s="81"/>
      <c r="EV113" s="81"/>
      <c r="EX113" s="81"/>
      <c r="EY113" s="81"/>
      <c r="EZ113" s="81"/>
      <c r="FA113" s="81"/>
      <c r="FB113" s="81"/>
      <c r="FC113" s="81"/>
      <c r="FD113" s="81"/>
      <c r="FE113" s="81"/>
      <c r="FF113" s="81"/>
      <c r="FG113" s="81"/>
      <c r="FH113" s="81"/>
      <c r="FI113" s="81"/>
      <c r="FJ113" s="81"/>
      <c r="FK113" s="81"/>
      <c r="FL113" s="81"/>
      <c r="FM113" s="81"/>
      <c r="FN113" s="81"/>
      <c r="FO113" s="81"/>
      <c r="FP113" s="81"/>
      <c r="FQ113" s="81"/>
      <c r="FR113" s="81"/>
      <c r="FS113" s="81"/>
      <c r="FT113" s="81"/>
      <c r="FU113" s="81"/>
      <c r="FV113" s="81"/>
      <c r="FW113" s="81"/>
      <c r="FX113" s="81"/>
      <c r="FY113" s="81"/>
      <c r="FZ113" s="81"/>
      <c r="GA113" s="81"/>
      <c r="GB113" s="81"/>
      <c r="GC113" s="81"/>
      <c r="GD113" s="81"/>
      <c r="GE113" s="81"/>
      <c r="GF113" s="81"/>
      <c r="GG113" s="81"/>
      <c r="GH113" s="81"/>
    </row>
    <row r="114" spans="2:190" s="12" customFormat="1" ht="14.25" customHeight="1">
      <c r="B114" s="260"/>
      <c r="C114" s="271"/>
      <c r="D114" s="169" t="s">
        <v>160</v>
      </c>
      <c r="E114" s="164">
        <v>1</v>
      </c>
      <c r="F114" s="64">
        <v>0</v>
      </c>
      <c r="G114" s="62">
        <f t="shared" si="58"/>
        <v>0</v>
      </c>
      <c r="H114" s="64">
        <v>1</v>
      </c>
      <c r="I114" s="62">
        <f t="shared" si="59"/>
        <v>1</v>
      </c>
      <c r="J114" s="64">
        <v>0</v>
      </c>
      <c r="K114" s="62">
        <f t="shared" si="60"/>
        <v>0</v>
      </c>
      <c r="L114" s="164">
        <v>1</v>
      </c>
      <c r="M114" s="64">
        <v>0</v>
      </c>
      <c r="N114" s="62">
        <f t="shared" si="61"/>
        <v>0</v>
      </c>
      <c r="O114" s="64">
        <v>0</v>
      </c>
      <c r="P114" s="62">
        <f t="shared" si="62"/>
        <v>0</v>
      </c>
      <c r="Q114" s="64">
        <v>0</v>
      </c>
      <c r="R114" s="62">
        <f t="shared" si="63"/>
        <v>0</v>
      </c>
      <c r="S114" s="164">
        <v>418</v>
      </c>
      <c r="T114" s="64">
        <v>22</v>
      </c>
      <c r="U114" s="62">
        <f t="shared" si="64"/>
        <v>5.2631578947368418E-2</v>
      </c>
      <c r="V114" s="64">
        <v>44</v>
      </c>
      <c r="W114" s="62">
        <f t="shared" si="65"/>
        <v>0.10526315789473684</v>
      </c>
      <c r="X114" s="64">
        <v>51</v>
      </c>
      <c r="Y114" s="62">
        <f t="shared" si="66"/>
        <v>0.12200956937799043</v>
      </c>
      <c r="Z114" s="164">
        <v>225</v>
      </c>
      <c r="AA114" s="64">
        <v>13</v>
      </c>
      <c r="AB114" s="62">
        <f t="shared" si="67"/>
        <v>5.7777777777777775E-2</v>
      </c>
      <c r="AC114" s="64">
        <v>25</v>
      </c>
      <c r="AD114" s="62">
        <f t="shared" si="68"/>
        <v>0.1111111111111111</v>
      </c>
      <c r="AE114" s="64">
        <v>21</v>
      </c>
      <c r="AF114" s="62">
        <f t="shared" si="69"/>
        <v>9.3333333333333338E-2</v>
      </c>
      <c r="AG114" s="164">
        <v>97</v>
      </c>
      <c r="AH114" s="64">
        <v>0</v>
      </c>
      <c r="AI114" s="62">
        <f t="shared" si="70"/>
        <v>0</v>
      </c>
      <c r="AJ114" s="64">
        <v>6</v>
      </c>
      <c r="AK114" s="62">
        <f t="shared" si="71"/>
        <v>6.1855670103092786E-2</v>
      </c>
      <c r="AL114" s="64">
        <v>18</v>
      </c>
      <c r="AM114" s="62">
        <f t="shared" si="72"/>
        <v>0.18556701030927836</v>
      </c>
      <c r="AN114" s="164">
        <v>38</v>
      </c>
      <c r="AO114" s="64">
        <v>0</v>
      </c>
      <c r="AP114" s="62">
        <f t="shared" si="73"/>
        <v>0</v>
      </c>
      <c r="AQ114" s="64">
        <v>1</v>
      </c>
      <c r="AR114" s="62">
        <f t="shared" si="74"/>
        <v>2.6315789473684209E-2</v>
      </c>
      <c r="AS114" s="64">
        <v>6</v>
      </c>
      <c r="AT114" s="62">
        <f t="shared" si="75"/>
        <v>0.15789473684210525</v>
      </c>
      <c r="AU114" s="164">
        <v>10</v>
      </c>
      <c r="AV114" s="64">
        <v>1</v>
      </c>
      <c r="AW114" s="62">
        <f t="shared" si="76"/>
        <v>0.1</v>
      </c>
      <c r="AX114" s="64">
        <v>4</v>
      </c>
      <c r="AY114" s="62">
        <f t="shared" si="77"/>
        <v>0.4</v>
      </c>
      <c r="AZ114" s="64">
        <v>0</v>
      </c>
      <c r="BA114" s="62">
        <f t="shared" si="78"/>
        <v>0</v>
      </c>
      <c r="BB114" s="164">
        <f t="shared" si="404"/>
        <v>790</v>
      </c>
      <c r="BC114" s="64">
        <f t="shared" si="405"/>
        <v>36</v>
      </c>
      <c r="BD114" s="62">
        <f t="shared" si="79"/>
        <v>4.5569620253164557E-2</v>
      </c>
      <c r="BE114" s="64">
        <f t="shared" si="406"/>
        <v>81</v>
      </c>
      <c r="BF114" s="62">
        <f t="shared" si="80"/>
        <v>0.10253164556962026</v>
      </c>
      <c r="BG114" s="64">
        <f t="shared" si="407"/>
        <v>96</v>
      </c>
      <c r="BH114" s="62">
        <f t="shared" si="81"/>
        <v>0.12151898734177215</v>
      </c>
      <c r="BJ114" s="261"/>
      <c r="BK114" s="272"/>
      <c r="BL114" s="208" t="s">
        <v>67</v>
      </c>
      <c r="BM114" s="38">
        <v>19396</v>
      </c>
      <c r="BN114" s="38">
        <v>461</v>
      </c>
      <c r="BO114" s="85">
        <v>2.3767787172612909E-2</v>
      </c>
      <c r="BP114" s="38">
        <v>2582</v>
      </c>
      <c r="BQ114" s="85">
        <v>0.13312023097545886</v>
      </c>
      <c r="BR114" s="38">
        <v>909</v>
      </c>
      <c r="BS114" s="85">
        <v>4.6865333058362546E-2</v>
      </c>
      <c r="BU114" s="189"/>
      <c r="BV114" s="193" t="s">
        <v>160</v>
      </c>
      <c r="BW114" s="36">
        <f t="shared" si="400"/>
        <v>0.73037974683544304</v>
      </c>
      <c r="BX114" s="36">
        <f>(BM92-SUM(BN92,BP92,BR92))/BM92</f>
        <v>0.75545851528384278</v>
      </c>
      <c r="BY114" s="81"/>
      <c r="BZ114" s="139"/>
      <c r="CA114" s="81"/>
      <c r="CB114" s="81"/>
      <c r="CC114" s="81"/>
      <c r="CD114" s="81"/>
      <c r="CE114" s="81"/>
      <c r="CF114" s="81"/>
      <c r="CG114" s="81"/>
      <c r="CH114" s="81"/>
      <c r="CI114" s="81"/>
      <c r="CJ114" s="81"/>
      <c r="CK114" s="81"/>
      <c r="CL114" s="81"/>
      <c r="CM114" s="81"/>
      <c r="CN114" s="81"/>
      <c r="CO114" s="81"/>
      <c r="CP114" s="3"/>
      <c r="CQ114" s="81"/>
      <c r="CR114" s="81"/>
      <c r="CS114" s="81"/>
      <c r="CT114" s="81"/>
      <c r="CU114" s="81"/>
      <c r="CV114" s="81"/>
      <c r="CW114" s="81"/>
      <c r="CX114" s="81"/>
      <c r="CY114" s="81"/>
      <c r="CZ114" s="81"/>
      <c r="DA114" s="81"/>
      <c r="DB114" s="81"/>
      <c r="DD114" s="139"/>
      <c r="DE114" s="81"/>
      <c r="DF114" s="81"/>
      <c r="DG114" s="81"/>
      <c r="DH114" s="81"/>
      <c r="DI114" s="81"/>
      <c r="DJ114" s="81"/>
      <c r="DK114" s="81"/>
      <c r="DL114" s="81"/>
      <c r="DM114" s="81"/>
      <c r="DN114" s="81"/>
      <c r="DO114" s="81"/>
      <c r="DP114" s="81"/>
      <c r="DQ114" s="81"/>
      <c r="DR114" s="81"/>
      <c r="DS114" s="81"/>
      <c r="DT114" s="81"/>
      <c r="DU114" s="81"/>
      <c r="DV114" s="81"/>
      <c r="DW114" s="81"/>
      <c r="DX114" s="81"/>
      <c r="DY114" s="81"/>
      <c r="DZ114" s="81"/>
      <c r="EA114" s="81"/>
      <c r="EB114" s="81"/>
      <c r="EC114" s="81"/>
      <c r="ED114" s="81"/>
      <c r="EE114" s="81"/>
      <c r="EF114" s="81"/>
      <c r="EG114" s="81"/>
      <c r="EH114" s="81"/>
      <c r="EI114" s="81"/>
      <c r="EJ114" s="81"/>
      <c r="EK114" s="81"/>
      <c r="EL114" s="81"/>
      <c r="EM114" s="81"/>
      <c r="EN114" s="81"/>
      <c r="EO114" s="81"/>
      <c r="EP114" s="81"/>
      <c r="EQ114" s="81"/>
      <c r="ER114" s="81"/>
      <c r="ES114" s="81"/>
      <c r="ET114" s="81"/>
      <c r="EU114" s="81"/>
      <c r="EV114" s="81"/>
      <c r="EX114" s="81"/>
      <c r="EY114" s="81"/>
      <c r="EZ114" s="81"/>
      <c r="FA114" s="81"/>
      <c r="FB114" s="81"/>
      <c r="FC114" s="81"/>
      <c r="FD114" s="81"/>
      <c r="FE114" s="81"/>
      <c r="FF114" s="81"/>
      <c r="FG114" s="81"/>
      <c r="FH114" s="81"/>
      <c r="FI114" s="81"/>
      <c r="FJ114" s="81"/>
      <c r="FK114" s="81"/>
      <c r="FL114" s="81"/>
      <c r="FM114" s="81"/>
      <c r="FN114" s="81"/>
      <c r="FO114" s="81"/>
      <c r="FP114" s="81"/>
      <c r="FQ114" s="81"/>
      <c r="FR114" s="81"/>
      <c r="FS114" s="81"/>
      <c r="FT114" s="81"/>
      <c r="FU114" s="81"/>
      <c r="FV114" s="81"/>
      <c r="FW114" s="81"/>
      <c r="FX114" s="81"/>
      <c r="FY114" s="81"/>
      <c r="FZ114" s="81"/>
      <c r="GA114" s="81"/>
      <c r="GB114" s="81"/>
      <c r="GC114" s="81"/>
      <c r="GD114" s="81"/>
      <c r="GE114" s="81"/>
      <c r="GF114" s="81"/>
      <c r="GG114" s="81"/>
      <c r="GH114" s="81"/>
    </row>
    <row r="115" spans="2:190" s="12" customFormat="1" ht="14.25" customHeight="1">
      <c r="B115" s="260"/>
      <c r="C115" s="271"/>
      <c r="D115" s="136" t="s">
        <v>210</v>
      </c>
      <c r="E115" s="156">
        <v>0</v>
      </c>
      <c r="F115" s="157">
        <v>0</v>
      </c>
      <c r="G115" s="158" t="str">
        <f t="shared" ref="G115" si="617">IFERROR(F115/E115,"-")</f>
        <v>-</v>
      </c>
      <c r="H115" s="157">
        <v>0</v>
      </c>
      <c r="I115" s="158" t="str">
        <f t="shared" ref="I115" si="618">IFERROR(H115/E115,"-")</f>
        <v>-</v>
      </c>
      <c r="J115" s="157">
        <v>0</v>
      </c>
      <c r="K115" s="158" t="str">
        <f t="shared" ref="K115" si="619">IFERROR(J115/E115,"-")</f>
        <v>-</v>
      </c>
      <c r="L115" s="156">
        <v>6</v>
      </c>
      <c r="M115" s="157">
        <v>0</v>
      </c>
      <c r="N115" s="158">
        <f t="shared" ref="N115" si="620">IFERROR(M115/L115,"-")</f>
        <v>0</v>
      </c>
      <c r="O115" s="157">
        <v>0</v>
      </c>
      <c r="P115" s="158">
        <f t="shared" ref="P115" si="621">IFERROR(O115/L115,"-")</f>
        <v>0</v>
      </c>
      <c r="Q115" s="157">
        <v>0</v>
      </c>
      <c r="R115" s="158">
        <f t="shared" ref="R115" si="622">IFERROR(Q115/L115,"-")</f>
        <v>0</v>
      </c>
      <c r="S115" s="156">
        <v>59</v>
      </c>
      <c r="T115" s="157">
        <v>2</v>
      </c>
      <c r="U115" s="158">
        <f t="shared" ref="U115" si="623">IFERROR(T115/S115,"-")</f>
        <v>3.3898305084745763E-2</v>
      </c>
      <c r="V115" s="157">
        <v>3</v>
      </c>
      <c r="W115" s="158">
        <f t="shared" ref="W115" si="624">IFERROR(V115/S115,"-")</f>
        <v>5.0847457627118647E-2</v>
      </c>
      <c r="X115" s="157">
        <v>2</v>
      </c>
      <c r="Y115" s="158">
        <f t="shared" ref="Y115" si="625">IFERROR(X115/S115,"-")</f>
        <v>3.3898305084745763E-2</v>
      </c>
      <c r="Z115" s="156">
        <v>89</v>
      </c>
      <c r="AA115" s="157">
        <v>1</v>
      </c>
      <c r="AB115" s="158">
        <f t="shared" ref="AB115" si="626">IFERROR(AA115/Z115,"-")</f>
        <v>1.1235955056179775E-2</v>
      </c>
      <c r="AC115" s="157">
        <v>1</v>
      </c>
      <c r="AD115" s="158">
        <f t="shared" ref="AD115" si="627">IFERROR(AC115/Z115,"-")</f>
        <v>1.1235955056179775E-2</v>
      </c>
      <c r="AE115" s="157">
        <v>2</v>
      </c>
      <c r="AF115" s="158">
        <f t="shared" ref="AF115" si="628">IFERROR(AE115/Z115,"-")</f>
        <v>2.247191011235955E-2</v>
      </c>
      <c r="AG115" s="156">
        <v>101</v>
      </c>
      <c r="AH115" s="157">
        <v>0</v>
      </c>
      <c r="AI115" s="158">
        <f t="shared" ref="AI115" si="629">IFERROR(AH115/AG115,"-")</f>
        <v>0</v>
      </c>
      <c r="AJ115" s="157">
        <v>1</v>
      </c>
      <c r="AK115" s="158">
        <f t="shared" ref="AK115" si="630">IFERROR(AJ115/AG115,"-")</f>
        <v>9.9009900990099011E-3</v>
      </c>
      <c r="AL115" s="157">
        <v>2</v>
      </c>
      <c r="AM115" s="158">
        <f t="shared" ref="AM115" si="631">IFERROR(AL115/AG115,"-")</f>
        <v>1.9801980198019802E-2</v>
      </c>
      <c r="AN115" s="156">
        <v>92</v>
      </c>
      <c r="AO115" s="157">
        <v>0</v>
      </c>
      <c r="AP115" s="158">
        <f t="shared" ref="AP115" si="632">IFERROR(AO115/AN115,"-")</f>
        <v>0</v>
      </c>
      <c r="AQ115" s="157">
        <v>1</v>
      </c>
      <c r="AR115" s="158">
        <f t="shared" ref="AR115" si="633">IFERROR(AQ115/AN115,"-")</f>
        <v>1.0869565217391304E-2</v>
      </c>
      <c r="AS115" s="157">
        <v>1</v>
      </c>
      <c r="AT115" s="158">
        <f t="shared" ref="AT115" si="634">IFERROR(AS115/AN115,"-")</f>
        <v>1.0869565217391304E-2</v>
      </c>
      <c r="AU115" s="156">
        <v>71</v>
      </c>
      <c r="AV115" s="157">
        <v>0</v>
      </c>
      <c r="AW115" s="158">
        <f t="shared" ref="AW115" si="635">IFERROR(AV115/AU115,"-")</f>
        <v>0</v>
      </c>
      <c r="AX115" s="157">
        <v>0</v>
      </c>
      <c r="AY115" s="158">
        <f t="shared" ref="AY115" si="636">IFERROR(AX115/AU115,"-")</f>
        <v>0</v>
      </c>
      <c r="AZ115" s="157">
        <v>0</v>
      </c>
      <c r="BA115" s="158">
        <f t="shared" ref="BA115" si="637">IFERROR(AZ115/AU115,"-")</f>
        <v>0</v>
      </c>
      <c r="BB115" s="156">
        <f t="shared" si="404"/>
        <v>418</v>
      </c>
      <c r="BC115" s="157">
        <f t="shared" si="405"/>
        <v>3</v>
      </c>
      <c r="BD115" s="158">
        <f t="shared" ref="BD115" si="638">IFERROR(BC115/BB115,"-")</f>
        <v>7.1770334928229667E-3</v>
      </c>
      <c r="BE115" s="157">
        <f t="shared" si="406"/>
        <v>6</v>
      </c>
      <c r="BF115" s="158">
        <f t="shared" ref="BF115" si="639">IFERROR(BE115/BB115,"-")</f>
        <v>1.4354066985645933E-2</v>
      </c>
      <c r="BG115" s="157">
        <f t="shared" si="407"/>
        <v>7</v>
      </c>
      <c r="BH115" s="158">
        <f t="shared" ref="BH115" si="640">IFERROR(BG115/BB115,"-")</f>
        <v>1.6746411483253589E-2</v>
      </c>
      <c r="BJ115" s="259">
        <v>28</v>
      </c>
      <c r="BK115" s="270" t="s">
        <v>32</v>
      </c>
      <c r="BL115" s="209" t="s">
        <v>140</v>
      </c>
      <c r="BM115" s="38">
        <v>14872</v>
      </c>
      <c r="BN115" s="38">
        <v>253</v>
      </c>
      <c r="BO115" s="85">
        <v>1.7011834319526627E-2</v>
      </c>
      <c r="BP115" s="38">
        <v>2235</v>
      </c>
      <c r="BQ115" s="85">
        <v>0.15028240989779451</v>
      </c>
      <c r="BR115" s="38">
        <v>475</v>
      </c>
      <c r="BS115" s="85">
        <v>3.1939214631522321E-2</v>
      </c>
      <c r="BU115" s="189"/>
      <c r="BV115" s="193" t="s">
        <v>209</v>
      </c>
      <c r="BW115" s="36">
        <f t="shared" si="400"/>
        <v>0.96172248803827753</v>
      </c>
      <c r="BX115" s="36">
        <f>(BM93-SUM(BN93,BP93,BR93))/BM93</f>
        <v>0.96274509803921571</v>
      </c>
      <c r="BY115" s="81"/>
      <c r="BZ115" s="139"/>
      <c r="CA115" s="81"/>
      <c r="CB115" s="81"/>
      <c r="CC115" s="81"/>
      <c r="CD115" s="81"/>
      <c r="CE115" s="81"/>
      <c r="CF115" s="81"/>
      <c r="CG115" s="81"/>
      <c r="CH115" s="81"/>
      <c r="CI115" s="81"/>
      <c r="CJ115" s="81"/>
      <c r="CK115" s="81"/>
      <c r="CL115" s="81"/>
      <c r="CM115" s="81"/>
      <c r="CN115" s="81"/>
      <c r="CO115" s="81"/>
      <c r="CP115" s="3"/>
      <c r="CQ115" s="81"/>
      <c r="CR115" s="81"/>
      <c r="CS115" s="81"/>
      <c r="CT115" s="81"/>
      <c r="CU115" s="81"/>
      <c r="CV115" s="81"/>
      <c r="CW115" s="81"/>
      <c r="CX115" s="81"/>
      <c r="CY115" s="81"/>
      <c r="CZ115" s="81"/>
      <c r="DA115" s="81"/>
      <c r="DB115" s="81"/>
      <c r="DD115" s="139"/>
      <c r="DE115" s="81"/>
      <c r="DF115" s="81"/>
      <c r="DG115" s="81"/>
      <c r="DH115" s="81"/>
      <c r="DI115" s="81"/>
      <c r="DJ115" s="81"/>
      <c r="DK115" s="81"/>
      <c r="DL115" s="81"/>
      <c r="DM115" s="81"/>
      <c r="DN115" s="81"/>
      <c r="DO115" s="81"/>
      <c r="DP115" s="81"/>
      <c r="DQ115" s="81"/>
      <c r="DR115" s="81"/>
      <c r="DS115" s="81"/>
      <c r="DT115" s="81"/>
      <c r="DU115" s="81"/>
      <c r="DV115" s="81"/>
      <c r="DW115" s="81"/>
      <c r="DX115" s="81"/>
      <c r="DY115" s="81"/>
      <c r="DZ115" s="81"/>
      <c r="EA115" s="81"/>
      <c r="EB115" s="81"/>
      <c r="EC115" s="81"/>
      <c r="ED115" s="81"/>
      <c r="EE115" s="81"/>
      <c r="EF115" s="81"/>
      <c r="EG115" s="81"/>
      <c r="EH115" s="81"/>
      <c r="EI115" s="81"/>
      <c r="EJ115" s="81"/>
      <c r="EK115" s="81"/>
      <c r="EL115" s="81"/>
      <c r="EM115" s="81"/>
      <c r="EN115" s="81"/>
      <c r="EO115" s="81"/>
      <c r="EP115" s="81"/>
      <c r="EQ115" s="81"/>
      <c r="ER115" s="81"/>
      <c r="ES115" s="81"/>
      <c r="ET115" s="81"/>
      <c r="EU115" s="81"/>
      <c r="EV115" s="81"/>
      <c r="EX115" s="81"/>
      <c r="EY115" s="81"/>
      <c r="EZ115" s="81"/>
      <c r="FA115" s="81"/>
      <c r="FB115" s="81"/>
      <c r="FC115" s="81"/>
      <c r="FD115" s="81"/>
      <c r="FE115" s="81"/>
      <c r="FF115" s="81"/>
      <c r="FG115" s="81"/>
      <c r="FH115" s="81"/>
      <c r="FI115" s="81"/>
      <c r="FJ115" s="81"/>
      <c r="FK115" s="81"/>
      <c r="FL115" s="81"/>
      <c r="FM115" s="81"/>
      <c r="FN115" s="81"/>
      <c r="FO115" s="81"/>
      <c r="FP115" s="81"/>
      <c r="FQ115" s="81"/>
      <c r="FR115" s="81"/>
      <c r="FS115" s="81"/>
      <c r="FT115" s="81"/>
      <c r="FU115" s="81"/>
      <c r="FV115" s="81"/>
      <c r="FW115" s="81"/>
      <c r="FX115" s="81"/>
      <c r="FY115" s="81"/>
      <c r="FZ115" s="81"/>
      <c r="GA115" s="81"/>
      <c r="GB115" s="81"/>
      <c r="GC115" s="81"/>
      <c r="GD115" s="81"/>
      <c r="GE115" s="81"/>
      <c r="GF115" s="81"/>
      <c r="GG115" s="81"/>
      <c r="GH115" s="81"/>
    </row>
    <row r="116" spans="2:190" s="12" customFormat="1" ht="14.25" customHeight="1">
      <c r="B116" s="261"/>
      <c r="C116" s="272"/>
      <c r="D116" s="154" t="s">
        <v>67</v>
      </c>
      <c r="E116" s="38">
        <v>26</v>
      </c>
      <c r="F116" s="57">
        <v>1</v>
      </c>
      <c r="G116" s="55">
        <f t="shared" ref="G116:G151" si="641">IFERROR(F116/E116,"-")</f>
        <v>3.8461538461538464E-2</v>
      </c>
      <c r="H116" s="57">
        <v>4</v>
      </c>
      <c r="I116" s="55">
        <f t="shared" ref="I116:I151" si="642">IFERROR(H116/E116,"-")</f>
        <v>0.15384615384615385</v>
      </c>
      <c r="J116" s="57">
        <v>3</v>
      </c>
      <c r="K116" s="55">
        <f t="shared" ref="K116:K151" si="643">IFERROR(J116/E116,"-")</f>
        <v>0.11538461538461539</v>
      </c>
      <c r="L116" s="38">
        <v>123</v>
      </c>
      <c r="M116" s="57">
        <v>0</v>
      </c>
      <c r="N116" s="55">
        <f t="shared" ref="N116:N151" si="644">IFERROR(M116/L116,"-")</f>
        <v>0</v>
      </c>
      <c r="O116" s="57">
        <v>10</v>
      </c>
      <c r="P116" s="55">
        <f t="shared" ref="P116:P151" si="645">IFERROR(O116/L116,"-")</f>
        <v>8.1300813008130079E-2</v>
      </c>
      <c r="Q116" s="57">
        <v>12</v>
      </c>
      <c r="R116" s="55">
        <f t="shared" ref="R116:R151" si="646">IFERROR(Q116/L116,"-")</f>
        <v>9.7560975609756101E-2</v>
      </c>
      <c r="S116" s="38">
        <v>6920</v>
      </c>
      <c r="T116" s="57">
        <v>285</v>
      </c>
      <c r="U116" s="55">
        <f t="shared" ref="U116:U151" si="647">IFERROR(T116/S116,"-")</f>
        <v>4.1184971098265896E-2</v>
      </c>
      <c r="V116" s="57">
        <v>800</v>
      </c>
      <c r="W116" s="55">
        <f t="shared" ref="W116:W151" si="648">IFERROR(V116/S116,"-")</f>
        <v>0.11560693641618497</v>
      </c>
      <c r="X116" s="57">
        <v>627</v>
      </c>
      <c r="Y116" s="55">
        <f t="shared" ref="Y116:Y151" si="649">IFERROR(X116/S116,"-")</f>
        <v>9.0606936416184974E-2</v>
      </c>
      <c r="Z116" s="38">
        <v>5318</v>
      </c>
      <c r="AA116" s="57">
        <v>216</v>
      </c>
      <c r="AB116" s="55">
        <f t="shared" ref="AB116:AB151" si="650">IFERROR(AA116/Z116,"-")</f>
        <v>4.061677322301617E-2</v>
      </c>
      <c r="AC116" s="57">
        <v>530</v>
      </c>
      <c r="AD116" s="55">
        <f t="shared" ref="AD116:AD151" si="651">IFERROR(AC116/Z116,"-")</f>
        <v>9.96615268898082E-2</v>
      </c>
      <c r="AE116" s="57">
        <v>534</v>
      </c>
      <c r="AF116" s="55">
        <f t="shared" ref="AF116:AF151" si="652">IFERROR(AE116/Z116,"-")</f>
        <v>0.10041368935690109</v>
      </c>
      <c r="AG116" s="38">
        <v>3275</v>
      </c>
      <c r="AH116" s="57">
        <v>57</v>
      </c>
      <c r="AI116" s="55">
        <f t="shared" ref="AI116:AI151" si="653">IFERROR(AH116/AG116,"-")</f>
        <v>1.7404580152671757E-2</v>
      </c>
      <c r="AJ116" s="57">
        <v>234</v>
      </c>
      <c r="AK116" s="55">
        <f t="shared" ref="AK116:AK151" si="654">IFERROR(AJ116/AG116,"-")</f>
        <v>7.1450381679389316E-2</v>
      </c>
      <c r="AL116" s="57">
        <v>308</v>
      </c>
      <c r="AM116" s="55">
        <f t="shared" ref="AM116:AM151" si="655">IFERROR(AL116/AG116,"-")</f>
        <v>9.4045801526717557E-2</v>
      </c>
      <c r="AN116" s="38">
        <v>1444</v>
      </c>
      <c r="AO116" s="57">
        <v>16</v>
      </c>
      <c r="AP116" s="55">
        <f t="shared" ref="AP116:AP151" si="656">IFERROR(AO116/AN116,"-")</f>
        <v>1.1080332409972299E-2</v>
      </c>
      <c r="AQ116" s="57">
        <v>76</v>
      </c>
      <c r="AR116" s="55">
        <f t="shared" ref="AR116:AR151" si="657">IFERROR(AQ116/AN116,"-")</f>
        <v>5.2631578947368418E-2</v>
      </c>
      <c r="AS116" s="57">
        <v>79</v>
      </c>
      <c r="AT116" s="55">
        <f t="shared" ref="AT116:AT151" si="658">IFERROR(AS116/AN116,"-")</f>
        <v>5.4709141274238225E-2</v>
      </c>
      <c r="AU116" s="38">
        <v>453</v>
      </c>
      <c r="AV116" s="57">
        <v>5</v>
      </c>
      <c r="AW116" s="55">
        <f t="shared" ref="AW116:AW151" si="659">IFERROR(AV116/AU116,"-")</f>
        <v>1.1037527593818985E-2</v>
      </c>
      <c r="AX116" s="57">
        <v>23</v>
      </c>
      <c r="AY116" s="55">
        <f t="shared" ref="AY116:AY151" si="660">IFERROR(AX116/AU116,"-")</f>
        <v>5.0772626931567331E-2</v>
      </c>
      <c r="AZ116" s="57">
        <v>6</v>
      </c>
      <c r="BA116" s="55">
        <f t="shared" ref="BA116:BA151" si="661">IFERROR(AZ116/AU116,"-")</f>
        <v>1.3245033112582781E-2</v>
      </c>
      <c r="BB116" s="38">
        <f t="shared" si="404"/>
        <v>17559</v>
      </c>
      <c r="BC116" s="57">
        <f t="shared" si="405"/>
        <v>580</v>
      </c>
      <c r="BD116" s="55">
        <f t="shared" ref="BD116:BD151" si="662">IFERROR(BC116/BB116,"-")</f>
        <v>3.3031493820832619E-2</v>
      </c>
      <c r="BE116" s="57">
        <f t="shared" si="406"/>
        <v>1677</v>
      </c>
      <c r="BF116" s="55">
        <f t="shared" ref="BF116:BF151" si="663">IFERROR(BE116/BB116,"-")</f>
        <v>9.5506577823338462E-2</v>
      </c>
      <c r="BG116" s="57">
        <f t="shared" si="407"/>
        <v>1569</v>
      </c>
      <c r="BH116" s="55">
        <f t="shared" ref="BH116:BH151" si="664">IFERROR(BG116/BB116,"-")</f>
        <v>8.935588587049377E-2</v>
      </c>
      <c r="BJ116" s="260"/>
      <c r="BK116" s="271"/>
      <c r="BL116" s="209" t="s">
        <v>160</v>
      </c>
      <c r="BM116" s="38">
        <v>868</v>
      </c>
      <c r="BN116" s="38">
        <v>8</v>
      </c>
      <c r="BO116" s="85">
        <v>9.2165898617511521E-3</v>
      </c>
      <c r="BP116" s="38">
        <v>135</v>
      </c>
      <c r="BQ116" s="85">
        <v>0.15552995391705068</v>
      </c>
      <c r="BR116" s="38">
        <v>32</v>
      </c>
      <c r="BS116" s="85">
        <v>3.6866359447004608E-2</v>
      </c>
      <c r="BU116" s="190"/>
      <c r="BV116" s="192" t="s">
        <v>67</v>
      </c>
      <c r="BW116" s="36">
        <f t="shared" si="400"/>
        <v>0.78210604248533511</v>
      </c>
      <c r="BX116" s="36">
        <f>(BM94-SUM(BN94,BP94,BR94))/BM94</f>
        <v>0.79562174771218375</v>
      </c>
      <c r="BY116" s="81"/>
      <c r="BZ116" s="139"/>
      <c r="CA116" s="81"/>
      <c r="CB116" s="81"/>
      <c r="CC116" s="81"/>
      <c r="CD116" s="81"/>
      <c r="CE116" s="81"/>
      <c r="CF116" s="81"/>
      <c r="CG116" s="81"/>
      <c r="CH116" s="81"/>
      <c r="CI116" s="81"/>
      <c r="CJ116" s="81"/>
      <c r="CK116" s="81"/>
      <c r="CL116" s="81"/>
      <c r="CM116" s="81"/>
      <c r="CN116" s="81"/>
      <c r="CO116" s="81"/>
      <c r="CP116" s="3"/>
      <c r="CQ116" s="81"/>
      <c r="CR116" s="81"/>
      <c r="CS116" s="81"/>
      <c r="CT116" s="81"/>
      <c r="CU116" s="81"/>
      <c r="CV116" s="81"/>
      <c r="CW116" s="81"/>
      <c r="CX116" s="81"/>
      <c r="CY116" s="81"/>
      <c r="CZ116" s="81"/>
      <c r="DA116" s="81"/>
      <c r="DB116" s="81"/>
      <c r="DD116" s="139"/>
      <c r="DE116" s="81"/>
      <c r="DF116" s="81"/>
      <c r="DG116" s="81"/>
      <c r="DH116" s="81"/>
      <c r="DI116" s="81"/>
      <c r="DJ116" s="81"/>
      <c r="DK116" s="81"/>
      <c r="DL116" s="81"/>
      <c r="DM116" s="81"/>
      <c r="DN116" s="81"/>
      <c r="DO116" s="81"/>
      <c r="DP116" s="81"/>
      <c r="DQ116" s="81"/>
      <c r="DR116" s="81"/>
      <c r="DS116" s="81"/>
      <c r="DT116" s="81"/>
      <c r="DU116" s="81"/>
      <c r="DV116" s="81"/>
      <c r="DW116" s="81"/>
      <c r="DX116" s="81"/>
      <c r="DY116" s="81"/>
      <c r="DZ116" s="81"/>
      <c r="EA116" s="81"/>
      <c r="EB116" s="81"/>
      <c r="EC116" s="81"/>
      <c r="ED116" s="81"/>
      <c r="EE116" s="81"/>
      <c r="EF116" s="81"/>
      <c r="EG116" s="81"/>
      <c r="EH116" s="81"/>
      <c r="EI116" s="81"/>
      <c r="EJ116" s="81"/>
      <c r="EK116" s="81"/>
      <c r="EL116" s="81"/>
      <c r="EM116" s="81"/>
      <c r="EN116" s="81"/>
      <c r="EO116" s="81"/>
      <c r="EP116" s="81"/>
      <c r="EQ116" s="81"/>
      <c r="ER116" s="81"/>
      <c r="ES116" s="81"/>
      <c r="ET116" s="81"/>
      <c r="EU116" s="81"/>
      <c r="EV116" s="81"/>
      <c r="EX116" s="81"/>
      <c r="EY116" s="81"/>
      <c r="EZ116" s="81"/>
      <c r="FA116" s="81"/>
      <c r="FB116" s="81"/>
      <c r="FC116" s="81"/>
      <c r="FD116" s="81"/>
      <c r="FE116" s="81"/>
      <c r="FF116" s="81"/>
      <c r="FG116" s="81"/>
      <c r="FH116" s="81"/>
      <c r="FI116" s="81"/>
      <c r="FJ116" s="81"/>
      <c r="FK116" s="81"/>
      <c r="FL116" s="81"/>
      <c r="FM116" s="81"/>
      <c r="FN116" s="81"/>
      <c r="FO116" s="81"/>
      <c r="FP116" s="81"/>
      <c r="FQ116" s="81"/>
      <c r="FR116" s="81"/>
      <c r="FS116" s="81"/>
      <c r="FT116" s="81"/>
      <c r="FU116" s="81"/>
      <c r="FV116" s="81"/>
      <c r="FW116" s="81"/>
      <c r="FX116" s="81"/>
      <c r="FY116" s="81"/>
      <c r="FZ116" s="81"/>
      <c r="GA116" s="81"/>
      <c r="GB116" s="81"/>
      <c r="GC116" s="81"/>
      <c r="GD116" s="81"/>
      <c r="GE116" s="81"/>
      <c r="GF116" s="81"/>
      <c r="GG116" s="81"/>
      <c r="GH116" s="81"/>
    </row>
    <row r="117" spans="2:190" s="12" customFormat="1" ht="14.25" customHeight="1">
      <c r="B117" s="259">
        <v>23</v>
      </c>
      <c r="C117" s="270" t="s">
        <v>113</v>
      </c>
      <c r="D117" s="135" t="s">
        <v>140</v>
      </c>
      <c r="E117" s="120">
        <v>50</v>
      </c>
      <c r="F117" s="83">
        <v>1</v>
      </c>
      <c r="G117" s="72">
        <f t="shared" si="641"/>
        <v>0.02</v>
      </c>
      <c r="H117" s="73">
        <v>6</v>
      </c>
      <c r="I117" s="72">
        <f t="shared" si="642"/>
        <v>0.12</v>
      </c>
      <c r="J117" s="73">
        <v>1</v>
      </c>
      <c r="K117" s="72">
        <f t="shared" si="643"/>
        <v>0.02</v>
      </c>
      <c r="L117" s="120">
        <v>166</v>
      </c>
      <c r="M117" s="83">
        <v>2</v>
      </c>
      <c r="N117" s="72">
        <f t="shared" si="644"/>
        <v>1.2048192771084338E-2</v>
      </c>
      <c r="O117" s="73">
        <v>11</v>
      </c>
      <c r="P117" s="72">
        <f t="shared" si="645"/>
        <v>6.6265060240963861E-2</v>
      </c>
      <c r="Q117" s="73">
        <v>7</v>
      </c>
      <c r="R117" s="72">
        <f t="shared" si="646"/>
        <v>4.2168674698795178E-2</v>
      </c>
      <c r="S117" s="120">
        <v>7690</v>
      </c>
      <c r="T117" s="83">
        <v>288</v>
      </c>
      <c r="U117" s="72">
        <f t="shared" si="647"/>
        <v>3.745123537061118E-2</v>
      </c>
      <c r="V117" s="73">
        <v>941</v>
      </c>
      <c r="W117" s="72">
        <f t="shared" si="648"/>
        <v>0.12236671001300391</v>
      </c>
      <c r="X117" s="73">
        <v>610</v>
      </c>
      <c r="Y117" s="72">
        <f t="shared" si="649"/>
        <v>7.9323797139141741E-2</v>
      </c>
      <c r="Z117" s="120">
        <v>7666</v>
      </c>
      <c r="AA117" s="83">
        <v>177</v>
      </c>
      <c r="AB117" s="72">
        <f t="shared" si="650"/>
        <v>2.3088964257761545E-2</v>
      </c>
      <c r="AC117" s="73">
        <v>780</v>
      </c>
      <c r="AD117" s="72">
        <f t="shared" si="651"/>
        <v>0.10174797808505087</v>
      </c>
      <c r="AE117" s="73">
        <v>645</v>
      </c>
      <c r="AF117" s="72">
        <f t="shared" si="652"/>
        <v>8.4137751108792069E-2</v>
      </c>
      <c r="AG117" s="120">
        <v>4984</v>
      </c>
      <c r="AH117" s="83">
        <v>84</v>
      </c>
      <c r="AI117" s="72">
        <f t="shared" si="653"/>
        <v>1.6853932584269662E-2</v>
      </c>
      <c r="AJ117" s="73">
        <v>395</v>
      </c>
      <c r="AK117" s="72">
        <f t="shared" si="654"/>
        <v>7.9253611556982337E-2</v>
      </c>
      <c r="AL117" s="73">
        <v>326</v>
      </c>
      <c r="AM117" s="72">
        <f t="shared" si="655"/>
        <v>6.5409309791332262E-2</v>
      </c>
      <c r="AN117" s="120">
        <v>1865</v>
      </c>
      <c r="AO117" s="83">
        <v>15</v>
      </c>
      <c r="AP117" s="72">
        <f t="shared" si="656"/>
        <v>8.0428954423592495E-3</v>
      </c>
      <c r="AQ117" s="73">
        <v>101</v>
      </c>
      <c r="AR117" s="72">
        <f t="shared" si="657"/>
        <v>5.4155495978552279E-2</v>
      </c>
      <c r="AS117" s="73">
        <v>84</v>
      </c>
      <c r="AT117" s="72">
        <f t="shared" si="658"/>
        <v>4.5040214477211793E-2</v>
      </c>
      <c r="AU117" s="120">
        <v>462</v>
      </c>
      <c r="AV117" s="83">
        <v>2</v>
      </c>
      <c r="AW117" s="72">
        <f t="shared" si="659"/>
        <v>4.329004329004329E-3</v>
      </c>
      <c r="AX117" s="73">
        <v>10</v>
      </c>
      <c r="AY117" s="72">
        <f t="shared" si="660"/>
        <v>2.1645021645021644E-2</v>
      </c>
      <c r="AZ117" s="73">
        <v>6</v>
      </c>
      <c r="BA117" s="72">
        <f t="shared" si="661"/>
        <v>1.2987012987012988E-2</v>
      </c>
      <c r="BB117" s="120">
        <f t="shared" si="404"/>
        <v>22883</v>
      </c>
      <c r="BC117" s="74">
        <f t="shared" si="405"/>
        <v>569</v>
      </c>
      <c r="BD117" s="72">
        <f t="shared" si="662"/>
        <v>2.4865620766507886E-2</v>
      </c>
      <c r="BE117" s="74">
        <f t="shared" si="406"/>
        <v>2244</v>
      </c>
      <c r="BF117" s="72">
        <f t="shared" si="663"/>
        <v>9.8064065026438843E-2</v>
      </c>
      <c r="BG117" s="74">
        <f t="shared" si="407"/>
        <v>1679</v>
      </c>
      <c r="BH117" s="72">
        <f t="shared" si="664"/>
        <v>7.3373246514880044E-2</v>
      </c>
      <c r="BJ117" s="260"/>
      <c r="BK117" s="271"/>
      <c r="BL117" s="209" t="s">
        <v>209</v>
      </c>
      <c r="BM117" s="38">
        <v>430</v>
      </c>
      <c r="BN117" s="38">
        <v>1</v>
      </c>
      <c r="BO117" s="85">
        <v>2.3255813953488372E-3</v>
      </c>
      <c r="BP117" s="38">
        <v>8</v>
      </c>
      <c r="BQ117" s="85">
        <v>1.8604651162790697E-2</v>
      </c>
      <c r="BR117" s="38">
        <v>3</v>
      </c>
      <c r="BS117" s="85">
        <v>6.9767441860465115E-3</v>
      </c>
      <c r="BU117" s="188" t="s">
        <v>113</v>
      </c>
      <c r="BV117" s="193" t="s">
        <v>140</v>
      </c>
      <c r="BW117" s="36">
        <f t="shared" si="400"/>
        <v>0.80369706769217319</v>
      </c>
      <c r="BX117" s="36">
        <f>(BM95-SUM(BN95,BP95,BR95))/BM95</f>
        <v>0.81048434847826945</v>
      </c>
      <c r="BY117" s="81"/>
      <c r="BZ117" s="139"/>
      <c r="CA117" s="81"/>
      <c r="CB117" s="81"/>
      <c r="CC117" s="81"/>
      <c r="CD117" s="81"/>
      <c r="CE117" s="81"/>
      <c r="CF117" s="81"/>
      <c r="CG117" s="81"/>
      <c r="CH117" s="81"/>
      <c r="CI117" s="81"/>
      <c r="CJ117" s="81"/>
      <c r="CK117" s="81"/>
      <c r="CL117" s="81"/>
      <c r="CM117" s="81"/>
      <c r="CN117" s="81"/>
      <c r="CO117" s="81"/>
      <c r="CP117" s="3"/>
      <c r="CQ117" s="81"/>
      <c r="CR117" s="81"/>
      <c r="CS117" s="81"/>
      <c r="CT117" s="81"/>
      <c r="CU117" s="81"/>
      <c r="CV117" s="81"/>
      <c r="CW117" s="81"/>
      <c r="CX117" s="81"/>
      <c r="CY117" s="81"/>
      <c r="CZ117" s="81"/>
      <c r="DA117" s="81"/>
      <c r="DB117" s="81"/>
      <c r="DD117" s="139"/>
      <c r="DE117" s="81"/>
      <c r="DF117" s="81"/>
      <c r="DG117" s="81"/>
      <c r="DH117" s="81"/>
      <c r="DI117" s="81"/>
      <c r="DJ117" s="81"/>
      <c r="DK117" s="81"/>
      <c r="DL117" s="81"/>
      <c r="DM117" s="81"/>
      <c r="DN117" s="81"/>
      <c r="DO117" s="81"/>
      <c r="DP117" s="81"/>
      <c r="DQ117" s="81"/>
      <c r="DR117" s="81"/>
      <c r="DS117" s="81"/>
      <c r="DT117" s="81"/>
      <c r="DU117" s="81"/>
      <c r="DV117" s="81"/>
      <c r="DW117" s="81"/>
      <c r="DX117" s="81"/>
      <c r="DY117" s="81"/>
      <c r="DZ117" s="81"/>
      <c r="EA117" s="81"/>
      <c r="EB117" s="81"/>
      <c r="EC117" s="81"/>
      <c r="ED117" s="81"/>
      <c r="EE117" s="81"/>
      <c r="EF117" s="81"/>
      <c r="EG117" s="81"/>
      <c r="EH117" s="81"/>
      <c r="EI117" s="81"/>
      <c r="EJ117" s="81"/>
      <c r="EK117" s="81"/>
      <c r="EL117" s="81"/>
      <c r="EM117" s="81"/>
      <c r="EN117" s="81"/>
      <c r="EO117" s="81"/>
      <c r="EP117" s="81"/>
      <c r="EQ117" s="81"/>
      <c r="ER117" s="81"/>
      <c r="ES117" s="81"/>
      <c r="ET117" s="81"/>
      <c r="EU117" s="81"/>
      <c r="EV117" s="81"/>
      <c r="EX117" s="81"/>
      <c r="EY117" s="81"/>
      <c r="EZ117" s="81"/>
      <c r="FA117" s="81"/>
      <c r="FB117" s="81"/>
      <c r="FC117" s="81"/>
      <c r="FD117" s="81"/>
      <c r="FE117" s="81"/>
      <c r="FF117" s="81"/>
      <c r="FG117" s="81"/>
      <c r="FH117" s="81"/>
      <c r="FI117" s="81"/>
      <c r="FJ117" s="81"/>
      <c r="FK117" s="81"/>
      <c r="FL117" s="81"/>
      <c r="FM117" s="81"/>
      <c r="FN117" s="81"/>
      <c r="FO117" s="81"/>
      <c r="FP117" s="81"/>
      <c r="FQ117" s="81"/>
      <c r="FR117" s="81"/>
      <c r="FS117" s="81"/>
      <c r="FT117" s="81"/>
      <c r="FU117" s="81"/>
      <c r="FV117" s="81"/>
      <c r="FW117" s="81"/>
      <c r="FX117" s="81"/>
      <c r="FY117" s="81"/>
      <c r="FZ117" s="81"/>
      <c r="GA117" s="81"/>
      <c r="GB117" s="81"/>
      <c r="GC117" s="81"/>
      <c r="GD117" s="81"/>
      <c r="GE117" s="81"/>
      <c r="GF117" s="81"/>
      <c r="GG117" s="81"/>
      <c r="GH117" s="81"/>
    </row>
    <row r="118" spans="2:190" s="12" customFormat="1" ht="14.25" customHeight="1">
      <c r="B118" s="260"/>
      <c r="C118" s="271"/>
      <c r="D118" s="213" t="s">
        <v>303</v>
      </c>
      <c r="E118" s="170">
        <v>6</v>
      </c>
      <c r="F118" s="220">
        <v>0</v>
      </c>
      <c r="G118" s="84">
        <f t="shared" si="641"/>
        <v>0</v>
      </c>
      <c r="H118" s="231">
        <v>0</v>
      </c>
      <c r="I118" s="84">
        <f>IFERROR(H118/E118,"-")</f>
        <v>0</v>
      </c>
      <c r="J118" s="231">
        <v>2</v>
      </c>
      <c r="K118" s="84">
        <f>IFERROR(J118/E118,"-")</f>
        <v>0.33333333333333331</v>
      </c>
      <c r="L118" s="170">
        <v>8</v>
      </c>
      <c r="M118" s="220">
        <v>0</v>
      </c>
      <c r="N118" s="84">
        <f>IFERROR(M118/L118,"-")</f>
        <v>0</v>
      </c>
      <c r="O118" s="231">
        <v>0</v>
      </c>
      <c r="P118" s="84">
        <f>IFERROR(O118/L118,"-")</f>
        <v>0</v>
      </c>
      <c r="Q118" s="231">
        <v>3</v>
      </c>
      <c r="R118" s="84">
        <f>IFERROR(Q118/L118,"-")</f>
        <v>0.375</v>
      </c>
      <c r="S118" s="170">
        <v>1183</v>
      </c>
      <c r="T118" s="220">
        <v>53</v>
      </c>
      <c r="U118" s="84">
        <f>IFERROR(T118/S118,"-")</f>
        <v>4.4801352493660185E-2</v>
      </c>
      <c r="V118" s="231">
        <v>170</v>
      </c>
      <c r="W118" s="84">
        <f>IFERROR(V118/S118,"-")</f>
        <v>0.1437024513947591</v>
      </c>
      <c r="X118" s="231">
        <v>109</v>
      </c>
      <c r="Y118" s="84">
        <f>IFERROR(X118/S118,"-")</f>
        <v>9.2138630600169066E-2</v>
      </c>
      <c r="Z118" s="170">
        <v>932</v>
      </c>
      <c r="AA118" s="220">
        <v>32</v>
      </c>
      <c r="AB118" s="84">
        <f>IFERROR(AA118/Z118,"-")</f>
        <v>3.4334763948497854E-2</v>
      </c>
      <c r="AC118" s="231">
        <v>105</v>
      </c>
      <c r="AD118" s="84">
        <f>IFERROR(AC118/Z118,"-")</f>
        <v>0.11266094420600858</v>
      </c>
      <c r="AE118" s="231">
        <v>101</v>
      </c>
      <c r="AF118" s="84">
        <f>IFERROR(AE118/Z118,"-")</f>
        <v>0.10836909871244635</v>
      </c>
      <c r="AG118" s="170">
        <v>592</v>
      </c>
      <c r="AH118" s="220">
        <v>6</v>
      </c>
      <c r="AI118" s="84">
        <f>IFERROR(AH118/AG118,"-")</f>
        <v>1.0135135135135136E-2</v>
      </c>
      <c r="AJ118" s="231">
        <v>60</v>
      </c>
      <c r="AK118" s="84">
        <f>IFERROR(AJ118/AG118,"-")</f>
        <v>0.10135135135135136</v>
      </c>
      <c r="AL118" s="231">
        <v>61</v>
      </c>
      <c r="AM118" s="84">
        <f>IFERROR(AL118/AG118,"-")</f>
        <v>0.10304054054054054</v>
      </c>
      <c r="AN118" s="170">
        <v>252</v>
      </c>
      <c r="AO118" s="220">
        <v>1</v>
      </c>
      <c r="AP118" s="84">
        <f>IFERROR(AO118/AN118,"-")</f>
        <v>3.968253968253968E-3</v>
      </c>
      <c r="AQ118" s="231">
        <v>21</v>
      </c>
      <c r="AR118" s="84">
        <f>IFERROR(AQ118/AN118,"-")</f>
        <v>8.3333333333333329E-2</v>
      </c>
      <c r="AS118" s="231">
        <v>15</v>
      </c>
      <c r="AT118" s="84">
        <f>IFERROR(AS118/AN118,"-")</f>
        <v>5.9523809523809521E-2</v>
      </c>
      <c r="AU118" s="170">
        <v>55</v>
      </c>
      <c r="AV118" s="220">
        <v>2</v>
      </c>
      <c r="AW118" s="84">
        <f>IFERROR(AV118/AU118,"-")</f>
        <v>3.6363636363636362E-2</v>
      </c>
      <c r="AX118" s="231">
        <v>1</v>
      </c>
      <c r="AY118" s="84">
        <f>IFERROR(AX118/AU118,"-")</f>
        <v>1.8181818181818181E-2</v>
      </c>
      <c r="AZ118" s="231">
        <v>5</v>
      </c>
      <c r="BA118" s="84">
        <f>IFERROR(AZ118/AU118,"-")</f>
        <v>9.0909090909090912E-2</v>
      </c>
      <c r="BB118" s="170">
        <f t="shared" si="404"/>
        <v>3028</v>
      </c>
      <c r="BC118" s="171">
        <f t="shared" si="405"/>
        <v>94</v>
      </c>
      <c r="BD118" s="84">
        <f>IFERROR(BC118/BB118,"-")</f>
        <v>3.1043593130779392E-2</v>
      </c>
      <c r="BE118" s="171">
        <f t="shared" si="406"/>
        <v>357</v>
      </c>
      <c r="BF118" s="84">
        <f>IFERROR(BE118/BB118,"-")</f>
        <v>0.1178996036988111</v>
      </c>
      <c r="BG118" s="171">
        <f t="shared" si="407"/>
        <v>296</v>
      </c>
      <c r="BH118" s="84">
        <f>IFERROR(BG118/BB118,"-")</f>
        <v>9.7754293262879793E-2</v>
      </c>
      <c r="BJ118" s="261"/>
      <c r="BK118" s="272"/>
      <c r="BL118" s="208" t="s">
        <v>67</v>
      </c>
      <c r="BM118" s="38">
        <v>16170</v>
      </c>
      <c r="BN118" s="38">
        <v>262</v>
      </c>
      <c r="BO118" s="85">
        <v>1.6202844774273344E-2</v>
      </c>
      <c r="BP118" s="38">
        <v>2378</v>
      </c>
      <c r="BQ118" s="85">
        <v>0.14706246134817563</v>
      </c>
      <c r="BR118" s="38">
        <v>510</v>
      </c>
      <c r="BS118" s="85">
        <v>3.1539888682745827E-2</v>
      </c>
      <c r="BU118" s="225"/>
      <c r="BV118" s="214" t="s">
        <v>299</v>
      </c>
      <c r="BW118" s="36">
        <f t="shared" si="400"/>
        <v>0.75330250990752967</v>
      </c>
      <c r="BX118" s="226"/>
      <c r="BY118" s="81"/>
      <c r="BZ118" s="139"/>
      <c r="CA118" s="81"/>
      <c r="CB118" s="81"/>
      <c r="CC118" s="81"/>
      <c r="CD118" s="81"/>
      <c r="CE118" s="81"/>
      <c r="CF118" s="81"/>
      <c r="CG118" s="81"/>
      <c r="CH118" s="81"/>
      <c r="CI118" s="81"/>
      <c r="CJ118" s="81"/>
      <c r="CK118" s="81"/>
      <c r="CL118" s="81"/>
      <c r="CM118" s="81"/>
      <c r="CN118" s="81"/>
      <c r="CO118" s="81"/>
      <c r="CP118" s="3"/>
      <c r="CQ118" s="81"/>
      <c r="CR118" s="81"/>
      <c r="CS118" s="81"/>
      <c r="CT118" s="81"/>
      <c r="CU118" s="81"/>
      <c r="CV118" s="81"/>
      <c r="CW118" s="81"/>
      <c r="CX118" s="81"/>
      <c r="CY118" s="81"/>
      <c r="CZ118" s="81"/>
      <c r="DA118" s="81"/>
      <c r="DB118" s="81"/>
      <c r="DD118" s="139"/>
      <c r="DE118" s="81"/>
      <c r="DF118" s="81"/>
      <c r="DG118" s="81"/>
      <c r="DH118" s="81"/>
      <c r="DI118" s="81"/>
      <c r="DJ118" s="81"/>
      <c r="DK118" s="81"/>
      <c r="DL118" s="81"/>
      <c r="DM118" s="81"/>
      <c r="DN118" s="81"/>
      <c r="DO118" s="81"/>
      <c r="DP118" s="81"/>
      <c r="DQ118" s="81"/>
      <c r="DR118" s="81"/>
      <c r="DS118" s="81"/>
      <c r="DT118" s="81"/>
      <c r="DU118" s="81"/>
      <c r="DV118" s="81"/>
      <c r="DW118" s="81"/>
      <c r="DX118" s="81"/>
      <c r="DY118" s="81"/>
      <c r="DZ118" s="81"/>
      <c r="EA118" s="81"/>
      <c r="EB118" s="81"/>
      <c r="EC118" s="81"/>
      <c r="ED118" s="81"/>
      <c r="EE118" s="81"/>
      <c r="EF118" s="81"/>
      <c r="EG118" s="81"/>
      <c r="EH118" s="81"/>
      <c r="EI118" s="81"/>
      <c r="EJ118" s="81"/>
      <c r="EK118" s="81"/>
      <c r="EL118" s="81"/>
      <c r="EM118" s="81"/>
      <c r="EN118" s="81"/>
      <c r="EO118" s="81"/>
      <c r="EP118" s="81"/>
      <c r="EQ118" s="81"/>
      <c r="ER118" s="81"/>
      <c r="ES118" s="81"/>
      <c r="ET118" s="81"/>
      <c r="EU118" s="81"/>
      <c r="EV118" s="81"/>
      <c r="EX118" s="81"/>
      <c r="EY118" s="81"/>
      <c r="EZ118" s="81"/>
      <c r="FA118" s="81"/>
      <c r="FB118" s="81"/>
      <c r="FC118" s="81"/>
      <c r="FD118" s="81"/>
      <c r="FE118" s="81"/>
      <c r="FF118" s="81"/>
      <c r="FG118" s="81"/>
      <c r="FH118" s="81"/>
      <c r="FI118" s="81"/>
      <c r="FJ118" s="81"/>
      <c r="FK118" s="81"/>
      <c r="FL118" s="81"/>
      <c r="FM118" s="81"/>
      <c r="FN118" s="81"/>
      <c r="FO118" s="81"/>
      <c r="FP118" s="81"/>
      <c r="FQ118" s="81"/>
      <c r="FR118" s="81"/>
      <c r="FS118" s="81"/>
      <c r="FT118" s="81"/>
      <c r="FU118" s="81"/>
      <c r="FV118" s="81"/>
      <c r="FW118" s="81"/>
      <c r="FX118" s="81"/>
      <c r="FY118" s="81"/>
      <c r="FZ118" s="81"/>
      <c r="GA118" s="81"/>
      <c r="GB118" s="81"/>
      <c r="GC118" s="81"/>
      <c r="GD118" s="81"/>
      <c r="GE118" s="81"/>
      <c r="GF118" s="81"/>
      <c r="GG118" s="81"/>
      <c r="GH118" s="81"/>
    </row>
    <row r="119" spans="2:190" s="12" customFormat="1" ht="14.25" customHeight="1">
      <c r="B119" s="260"/>
      <c r="C119" s="271"/>
      <c r="D119" s="169" t="s">
        <v>160</v>
      </c>
      <c r="E119" s="164">
        <v>1</v>
      </c>
      <c r="F119" s="165">
        <v>0</v>
      </c>
      <c r="G119" s="62">
        <f t="shared" si="641"/>
        <v>0</v>
      </c>
      <c r="H119" s="63">
        <v>0</v>
      </c>
      <c r="I119" s="62">
        <f t="shared" si="642"/>
        <v>0</v>
      </c>
      <c r="J119" s="63">
        <v>0</v>
      </c>
      <c r="K119" s="62">
        <f t="shared" si="643"/>
        <v>0</v>
      </c>
      <c r="L119" s="164">
        <v>4</v>
      </c>
      <c r="M119" s="165">
        <v>0</v>
      </c>
      <c r="N119" s="62">
        <f t="shared" si="644"/>
        <v>0</v>
      </c>
      <c r="O119" s="63">
        <v>0</v>
      </c>
      <c r="P119" s="62">
        <f t="shared" si="645"/>
        <v>0</v>
      </c>
      <c r="Q119" s="63">
        <v>1</v>
      </c>
      <c r="R119" s="62">
        <f t="shared" si="646"/>
        <v>0.25</v>
      </c>
      <c r="S119" s="164">
        <v>838</v>
      </c>
      <c r="T119" s="165">
        <v>31</v>
      </c>
      <c r="U119" s="62">
        <f t="shared" si="647"/>
        <v>3.6992840095465392E-2</v>
      </c>
      <c r="V119" s="63">
        <v>98</v>
      </c>
      <c r="W119" s="62">
        <f t="shared" si="648"/>
        <v>0.11694510739856802</v>
      </c>
      <c r="X119" s="63">
        <v>59</v>
      </c>
      <c r="Y119" s="62">
        <f t="shared" si="649"/>
        <v>7.040572792362769E-2</v>
      </c>
      <c r="Z119" s="164">
        <v>449</v>
      </c>
      <c r="AA119" s="165">
        <v>12</v>
      </c>
      <c r="AB119" s="62">
        <f t="shared" si="650"/>
        <v>2.6726057906458798E-2</v>
      </c>
      <c r="AC119" s="63">
        <v>60</v>
      </c>
      <c r="AD119" s="62">
        <f t="shared" si="651"/>
        <v>0.133630289532294</v>
      </c>
      <c r="AE119" s="63">
        <v>42</v>
      </c>
      <c r="AF119" s="62">
        <f t="shared" si="652"/>
        <v>9.3541202672605794E-2</v>
      </c>
      <c r="AG119" s="164">
        <v>255</v>
      </c>
      <c r="AH119" s="165">
        <v>5</v>
      </c>
      <c r="AI119" s="62">
        <f t="shared" si="653"/>
        <v>1.9607843137254902E-2</v>
      </c>
      <c r="AJ119" s="63">
        <v>20</v>
      </c>
      <c r="AK119" s="62">
        <f t="shared" si="654"/>
        <v>7.8431372549019607E-2</v>
      </c>
      <c r="AL119" s="63">
        <v>19</v>
      </c>
      <c r="AM119" s="62">
        <f t="shared" si="655"/>
        <v>7.4509803921568626E-2</v>
      </c>
      <c r="AN119" s="164">
        <v>85</v>
      </c>
      <c r="AO119" s="165">
        <v>1</v>
      </c>
      <c r="AP119" s="62">
        <f t="shared" si="656"/>
        <v>1.1764705882352941E-2</v>
      </c>
      <c r="AQ119" s="63">
        <v>7</v>
      </c>
      <c r="AR119" s="62">
        <f t="shared" si="657"/>
        <v>8.2352941176470587E-2</v>
      </c>
      <c r="AS119" s="63">
        <v>7</v>
      </c>
      <c r="AT119" s="62">
        <f t="shared" si="658"/>
        <v>8.2352941176470587E-2</v>
      </c>
      <c r="AU119" s="164">
        <v>25</v>
      </c>
      <c r="AV119" s="165">
        <v>0</v>
      </c>
      <c r="AW119" s="62">
        <f t="shared" si="659"/>
        <v>0</v>
      </c>
      <c r="AX119" s="63">
        <v>1</v>
      </c>
      <c r="AY119" s="62">
        <f t="shared" si="660"/>
        <v>0.04</v>
      </c>
      <c r="AZ119" s="63">
        <v>2</v>
      </c>
      <c r="BA119" s="62">
        <f t="shared" si="661"/>
        <v>0.08</v>
      </c>
      <c r="BB119" s="164">
        <f t="shared" si="404"/>
        <v>1657</v>
      </c>
      <c r="BC119" s="64">
        <f t="shared" si="405"/>
        <v>49</v>
      </c>
      <c r="BD119" s="62">
        <f t="shared" si="662"/>
        <v>2.9571514785757393E-2</v>
      </c>
      <c r="BE119" s="64">
        <f t="shared" si="406"/>
        <v>186</v>
      </c>
      <c r="BF119" s="62">
        <f t="shared" si="663"/>
        <v>0.11225105612552806</v>
      </c>
      <c r="BG119" s="64">
        <f t="shared" si="407"/>
        <v>130</v>
      </c>
      <c r="BH119" s="62">
        <f t="shared" si="664"/>
        <v>7.8455039227519618E-2</v>
      </c>
      <c r="BJ119" s="259">
        <v>29</v>
      </c>
      <c r="BK119" s="270" t="s">
        <v>33</v>
      </c>
      <c r="BL119" s="209" t="s">
        <v>140</v>
      </c>
      <c r="BM119" s="38">
        <v>12791</v>
      </c>
      <c r="BN119" s="38">
        <v>294</v>
      </c>
      <c r="BO119" s="85">
        <v>2.298491126573372E-2</v>
      </c>
      <c r="BP119" s="38">
        <v>2126</v>
      </c>
      <c r="BQ119" s="85">
        <v>0.1662106168399656</v>
      </c>
      <c r="BR119" s="38">
        <v>514</v>
      </c>
      <c r="BS119" s="85">
        <v>4.0184504729888201E-2</v>
      </c>
      <c r="BU119" s="189"/>
      <c r="BV119" s="193" t="s">
        <v>160</v>
      </c>
      <c r="BW119" s="36">
        <f t="shared" si="400"/>
        <v>0.77972238986119491</v>
      </c>
      <c r="BX119" s="36">
        <f>(BM96-SUM(BN96,BP96,BR96))/BM96</f>
        <v>0.78631284916201116</v>
      </c>
      <c r="BY119" s="81"/>
      <c r="BZ119" s="139"/>
      <c r="CA119" s="81"/>
      <c r="CB119" s="81"/>
      <c r="CC119" s="81"/>
      <c r="CD119" s="81"/>
      <c r="CE119" s="81"/>
      <c r="CF119" s="81"/>
      <c r="CG119" s="81"/>
      <c r="CH119" s="81"/>
      <c r="CI119" s="81"/>
      <c r="CJ119" s="81"/>
      <c r="CK119" s="81"/>
      <c r="CL119" s="81"/>
      <c r="CM119" s="81"/>
      <c r="CN119" s="81"/>
      <c r="CO119" s="81"/>
      <c r="CP119" s="3"/>
      <c r="CQ119" s="81"/>
      <c r="CR119" s="81"/>
      <c r="CS119" s="81"/>
      <c r="CT119" s="81"/>
      <c r="CU119" s="81"/>
      <c r="CV119" s="81"/>
      <c r="CW119" s="81"/>
      <c r="CX119" s="81"/>
      <c r="CY119" s="81"/>
      <c r="CZ119" s="81"/>
      <c r="DA119" s="81"/>
      <c r="DB119" s="81"/>
      <c r="DD119" s="139"/>
      <c r="DE119" s="81"/>
      <c r="DF119" s="81"/>
      <c r="DG119" s="81"/>
      <c r="DH119" s="81"/>
      <c r="DI119" s="81"/>
      <c r="DJ119" s="81"/>
      <c r="DK119" s="81"/>
      <c r="DL119" s="81"/>
      <c r="DM119" s="81"/>
      <c r="DN119" s="81"/>
      <c r="DO119" s="81"/>
      <c r="DP119" s="81"/>
      <c r="DQ119" s="81"/>
      <c r="DR119" s="81"/>
      <c r="DS119" s="81"/>
      <c r="DT119" s="81"/>
      <c r="DU119" s="81"/>
      <c r="DV119" s="81"/>
      <c r="DW119" s="81"/>
      <c r="DX119" s="81"/>
      <c r="DY119" s="81"/>
      <c r="DZ119" s="81"/>
      <c r="EA119" s="81"/>
      <c r="EB119" s="81"/>
      <c r="EC119" s="81"/>
      <c r="ED119" s="81"/>
      <c r="EE119" s="81"/>
      <c r="EF119" s="81"/>
      <c r="EG119" s="81"/>
      <c r="EH119" s="81"/>
      <c r="EI119" s="81"/>
      <c r="EJ119" s="81"/>
      <c r="EK119" s="81"/>
      <c r="EL119" s="81"/>
      <c r="EM119" s="81"/>
      <c r="EN119" s="81"/>
      <c r="EO119" s="81"/>
      <c r="EP119" s="81"/>
      <c r="EQ119" s="81"/>
      <c r="ER119" s="81"/>
      <c r="ES119" s="81"/>
      <c r="ET119" s="81"/>
      <c r="EU119" s="81"/>
      <c r="EV119" s="81"/>
      <c r="EX119" s="81"/>
      <c r="EY119" s="81"/>
      <c r="EZ119" s="81"/>
      <c r="FA119" s="81"/>
      <c r="FB119" s="81"/>
      <c r="FC119" s="81"/>
      <c r="FD119" s="81"/>
      <c r="FE119" s="81"/>
      <c r="FF119" s="81"/>
      <c r="FG119" s="81"/>
      <c r="FH119" s="81"/>
      <c r="FI119" s="81"/>
      <c r="FJ119" s="81"/>
      <c r="FK119" s="81"/>
      <c r="FL119" s="81"/>
      <c r="FM119" s="81"/>
      <c r="FN119" s="81"/>
      <c r="FO119" s="81"/>
      <c r="FP119" s="81"/>
      <c r="FQ119" s="81"/>
      <c r="FR119" s="81"/>
      <c r="FS119" s="81"/>
      <c r="FT119" s="81"/>
      <c r="FU119" s="81"/>
      <c r="FV119" s="81"/>
      <c r="FW119" s="81"/>
      <c r="FX119" s="81"/>
      <c r="FY119" s="81"/>
      <c r="FZ119" s="81"/>
      <c r="GA119" s="81"/>
      <c r="GB119" s="81"/>
      <c r="GC119" s="81"/>
      <c r="GD119" s="81"/>
      <c r="GE119" s="81"/>
      <c r="GF119" s="81"/>
      <c r="GG119" s="81"/>
      <c r="GH119" s="81"/>
    </row>
    <row r="120" spans="2:190" s="12" customFormat="1" ht="14.25" customHeight="1">
      <c r="B120" s="260"/>
      <c r="C120" s="271"/>
      <c r="D120" s="136" t="s">
        <v>210</v>
      </c>
      <c r="E120" s="156">
        <v>2</v>
      </c>
      <c r="F120" s="232">
        <v>0</v>
      </c>
      <c r="G120" s="158">
        <f t="shared" ref="G120" si="665">IFERROR(F120/E120,"-")</f>
        <v>0</v>
      </c>
      <c r="H120" s="233">
        <v>0</v>
      </c>
      <c r="I120" s="158">
        <f t="shared" ref="I120" si="666">IFERROR(H120/E120,"-")</f>
        <v>0</v>
      </c>
      <c r="J120" s="233">
        <v>0</v>
      </c>
      <c r="K120" s="158">
        <f t="shared" ref="K120" si="667">IFERROR(J120/E120,"-")</f>
        <v>0</v>
      </c>
      <c r="L120" s="156">
        <v>5</v>
      </c>
      <c r="M120" s="232">
        <v>0</v>
      </c>
      <c r="N120" s="158">
        <f t="shared" ref="N120" si="668">IFERROR(M120/L120,"-")</f>
        <v>0</v>
      </c>
      <c r="O120" s="233">
        <v>0</v>
      </c>
      <c r="P120" s="158">
        <f t="shared" ref="P120" si="669">IFERROR(O120/L120,"-")</f>
        <v>0</v>
      </c>
      <c r="Q120" s="233">
        <v>0</v>
      </c>
      <c r="R120" s="158">
        <f t="shared" ref="R120" si="670">IFERROR(Q120/L120,"-")</f>
        <v>0</v>
      </c>
      <c r="S120" s="156">
        <v>69</v>
      </c>
      <c r="T120" s="232">
        <v>0</v>
      </c>
      <c r="U120" s="158">
        <f t="shared" ref="U120" si="671">IFERROR(T120/S120,"-")</f>
        <v>0</v>
      </c>
      <c r="V120" s="233">
        <v>1</v>
      </c>
      <c r="W120" s="158">
        <f t="shared" ref="W120" si="672">IFERROR(V120/S120,"-")</f>
        <v>1.4492753623188406E-2</v>
      </c>
      <c r="X120" s="233">
        <v>1</v>
      </c>
      <c r="Y120" s="158">
        <f t="shared" ref="Y120" si="673">IFERROR(X120/S120,"-")</f>
        <v>1.4492753623188406E-2</v>
      </c>
      <c r="Z120" s="156">
        <v>162</v>
      </c>
      <c r="AA120" s="232">
        <v>2</v>
      </c>
      <c r="AB120" s="158">
        <f t="shared" ref="AB120" si="674">IFERROR(AA120/Z120,"-")</f>
        <v>1.2345679012345678E-2</v>
      </c>
      <c r="AC120" s="233">
        <v>1</v>
      </c>
      <c r="AD120" s="158">
        <f t="shared" ref="AD120" si="675">IFERROR(AC120/Z120,"-")</f>
        <v>6.1728395061728392E-3</v>
      </c>
      <c r="AE120" s="233">
        <v>2</v>
      </c>
      <c r="AF120" s="158">
        <f t="shared" ref="AF120" si="676">IFERROR(AE120/Z120,"-")</f>
        <v>1.2345679012345678E-2</v>
      </c>
      <c r="AG120" s="156">
        <v>204</v>
      </c>
      <c r="AH120" s="232">
        <v>1</v>
      </c>
      <c r="AI120" s="158">
        <f t="shared" ref="AI120" si="677">IFERROR(AH120/AG120,"-")</f>
        <v>4.9019607843137254E-3</v>
      </c>
      <c r="AJ120" s="233">
        <v>3</v>
      </c>
      <c r="AK120" s="158">
        <f t="shared" ref="AK120" si="678">IFERROR(AJ120/AG120,"-")</f>
        <v>1.4705882352941176E-2</v>
      </c>
      <c r="AL120" s="233">
        <v>3</v>
      </c>
      <c r="AM120" s="158">
        <f t="shared" ref="AM120" si="679">IFERROR(AL120/AG120,"-")</f>
        <v>1.4705882352941176E-2</v>
      </c>
      <c r="AN120" s="156">
        <v>131</v>
      </c>
      <c r="AO120" s="232">
        <v>0</v>
      </c>
      <c r="AP120" s="158">
        <f t="shared" ref="AP120" si="680">IFERROR(AO120/AN120,"-")</f>
        <v>0</v>
      </c>
      <c r="AQ120" s="233">
        <v>0</v>
      </c>
      <c r="AR120" s="158">
        <f t="shared" ref="AR120" si="681">IFERROR(AQ120/AN120,"-")</f>
        <v>0</v>
      </c>
      <c r="AS120" s="233">
        <v>0</v>
      </c>
      <c r="AT120" s="158">
        <f t="shared" ref="AT120" si="682">IFERROR(AS120/AN120,"-")</f>
        <v>0</v>
      </c>
      <c r="AU120" s="156">
        <v>74</v>
      </c>
      <c r="AV120" s="232">
        <v>0</v>
      </c>
      <c r="AW120" s="158">
        <f t="shared" ref="AW120" si="683">IFERROR(AV120/AU120,"-")</f>
        <v>0</v>
      </c>
      <c r="AX120" s="233">
        <v>0</v>
      </c>
      <c r="AY120" s="158">
        <f t="shared" ref="AY120" si="684">IFERROR(AX120/AU120,"-")</f>
        <v>0</v>
      </c>
      <c r="AZ120" s="233">
        <v>1</v>
      </c>
      <c r="BA120" s="158">
        <f t="shared" ref="BA120" si="685">IFERROR(AZ120/AU120,"-")</f>
        <v>1.3513513513513514E-2</v>
      </c>
      <c r="BB120" s="156">
        <f t="shared" si="404"/>
        <v>647</v>
      </c>
      <c r="BC120" s="157">
        <f t="shared" si="405"/>
        <v>3</v>
      </c>
      <c r="BD120" s="158">
        <f t="shared" ref="BD120" si="686">IFERROR(BC120/BB120,"-")</f>
        <v>4.6367851622874804E-3</v>
      </c>
      <c r="BE120" s="157">
        <f t="shared" si="406"/>
        <v>5</v>
      </c>
      <c r="BF120" s="158">
        <f t="shared" ref="BF120" si="687">IFERROR(BE120/BB120,"-")</f>
        <v>7.7279752704791345E-3</v>
      </c>
      <c r="BG120" s="157">
        <f t="shared" si="407"/>
        <v>7</v>
      </c>
      <c r="BH120" s="158">
        <f t="shared" ref="BH120" si="688">IFERROR(BG120/BB120,"-")</f>
        <v>1.0819165378670788E-2</v>
      </c>
      <c r="BJ120" s="260"/>
      <c r="BK120" s="271"/>
      <c r="BL120" s="209" t="s">
        <v>160</v>
      </c>
      <c r="BM120" s="38">
        <v>758</v>
      </c>
      <c r="BN120" s="38">
        <v>22</v>
      </c>
      <c r="BO120" s="85">
        <v>2.9023746701846966E-2</v>
      </c>
      <c r="BP120" s="38">
        <v>135</v>
      </c>
      <c r="BQ120" s="85">
        <v>0.17810026385224276</v>
      </c>
      <c r="BR120" s="38">
        <v>35</v>
      </c>
      <c r="BS120" s="85">
        <v>4.6174142480211081E-2</v>
      </c>
      <c r="BU120" s="189"/>
      <c r="BV120" s="193" t="s">
        <v>209</v>
      </c>
      <c r="BW120" s="36">
        <f t="shared" si="400"/>
        <v>0.97681607418856264</v>
      </c>
      <c r="BX120" s="36">
        <f>(BM97-SUM(BN97,BP97,BR97))/BM97</f>
        <v>0.97593261131167264</v>
      </c>
      <c r="BY120" s="81"/>
      <c r="BZ120" s="139"/>
      <c r="CA120" s="81"/>
      <c r="CB120" s="81"/>
      <c r="CC120" s="81"/>
      <c r="CD120" s="81"/>
      <c r="CE120" s="81"/>
      <c r="CF120" s="81"/>
      <c r="CG120" s="81"/>
      <c r="CH120" s="81"/>
      <c r="CI120" s="81"/>
      <c r="CJ120" s="81"/>
      <c r="CK120" s="81"/>
      <c r="CL120" s="81"/>
      <c r="CM120" s="81"/>
      <c r="CN120" s="81"/>
      <c r="CO120" s="81"/>
      <c r="CP120" s="3"/>
      <c r="CQ120" s="81"/>
      <c r="CR120" s="81"/>
      <c r="CS120" s="81"/>
      <c r="CT120" s="81"/>
      <c r="CU120" s="81"/>
      <c r="CV120" s="81"/>
      <c r="CW120" s="81"/>
      <c r="CX120" s="81"/>
      <c r="CY120" s="81"/>
      <c r="CZ120" s="81"/>
      <c r="DA120" s="81"/>
      <c r="DB120" s="81"/>
      <c r="DD120" s="139"/>
      <c r="DE120" s="81"/>
      <c r="DF120" s="81"/>
      <c r="DG120" s="81"/>
      <c r="DH120" s="81"/>
      <c r="DI120" s="81"/>
      <c r="DJ120" s="81"/>
      <c r="DK120" s="81"/>
      <c r="DL120" s="81"/>
      <c r="DM120" s="81"/>
      <c r="DN120" s="81"/>
      <c r="DO120" s="81"/>
      <c r="DP120" s="81"/>
      <c r="DQ120" s="81"/>
      <c r="DR120" s="81"/>
      <c r="DS120" s="81"/>
      <c r="DT120" s="81"/>
      <c r="DU120" s="81"/>
      <c r="DV120" s="81"/>
      <c r="DW120" s="81"/>
      <c r="DX120" s="81"/>
      <c r="DY120" s="81"/>
      <c r="DZ120" s="81"/>
      <c r="EA120" s="81"/>
      <c r="EB120" s="81"/>
      <c r="EC120" s="81"/>
      <c r="ED120" s="81"/>
      <c r="EE120" s="81"/>
      <c r="EF120" s="81"/>
      <c r="EG120" s="81"/>
      <c r="EH120" s="81"/>
      <c r="EI120" s="81"/>
      <c r="EJ120" s="81"/>
      <c r="EK120" s="81"/>
      <c r="EL120" s="81"/>
      <c r="EM120" s="81"/>
      <c r="EN120" s="81"/>
      <c r="EO120" s="81"/>
      <c r="EP120" s="81"/>
      <c r="EQ120" s="81"/>
      <c r="ER120" s="81"/>
      <c r="ES120" s="81"/>
      <c r="ET120" s="81"/>
      <c r="EU120" s="81"/>
      <c r="EV120" s="81"/>
      <c r="EX120" s="81"/>
      <c r="EY120" s="81"/>
      <c r="EZ120" s="81"/>
      <c r="FA120" s="81"/>
      <c r="FB120" s="81"/>
      <c r="FC120" s="81"/>
      <c r="FD120" s="81"/>
      <c r="FE120" s="81"/>
      <c r="FF120" s="81"/>
      <c r="FG120" s="81"/>
      <c r="FH120" s="81"/>
      <c r="FI120" s="81"/>
      <c r="FJ120" s="81"/>
      <c r="FK120" s="81"/>
      <c r="FL120" s="81"/>
      <c r="FM120" s="81"/>
      <c r="FN120" s="81"/>
      <c r="FO120" s="81"/>
      <c r="FP120" s="81"/>
      <c r="FQ120" s="81"/>
      <c r="FR120" s="81"/>
      <c r="FS120" s="81"/>
      <c r="FT120" s="81"/>
      <c r="FU120" s="81"/>
      <c r="FV120" s="81"/>
      <c r="FW120" s="81"/>
      <c r="FX120" s="81"/>
      <c r="FY120" s="81"/>
      <c r="FZ120" s="81"/>
      <c r="GA120" s="81"/>
      <c r="GB120" s="81"/>
      <c r="GC120" s="81"/>
      <c r="GD120" s="81"/>
      <c r="GE120" s="81"/>
      <c r="GF120" s="81"/>
      <c r="GG120" s="81"/>
      <c r="GH120" s="81"/>
    </row>
    <row r="121" spans="2:190" s="12" customFormat="1" ht="14.25" customHeight="1">
      <c r="B121" s="261"/>
      <c r="C121" s="272"/>
      <c r="D121" s="154" t="s">
        <v>67</v>
      </c>
      <c r="E121" s="37">
        <v>59</v>
      </c>
      <c r="F121" s="234">
        <v>1</v>
      </c>
      <c r="G121" s="13">
        <f t="shared" si="641"/>
        <v>1.6949152542372881E-2</v>
      </c>
      <c r="H121" s="33">
        <v>6</v>
      </c>
      <c r="I121" s="13">
        <f t="shared" si="642"/>
        <v>0.10169491525423729</v>
      </c>
      <c r="J121" s="33">
        <v>3</v>
      </c>
      <c r="K121" s="13">
        <f t="shared" si="643"/>
        <v>5.0847457627118647E-2</v>
      </c>
      <c r="L121" s="37">
        <v>183</v>
      </c>
      <c r="M121" s="234">
        <v>2</v>
      </c>
      <c r="N121" s="13">
        <f t="shared" si="644"/>
        <v>1.092896174863388E-2</v>
      </c>
      <c r="O121" s="33">
        <v>11</v>
      </c>
      <c r="P121" s="13">
        <f t="shared" si="645"/>
        <v>6.0109289617486336E-2</v>
      </c>
      <c r="Q121" s="33">
        <v>11</v>
      </c>
      <c r="R121" s="13">
        <f t="shared" si="646"/>
        <v>6.0109289617486336E-2</v>
      </c>
      <c r="S121" s="37">
        <v>9780</v>
      </c>
      <c r="T121" s="234">
        <v>372</v>
      </c>
      <c r="U121" s="13">
        <f t="shared" si="647"/>
        <v>3.8036809815950923E-2</v>
      </c>
      <c r="V121" s="33">
        <v>1210</v>
      </c>
      <c r="W121" s="13">
        <f t="shared" si="648"/>
        <v>0.12372188139059305</v>
      </c>
      <c r="X121" s="33">
        <v>779</v>
      </c>
      <c r="Y121" s="13">
        <f t="shared" si="649"/>
        <v>7.9652351738241312E-2</v>
      </c>
      <c r="Z121" s="37">
        <v>9209</v>
      </c>
      <c r="AA121" s="234">
        <v>223</v>
      </c>
      <c r="AB121" s="13">
        <f t="shared" si="650"/>
        <v>2.4215441416006081E-2</v>
      </c>
      <c r="AC121" s="33">
        <v>946</v>
      </c>
      <c r="AD121" s="13">
        <f t="shared" si="651"/>
        <v>0.10272559452709307</v>
      </c>
      <c r="AE121" s="33">
        <v>790</v>
      </c>
      <c r="AF121" s="13">
        <f t="shared" si="652"/>
        <v>8.5785644478227827E-2</v>
      </c>
      <c r="AG121" s="37">
        <v>6035</v>
      </c>
      <c r="AH121" s="234">
        <v>96</v>
      </c>
      <c r="AI121" s="13">
        <f t="shared" si="653"/>
        <v>1.5907207953603977E-2</v>
      </c>
      <c r="AJ121" s="33">
        <v>478</v>
      </c>
      <c r="AK121" s="13">
        <f t="shared" si="654"/>
        <v>7.9204639602319798E-2</v>
      </c>
      <c r="AL121" s="33">
        <v>409</v>
      </c>
      <c r="AM121" s="13">
        <f t="shared" si="655"/>
        <v>6.7771333885666946E-2</v>
      </c>
      <c r="AN121" s="37">
        <v>2333</v>
      </c>
      <c r="AO121" s="234">
        <v>17</v>
      </c>
      <c r="AP121" s="13">
        <f t="shared" si="656"/>
        <v>7.2867552507501071E-3</v>
      </c>
      <c r="AQ121" s="33">
        <v>129</v>
      </c>
      <c r="AR121" s="13">
        <f t="shared" si="657"/>
        <v>5.5293613373339046E-2</v>
      </c>
      <c r="AS121" s="33">
        <v>106</v>
      </c>
      <c r="AT121" s="13">
        <f t="shared" si="658"/>
        <v>4.5435062151735962E-2</v>
      </c>
      <c r="AU121" s="37">
        <v>616</v>
      </c>
      <c r="AV121" s="234">
        <v>4</v>
      </c>
      <c r="AW121" s="13">
        <f t="shared" si="659"/>
        <v>6.4935064935064939E-3</v>
      </c>
      <c r="AX121" s="33">
        <v>12</v>
      </c>
      <c r="AY121" s="13">
        <f t="shared" si="660"/>
        <v>1.948051948051948E-2</v>
      </c>
      <c r="AZ121" s="33">
        <v>14</v>
      </c>
      <c r="BA121" s="13">
        <f t="shared" si="661"/>
        <v>2.2727272727272728E-2</v>
      </c>
      <c r="BB121" s="37">
        <f t="shared" si="404"/>
        <v>28215</v>
      </c>
      <c r="BC121" s="70">
        <f t="shared" si="405"/>
        <v>715</v>
      </c>
      <c r="BD121" s="13">
        <f t="shared" si="662"/>
        <v>2.5341130604288498E-2</v>
      </c>
      <c r="BE121" s="70">
        <f t="shared" si="406"/>
        <v>2792</v>
      </c>
      <c r="BF121" s="13">
        <f t="shared" si="663"/>
        <v>9.8954456849193698E-2</v>
      </c>
      <c r="BG121" s="70">
        <f t="shared" si="407"/>
        <v>2112</v>
      </c>
      <c r="BH121" s="13">
        <f t="shared" si="664"/>
        <v>7.4853801169590645E-2</v>
      </c>
      <c r="BJ121" s="260"/>
      <c r="BK121" s="271"/>
      <c r="BL121" s="209" t="s">
        <v>209</v>
      </c>
      <c r="BM121" s="38">
        <v>293</v>
      </c>
      <c r="BN121" s="38">
        <v>0</v>
      </c>
      <c r="BO121" s="85">
        <v>0</v>
      </c>
      <c r="BP121" s="38">
        <v>4</v>
      </c>
      <c r="BQ121" s="85">
        <v>1.3651877133105802E-2</v>
      </c>
      <c r="BR121" s="38">
        <v>3</v>
      </c>
      <c r="BS121" s="85">
        <v>1.0238907849829351E-2</v>
      </c>
      <c r="BU121" s="190"/>
      <c r="BV121" s="192" t="s">
        <v>67</v>
      </c>
      <c r="BW121" s="36">
        <f t="shared" si="400"/>
        <v>0.80085061137692715</v>
      </c>
      <c r="BX121" s="36">
        <f>(BM98-SUM(BN98,BP98,BR98))/BM98</f>
        <v>0.81421220466734312</v>
      </c>
      <c r="BY121" s="81"/>
      <c r="BZ121" s="139"/>
      <c r="CA121" s="81"/>
      <c r="CB121" s="81"/>
      <c r="CC121" s="81"/>
      <c r="CD121" s="81"/>
      <c r="CE121" s="81"/>
      <c r="CF121" s="81"/>
      <c r="CG121" s="81"/>
      <c r="CH121" s="81"/>
      <c r="CI121" s="81"/>
      <c r="CJ121" s="81"/>
      <c r="CK121" s="81"/>
      <c r="CL121" s="81"/>
      <c r="CM121" s="81"/>
      <c r="CN121" s="81"/>
      <c r="CO121" s="81"/>
      <c r="CP121" s="3"/>
      <c r="CQ121" s="81"/>
      <c r="CR121" s="81"/>
      <c r="CS121" s="81"/>
      <c r="CT121" s="81"/>
      <c r="CU121" s="81"/>
      <c r="CV121" s="81"/>
      <c r="CW121" s="81"/>
      <c r="CX121" s="81"/>
      <c r="CY121" s="81"/>
      <c r="CZ121" s="81"/>
      <c r="DA121" s="81"/>
      <c r="DB121" s="81"/>
      <c r="DD121" s="139"/>
      <c r="DE121" s="81"/>
      <c r="DF121" s="81"/>
      <c r="DG121" s="81"/>
      <c r="DH121" s="81"/>
      <c r="DI121" s="81"/>
      <c r="DJ121" s="81"/>
      <c r="DK121" s="81"/>
      <c r="DL121" s="81"/>
      <c r="DM121" s="81"/>
      <c r="DN121" s="81"/>
      <c r="DO121" s="81"/>
      <c r="DP121" s="81"/>
      <c r="DQ121" s="81"/>
      <c r="DR121" s="81"/>
      <c r="DS121" s="81"/>
      <c r="DT121" s="81"/>
      <c r="DU121" s="81"/>
      <c r="DV121" s="81"/>
      <c r="DW121" s="81"/>
      <c r="DX121" s="81"/>
      <c r="DY121" s="81"/>
      <c r="DZ121" s="81"/>
      <c r="EA121" s="81"/>
      <c r="EB121" s="81"/>
      <c r="EC121" s="81"/>
      <c r="ED121" s="81"/>
      <c r="EE121" s="81"/>
      <c r="EF121" s="81"/>
      <c r="EG121" s="81"/>
      <c r="EH121" s="81"/>
      <c r="EI121" s="81"/>
      <c r="EJ121" s="81"/>
      <c r="EK121" s="81"/>
      <c r="EL121" s="81"/>
      <c r="EM121" s="81"/>
      <c r="EN121" s="81"/>
      <c r="EO121" s="81"/>
      <c r="EP121" s="81"/>
      <c r="EQ121" s="81"/>
      <c r="ER121" s="81"/>
      <c r="ES121" s="81"/>
      <c r="ET121" s="81"/>
      <c r="EU121" s="81"/>
      <c r="EV121" s="81"/>
      <c r="EX121" s="81"/>
      <c r="EY121" s="81"/>
      <c r="EZ121" s="81"/>
      <c r="FA121" s="81"/>
      <c r="FB121" s="81"/>
      <c r="FC121" s="81"/>
      <c r="FD121" s="81"/>
      <c r="FE121" s="81"/>
      <c r="FF121" s="81"/>
      <c r="FG121" s="81"/>
      <c r="FH121" s="81"/>
      <c r="FI121" s="81"/>
      <c r="FJ121" s="81"/>
      <c r="FK121" s="81"/>
      <c r="FL121" s="81"/>
      <c r="FM121" s="81"/>
      <c r="FN121" s="81"/>
      <c r="FO121" s="81"/>
      <c r="FP121" s="81"/>
      <c r="FQ121" s="81"/>
      <c r="FR121" s="81"/>
      <c r="FS121" s="81"/>
      <c r="FT121" s="81"/>
      <c r="FU121" s="81"/>
      <c r="FV121" s="81"/>
      <c r="FW121" s="81"/>
      <c r="FX121" s="81"/>
      <c r="FY121" s="81"/>
      <c r="FZ121" s="81"/>
      <c r="GA121" s="81"/>
      <c r="GB121" s="81"/>
      <c r="GC121" s="81"/>
      <c r="GD121" s="81"/>
      <c r="GE121" s="81"/>
      <c r="GF121" s="81"/>
      <c r="GG121" s="81"/>
      <c r="GH121" s="81"/>
    </row>
    <row r="122" spans="2:190" s="12" customFormat="1" ht="14.25" customHeight="1">
      <c r="B122" s="259">
        <v>24</v>
      </c>
      <c r="C122" s="270" t="s">
        <v>114</v>
      </c>
      <c r="D122" s="135" t="s">
        <v>140</v>
      </c>
      <c r="E122" s="120">
        <v>22</v>
      </c>
      <c r="F122" s="83">
        <v>0</v>
      </c>
      <c r="G122" s="72">
        <f t="shared" si="641"/>
        <v>0</v>
      </c>
      <c r="H122" s="73">
        <v>1</v>
      </c>
      <c r="I122" s="72">
        <f t="shared" si="642"/>
        <v>4.5454545454545456E-2</v>
      </c>
      <c r="J122" s="73">
        <v>0</v>
      </c>
      <c r="K122" s="72">
        <f t="shared" si="643"/>
        <v>0</v>
      </c>
      <c r="L122" s="120">
        <v>70</v>
      </c>
      <c r="M122" s="83">
        <v>3</v>
      </c>
      <c r="N122" s="72">
        <f t="shared" si="644"/>
        <v>4.2857142857142858E-2</v>
      </c>
      <c r="O122" s="73">
        <v>6</v>
      </c>
      <c r="P122" s="72">
        <f t="shared" si="645"/>
        <v>8.5714285714285715E-2</v>
      </c>
      <c r="Q122" s="73">
        <v>0</v>
      </c>
      <c r="R122" s="72">
        <f t="shared" si="646"/>
        <v>0</v>
      </c>
      <c r="S122" s="120">
        <v>3064</v>
      </c>
      <c r="T122" s="83">
        <v>106</v>
      </c>
      <c r="U122" s="72">
        <f t="shared" si="647"/>
        <v>3.4595300261096605E-2</v>
      </c>
      <c r="V122" s="73">
        <v>308</v>
      </c>
      <c r="W122" s="72">
        <f t="shared" si="648"/>
        <v>0.10052219321148825</v>
      </c>
      <c r="X122" s="73">
        <v>289</v>
      </c>
      <c r="Y122" s="72">
        <f t="shared" si="649"/>
        <v>9.4321148825065274E-2</v>
      </c>
      <c r="Z122" s="120">
        <v>2417</v>
      </c>
      <c r="AA122" s="83">
        <v>66</v>
      </c>
      <c r="AB122" s="72">
        <f t="shared" si="650"/>
        <v>2.7306578402978898E-2</v>
      </c>
      <c r="AC122" s="73">
        <v>202</v>
      </c>
      <c r="AD122" s="72">
        <f t="shared" si="651"/>
        <v>8.3574679354571788E-2</v>
      </c>
      <c r="AE122" s="73">
        <v>242</v>
      </c>
      <c r="AF122" s="72">
        <f t="shared" si="652"/>
        <v>0.10012412081092263</v>
      </c>
      <c r="AG122" s="120">
        <v>1772</v>
      </c>
      <c r="AH122" s="83">
        <v>33</v>
      </c>
      <c r="AI122" s="72">
        <f t="shared" si="653"/>
        <v>1.8623024830699775E-2</v>
      </c>
      <c r="AJ122" s="73">
        <v>116</v>
      </c>
      <c r="AK122" s="72">
        <f t="shared" si="654"/>
        <v>6.5462753950338598E-2</v>
      </c>
      <c r="AL122" s="73">
        <v>141</v>
      </c>
      <c r="AM122" s="72">
        <f t="shared" si="655"/>
        <v>7.9571106094808122E-2</v>
      </c>
      <c r="AN122" s="120">
        <v>770</v>
      </c>
      <c r="AO122" s="83">
        <v>10</v>
      </c>
      <c r="AP122" s="72">
        <f t="shared" si="656"/>
        <v>1.2987012987012988E-2</v>
      </c>
      <c r="AQ122" s="73">
        <v>25</v>
      </c>
      <c r="AR122" s="72">
        <f t="shared" si="657"/>
        <v>3.2467532467532464E-2</v>
      </c>
      <c r="AS122" s="73">
        <v>49</v>
      </c>
      <c r="AT122" s="72">
        <f t="shared" si="658"/>
        <v>6.363636363636363E-2</v>
      </c>
      <c r="AU122" s="120">
        <v>286</v>
      </c>
      <c r="AV122" s="83">
        <v>1</v>
      </c>
      <c r="AW122" s="72">
        <f t="shared" si="659"/>
        <v>3.4965034965034965E-3</v>
      </c>
      <c r="AX122" s="73">
        <v>4</v>
      </c>
      <c r="AY122" s="72">
        <f t="shared" si="660"/>
        <v>1.3986013986013986E-2</v>
      </c>
      <c r="AZ122" s="73">
        <v>7</v>
      </c>
      <c r="BA122" s="72">
        <f t="shared" si="661"/>
        <v>2.4475524475524476E-2</v>
      </c>
      <c r="BB122" s="120">
        <f t="shared" si="404"/>
        <v>8401</v>
      </c>
      <c r="BC122" s="74">
        <f t="shared" si="405"/>
        <v>219</v>
      </c>
      <c r="BD122" s="72">
        <f t="shared" si="662"/>
        <v>2.6068325199381025E-2</v>
      </c>
      <c r="BE122" s="74">
        <f t="shared" si="406"/>
        <v>662</v>
      </c>
      <c r="BF122" s="72">
        <f t="shared" si="663"/>
        <v>7.8800142840138074E-2</v>
      </c>
      <c r="BG122" s="74">
        <f t="shared" si="407"/>
        <v>728</v>
      </c>
      <c r="BH122" s="72">
        <f t="shared" si="664"/>
        <v>8.665635043447209E-2</v>
      </c>
      <c r="BJ122" s="261"/>
      <c r="BK122" s="272"/>
      <c r="BL122" s="208" t="s">
        <v>67</v>
      </c>
      <c r="BM122" s="38">
        <v>13842</v>
      </c>
      <c r="BN122" s="38">
        <v>316</v>
      </c>
      <c r="BO122" s="85">
        <v>2.2829070943505274E-2</v>
      </c>
      <c r="BP122" s="38">
        <v>2265</v>
      </c>
      <c r="BQ122" s="85">
        <v>0.16363242306025141</v>
      </c>
      <c r="BR122" s="38">
        <v>552</v>
      </c>
      <c r="BS122" s="85">
        <v>3.987863025574339E-2</v>
      </c>
      <c r="BU122" s="188" t="s">
        <v>114</v>
      </c>
      <c r="BV122" s="193" t="s">
        <v>140</v>
      </c>
      <c r="BW122" s="36">
        <f t="shared" si="400"/>
        <v>0.80847518152600883</v>
      </c>
      <c r="BX122" s="36">
        <f>(BM99-SUM(BN99,BP99,BR99))/BM99</f>
        <v>0.80895110410094639</v>
      </c>
      <c r="BY122" s="81"/>
      <c r="BZ122" s="139"/>
      <c r="CA122" s="81"/>
      <c r="CB122" s="81"/>
      <c r="CC122" s="81"/>
      <c r="CD122" s="81"/>
      <c r="CE122" s="81"/>
      <c r="CF122" s="81"/>
      <c r="CG122" s="81"/>
      <c r="CH122" s="81"/>
      <c r="CI122" s="81"/>
      <c r="CJ122" s="81"/>
      <c r="CK122" s="81"/>
      <c r="CL122" s="81"/>
      <c r="CM122" s="81"/>
      <c r="CN122" s="81"/>
      <c r="CO122" s="81"/>
      <c r="CP122" s="3"/>
      <c r="CQ122" s="81"/>
      <c r="CR122" s="81"/>
      <c r="CS122" s="81"/>
      <c r="CT122" s="81"/>
      <c r="CU122" s="81"/>
      <c r="CV122" s="81"/>
      <c r="CW122" s="81"/>
      <c r="CX122" s="81"/>
      <c r="CY122" s="81"/>
      <c r="CZ122" s="81"/>
      <c r="DA122" s="81"/>
      <c r="DB122" s="81"/>
      <c r="DD122" s="139"/>
      <c r="DE122" s="81"/>
      <c r="DF122" s="81"/>
      <c r="DG122" s="81"/>
      <c r="DH122" s="81"/>
      <c r="DI122" s="81"/>
      <c r="DJ122" s="81"/>
      <c r="DK122" s="81"/>
      <c r="DL122" s="81"/>
      <c r="DM122" s="81"/>
      <c r="DN122" s="81"/>
      <c r="DO122" s="81"/>
      <c r="DP122" s="81"/>
      <c r="DQ122" s="81"/>
      <c r="DR122" s="81"/>
      <c r="DS122" s="81"/>
      <c r="DT122" s="81"/>
      <c r="DU122" s="81"/>
      <c r="DV122" s="81"/>
      <c r="DW122" s="81"/>
      <c r="DX122" s="81"/>
      <c r="DY122" s="81"/>
      <c r="DZ122" s="81"/>
      <c r="EA122" s="81"/>
      <c r="EB122" s="81"/>
      <c r="EC122" s="81"/>
      <c r="ED122" s="81"/>
      <c r="EE122" s="81"/>
      <c r="EF122" s="81"/>
      <c r="EG122" s="81"/>
      <c r="EH122" s="81"/>
      <c r="EI122" s="81"/>
      <c r="EJ122" s="81"/>
      <c r="EK122" s="81"/>
      <c r="EL122" s="81"/>
      <c r="EM122" s="81"/>
      <c r="EN122" s="81"/>
      <c r="EO122" s="81"/>
      <c r="EP122" s="81"/>
      <c r="EQ122" s="81"/>
      <c r="ER122" s="81"/>
      <c r="ES122" s="81"/>
      <c r="ET122" s="81"/>
      <c r="EU122" s="81"/>
      <c r="EV122" s="81"/>
      <c r="EX122" s="81"/>
      <c r="EY122" s="81"/>
      <c r="EZ122" s="81"/>
      <c r="FA122" s="81"/>
      <c r="FB122" s="81"/>
      <c r="FC122" s="81"/>
      <c r="FD122" s="81"/>
      <c r="FE122" s="81"/>
      <c r="FF122" s="81"/>
      <c r="FG122" s="81"/>
      <c r="FH122" s="81"/>
      <c r="FI122" s="81"/>
      <c r="FJ122" s="81"/>
      <c r="FK122" s="81"/>
      <c r="FL122" s="81"/>
      <c r="FM122" s="81"/>
      <c r="FN122" s="81"/>
      <c r="FO122" s="81"/>
      <c r="FP122" s="81"/>
      <c r="FQ122" s="81"/>
      <c r="FR122" s="81"/>
      <c r="FS122" s="81"/>
      <c r="FT122" s="81"/>
      <c r="FU122" s="81"/>
      <c r="FV122" s="81"/>
      <c r="FW122" s="81"/>
      <c r="FX122" s="81"/>
      <c r="FY122" s="81"/>
      <c r="FZ122" s="81"/>
      <c r="GA122" s="81"/>
      <c r="GB122" s="81"/>
      <c r="GC122" s="81"/>
      <c r="GD122" s="81"/>
      <c r="GE122" s="81"/>
      <c r="GF122" s="81"/>
      <c r="GG122" s="81"/>
      <c r="GH122" s="81"/>
    </row>
    <row r="123" spans="2:190" s="12" customFormat="1" ht="14.25" customHeight="1">
      <c r="B123" s="260"/>
      <c r="C123" s="271"/>
      <c r="D123" s="213" t="s">
        <v>303</v>
      </c>
      <c r="E123" s="170">
        <v>1</v>
      </c>
      <c r="F123" s="220">
        <v>0</v>
      </c>
      <c r="G123" s="84">
        <f t="shared" si="641"/>
        <v>0</v>
      </c>
      <c r="H123" s="231">
        <v>0</v>
      </c>
      <c r="I123" s="84">
        <f>IFERROR(H123/E123,"-")</f>
        <v>0</v>
      </c>
      <c r="J123" s="231">
        <v>0</v>
      </c>
      <c r="K123" s="84">
        <f>IFERROR(J123/E123,"-")</f>
        <v>0</v>
      </c>
      <c r="L123" s="170">
        <v>3</v>
      </c>
      <c r="M123" s="220">
        <v>0</v>
      </c>
      <c r="N123" s="84">
        <f>IFERROR(M123/L123,"-")</f>
        <v>0</v>
      </c>
      <c r="O123" s="231">
        <v>1</v>
      </c>
      <c r="P123" s="84">
        <f>IFERROR(O123/L123,"-")</f>
        <v>0.33333333333333331</v>
      </c>
      <c r="Q123" s="231">
        <v>0</v>
      </c>
      <c r="R123" s="84">
        <f>IFERROR(Q123/L123,"-")</f>
        <v>0</v>
      </c>
      <c r="S123" s="170">
        <v>837</v>
      </c>
      <c r="T123" s="220">
        <v>42</v>
      </c>
      <c r="U123" s="84">
        <f>IFERROR(T123/S123,"-")</f>
        <v>5.0179211469534052E-2</v>
      </c>
      <c r="V123" s="231">
        <v>111</v>
      </c>
      <c r="W123" s="84">
        <f>IFERROR(V123/S123,"-")</f>
        <v>0.13261648745519714</v>
      </c>
      <c r="X123" s="231">
        <v>70</v>
      </c>
      <c r="Y123" s="84">
        <f>IFERROR(X123/S123,"-")</f>
        <v>8.3632019115890077E-2</v>
      </c>
      <c r="Z123" s="170">
        <v>586</v>
      </c>
      <c r="AA123" s="220">
        <v>27</v>
      </c>
      <c r="AB123" s="84">
        <f>IFERROR(AA123/Z123,"-")</f>
        <v>4.607508532423208E-2</v>
      </c>
      <c r="AC123" s="231">
        <v>59</v>
      </c>
      <c r="AD123" s="84">
        <f>IFERROR(AC123/Z123,"-")</f>
        <v>0.10068259385665529</v>
      </c>
      <c r="AE123" s="231">
        <v>54</v>
      </c>
      <c r="AF123" s="84">
        <f>IFERROR(AE123/Z123,"-")</f>
        <v>9.2150170648464161E-2</v>
      </c>
      <c r="AG123" s="170">
        <v>400</v>
      </c>
      <c r="AH123" s="220">
        <v>13</v>
      </c>
      <c r="AI123" s="84">
        <f>IFERROR(AH123/AG123,"-")</f>
        <v>3.2500000000000001E-2</v>
      </c>
      <c r="AJ123" s="231">
        <v>33</v>
      </c>
      <c r="AK123" s="84">
        <f>IFERROR(AJ123/AG123,"-")</f>
        <v>8.2500000000000004E-2</v>
      </c>
      <c r="AL123" s="231">
        <v>38</v>
      </c>
      <c r="AM123" s="84">
        <f>IFERROR(AL123/AG123,"-")</f>
        <v>9.5000000000000001E-2</v>
      </c>
      <c r="AN123" s="170">
        <v>187</v>
      </c>
      <c r="AO123" s="220">
        <v>4</v>
      </c>
      <c r="AP123" s="84">
        <f>IFERROR(AO123/AN123,"-")</f>
        <v>2.1390374331550801E-2</v>
      </c>
      <c r="AQ123" s="231">
        <v>11</v>
      </c>
      <c r="AR123" s="84">
        <f>IFERROR(AQ123/AN123,"-")</f>
        <v>5.8823529411764705E-2</v>
      </c>
      <c r="AS123" s="231">
        <v>13</v>
      </c>
      <c r="AT123" s="84">
        <f>IFERROR(AS123/AN123,"-")</f>
        <v>6.9518716577540107E-2</v>
      </c>
      <c r="AU123" s="170">
        <v>42</v>
      </c>
      <c r="AV123" s="220">
        <v>0</v>
      </c>
      <c r="AW123" s="84">
        <f>IFERROR(AV123/AU123,"-")</f>
        <v>0</v>
      </c>
      <c r="AX123" s="231">
        <v>1</v>
      </c>
      <c r="AY123" s="84">
        <f>IFERROR(AX123/AU123,"-")</f>
        <v>2.3809523809523808E-2</v>
      </c>
      <c r="AZ123" s="231">
        <v>1</v>
      </c>
      <c r="BA123" s="84">
        <f>IFERROR(AZ123/AU123,"-")</f>
        <v>2.3809523809523808E-2</v>
      </c>
      <c r="BB123" s="170">
        <f t="shared" si="404"/>
        <v>2056</v>
      </c>
      <c r="BC123" s="171">
        <f t="shared" si="405"/>
        <v>86</v>
      </c>
      <c r="BD123" s="84">
        <f>IFERROR(BC123/BB123,"-")</f>
        <v>4.1828793774319063E-2</v>
      </c>
      <c r="BE123" s="171">
        <f t="shared" si="406"/>
        <v>216</v>
      </c>
      <c r="BF123" s="84">
        <f>IFERROR(BE123/BB123,"-")</f>
        <v>0.10505836575875487</v>
      </c>
      <c r="BG123" s="171">
        <f t="shared" si="407"/>
        <v>176</v>
      </c>
      <c r="BH123" s="84">
        <f>IFERROR(BG123/BB123,"-")</f>
        <v>8.5603112840466927E-2</v>
      </c>
      <c r="BJ123" s="259">
        <v>30</v>
      </c>
      <c r="BK123" s="270" t="s">
        <v>34</v>
      </c>
      <c r="BL123" s="209" t="s">
        <v>140</v>
      </c>
      <c r="BM123" s="38">
        <v>16759</v>
      </c>
      <c r="BN123" s="38">
        <v>504</v>
      </c>
      <c r="BO123" s="85">
        <v>3.0073393400560894E-2</v>
      </c>
      <c r="BP123" s="38">
        <v>2471</v>
      </c>
      <c r="BQ123" s="85">
        <v>0.14744316486663883</v>
      </c>
      <c r="BR123" s="38">
        <v>830</v>
      </c>
      <c r="BS123" s="85">
        <v>4.9525628020764961E-2</v>
      </c>
      <c r="BU123" s="225"/>
      <c r="BV123" s="214" t="s">
        <v>299</v>
      </c>
      <c r="BW123" s="36">
        <f t="shared" si="400"/>
        <v>0.76750972762645919</v>
      </c>
      <c r="BX123" s="226"/>
      <c r="BY123" s="81"/>
      <c r="BZ123" s="139"/>
      <c r="CA123" s="81"/>
      <c r="CB123" s="81"/>
      <c r="CC123" s="81"/>
      <c r="CD123" s="81"/>
      <c r="CE123" s="81"/>
      <c r="CF123" s="81"/>
      <c r="CG123" s="81"/>
      <c r="CH123" s="81"/>
      <c r="CI123" s="81"/>
      <c r="CJ123" s="81"/>
      <c r="CK123" s="81"/>
      <c r="CL123" s="81"/>
      <c r="CM123" s="81"/>
      <c r="CN123" s="81"/>
      <c r="CO123" s="81"/>
      <c r="CP123" s="3"/>
      <c r="CQ123" s="81"/>
      <c r="CR123" s="81"/>
      <c r="CS123" s="81"/>
      <c r="CT123" s="81"/>
      <c r="CU123" s="81"/>
      <c r="CV123" s="81"/>
      <c r="CW123" s="81"/>
      <c r="CX123" s="81"/>
      <c r="CY123" s="81"/>
      <c r="CZ123" s="81"/>
      <c r="DA123" s="81"/>
      <c r="DB123" s="81"/>
      <c r="DD123" s="139"/>
      <c r="DE123" s="81"/>
      <c r="DF123" s="81"/>
      <c r="DG123" s="81"/>
      <c r="DH123" s="81"/>
      <c r="DI123" s="81"/>
      <c r="DJ123" s="81"/>
      <c r="DK123" s="81"/>
      <c r="DL123" s="81"/>
      <c r="DM123" s="81"/>
      <c r="DN123" s="81"/>
      <c r="DO123" s="81"/>
      <c r="DP123" s="81"/>
      <c r="DQ123" s="81"/>
      <c r="DR123" s="81"/>
      <c r="DS123" s="81"/>
      <c r="DT123" s="81"/>
      <c r="DU123" s="81"/>
      <c r="DV123" s="81"/>
      <c r="DW123" s="81"/>
      <c r="DX123" s="81"/>
      <c r="DY123" s="81"/>
      <c r="DZ123" s="81"/>
      <c r="EA123" s="81"/>
      <c r="EB123" s="81"/>
      <c r="EC123" s="81"/>
      <c r="ED123" s="81"/>
      <c r="EE123" s="81"/>
      <c r="EF123" s="81"/>
      <c r="EG123" s="81"/>
      <c r="EH123" s="81"/>
      <c r="EI123" s="81"/>
      <c r="EJ123" s="81"/>
      <c r="EK123" s="81"/>
      <c r="EL123" s="81"/>
      <c r="EM123" s="81"/>
      <c r="EN123" s="81"/>
      <c r="EO123" s="81"/>
      <c r="EP123" s="81"/>
      <c r="EQ123" s="81"/>
      <c r="ER123" s="81"/>
      <c r="ES123" s="81"/>
      <c r="ET123" s="81"/>
      <c r="EU123" s="81"/>
      <c r="EV123" s="81"/>
      <c r="EX123" s="81"/>
      <c r="EY123" s="81"/>
      <c r="EZ123" s="81"/>
      <c r="FA123" s="81"/>
      <c r="FB123" s="81"/>
      <c r="FC123" s="81"/>
      <c r="FD123" s="81"/>
      <c r="FE123" s="81"/>
      <c r="FF123" s="81"/>
      <c r="FG123" s="81"/>
      <c r="FH123" s="81"/>
      <c r="FI123" s="81"/>
      <c r="FJ123" s="81"/>
      <c r="FK123" s="81"/>
      <c r="FL123" s="81"/>
      <c r="FM123" s="81"/>
      <c r="FN123" s="81"/>
      <c r="FO123" s="81"/>
      <c r="FP123" s="81"/>
      <c r="FQ123" s="81"/>
      <c r="FR123" s="81"/>
      <c r="FS123" s="81"/>
      <c r="FT123" s="81"/>
      <c r="FU123" s="81"/>
      <c r="FV123" s="81"/>
      <c r="FW123" s="81"/>
      <c r="FX123" s="81"/>
      <c r="FY123" s="81"/>
      <c r="FZ123" s="81"/>
      <c r="GA123" s="81"/>
      <c r="GB123" s="81"/>
      <c r="GC123" s="81"/>
      <c r="GD123" s="81"/>
      <c r="GE123" s="81"/>
      <c r="GF123" s="81"/>
      <c r="GG123" s="81"/>
      <c r="GH123" s="81"/>
    </row>
    <row r="124" spans="2:190" s="12" customFormat="1" ht="14.25" customHeight="1">
      <c r="B124" s="260"/>
      <c r="C124" s="271"/>
      <c r="D124" s="169" t="s">
        <v>160</v>
      </c>
      <c r="E124" s="164">
        <v>5</v>
      </c>
      <c r="F124" s="165">
        <v>0</v>
      </c>
      <c r="G124" s="62">
        <f t="shared" si="641"/>
        <v>0</v>
      </c>
      <c r="H124" s="63">
        <v>0</v>
      </c>
      <c r="I124" s="62">
        <f t="shared" si="642"/>
        <v>0</v>
      </c>
      <c r="J124" s="63">
        <v>0</v>
      </c>
      <c r="K124" s="62">
        <f t="shared" si="643"/>
        <v>0</v>
      </c>
      <c r="L124" s="164">
        <v>1</v>
      </c>
      <c r="M124" s="165">
        <v>0</v>
      </c>
      <c r="N124" s="62">
        <f t="shared" si="644"/>
        <v>0</v>
      </c>
      <c r="O124" s="63">
        <v>0</v>
      </c>
      <c r="P124" s="62">
        <f t="shared" si="645"/>
        <v>0</v>
      </c>
      <c r="Q124" s="63">
        <v>0</v>
      </c>
      <c r="R124" s="62">
        <f t="shared" si="646"/>
        <v>0</v>
      </c>
      <c r="S124" s="164">
        <v>775</v>
      </c>
      <c r="T124" s="165">
        <v>23</v>
      </c>
      <c r="U124" s="62">
        <f t="shared" si="647"/>
        <v>2.9677419354838711E-2</v>
      </c>
      <c r="V124" s="63">
        <v>70</v>
      </c>
      <c r="W124" s="62">
        <f t="shared" si="648"/>
        <v>9.0322580645161285E-2</v>
      </c>
      <c r="X124" s="63">
        <v>55</v>
      </c>
      <c r="Y124" s="62">
        <f t="shared" si="649"/>
        <v>7.0967741935483872E-2</v>
      </c>
      <c r="Z124" s="164">
        <v>441</v>
      </c>
      <c r="AA124" s="165">
        <v>10</v>
      </c>
      <c r="AB124" s="62">
        <f t="shared" si="650"/>
        <v>2.2675736961451247E-2</v>
      </c>
      <c r="AC124" s="63">
        <v>52</v>
      </c>
      <c r="AD124" s="62">
        <f t="shared" si="651"/>
        <v>0.11791383219954649</v>
      </c>
      <c r="AE124" s="63">
        <v>40</v>
      </c>
      <c r="AF124" s="62">
        <f t="shared" si="652"/>
        <v>9.0702947845804988E-2</v>
      </c>
      <c r="AG124" s="164">
        <v>217</v>
      </c>
      <c r="AH124" s="165">
        <v>9</v>
      </c>
      <c r="AI124" s="62">
        <f t="shared" si="653"/>
        <v>4.1474654377880185E-2</v>
      </c>
      <c r="AJ124" s="63">
        <v>9</v>
      </c>
      <c r="AK124" s="62">
        <f t="shared" si="654"/>
        <v>4.1474654377880185E-2</v>
      </c>
      <c r="AL124" s="63">
        <v>17</v>
      </c>
      <c r="AM124" s="62">
        <f t="shared" si="655"/>
        <v>7.8341013824884786E-2</v>
      </c>
      <c r="AN124" s="164">
        <v>88</v>
      </c>
      <c r="AO124" s="165">
        <v>2</v>
      </c>
      <c r="AP124" s="62">
        <f t="shared" si="656"/>
        <v>2.2727272727272728E-2</v>
      </c>
      <c r="AQ124" s="63">
        <v>2</v>
      </c>
      <c r="AR124" s="62">
        <f t="shared" si="657"/>
        <v>2.2727272727272728E-2</v>
      </c>
      <c r="AS124" s="63">
        <v>5</v>
      </c>
      <c r="AT124" s="62">
        <f t="shared" si="658"/>
        <v>5.6818181818181816E-2</v>
      </c>
      <c r="AU124" s="164">
        <v>16</v>
      </c>
      <c r="AV124" s="165">
        <v>0</v>
      </c>
      <c r="AW124" s="62">
        <f t="shared" si="659"/>
        <v>0</v>
      </c>
      <c r="AX124" s="63">
        <v>0</v>
      </c>
      <c r="AY124" s="62">
        <f t="shared" si="660"/>
        <v>0</v>
      </c>
      <c r="AZ124" s="63">
        <v>1</v>
      </c>
      <c r="BA124" s="62">
        <f t="shared" si="661"/>
        <v>6.25E-2</v>
      </c>
      <c r="BB124" s="164">
        <f t="shared" si="404"/>
        <v>1543</v>
      </c>
      <c r="BC124" s="64">
        <f t="shared" si="405"/>
        <v>44</v>
      </c>
      <c r="BD124" s="62">
        <f t="shared" si="662"/>
        <v>2.8515878159429683E-2</v>
      </c>
      <c r="BE124" s="64">
        <f t="shared" si="406"/>
        <v>133</v>
      </c>
      <c r="BF124" s="62">
        <f t="shared" si="663"/>
        <v>8.6195722618276086E-2</v>
      </c>
      <c r="BG124" s="64">
        <f t="shared" si="407"/>
        <v>118</v>
      </c>
      <c r="BH124" s="62">
        <f t="shared" si="664"/>
        <v>7.6474400518470514E-2</v>
      </c>
      <c r="BJ124" s="260"/>
      <c r="BK124" s="271"/>
      <c r="BL124" s="209" t="s">
        <v>160</v>
      </c>
      <c r="BM124" s="38">
        <v>1208</v>
      </c>
      <c r="BN124" s="38">
        <v>36</v>
      </c>
      <c r="BO124" s="85">
        <v>2.9801324503311258E-2</v>
      </c>
      <c r="BP124" s="38">
        <v>184</v>
      </c>
      <c r="BQ124" s="85">
        <v>0.15231788079470199</v>
      </c>
      <c r="BR124" s="38">
        <v>79</v>
      </c>
      <c r="BS124" s="85">
        <v>6.5397350993377484E-2</v>
      </c>
      <c r="BU124" s="189"/>
      <c r="BV124" s="193" t="s">
        <v>160</v>
      </c>
      <c r="BW124" s="36">
        <f t="shared" si="400"/>
        <v>0.80881399870382376</v>
      </c>
      <c r="BX124" s="36">
        <f>(BM100-SUM(BN100,BP100,BR100))/BM100</f>
        <v>0.8131274131274131</v>
      </c>
      <c r="BY124" s="81"/>
      <c r="BZ124" s="139"/>
      <c r="CA124" s="81"/>
      <c r="CB124" s="81"/>
      <c r="CC124" s="81"/>
      <c r="CD124" s="81"/>
      <c r="CE124" s="81"/>
      <c r="CF124" s="81"/>
      <c r="CG124" s="81"/>
      <c r="CH124" s="81"/>
      <c r="CI124" s="81"/>
      <c r="CJ124" s="81"/>
      <c r="CK124" s="81"/>
      <c r="CL124" s="81"/>
      <c r="CM124" s="81"/>
      <c r="CN124" s="81"/>
      <c r="CO124" s="81"/>
      <c r="CP124" s="3"/>
      <c r="CQ124" s="81"/>
      <c r="CR124" s="81"/>
      <c r="CS124" s="81"/>
      <c r="CT124" s="81"/>
      <c r="CU124" s="81"/>
      <c r="CV124" s="81"/>
      <c r="CW124" s="81"/>
      <c r="CX124" s="81"/>
      <c r="CY124" s="81"/>
      <c r="CZ124" s="81"/>
      <c r="DA124" s="81"/>
      <c r="DB124" s="81"/>
      <c r="DD124" s="139"/>
      <c r="DE124" s="81"/>
      <c r="DF124" s="81"/>
      <c r="DG124" s="81"/>
      <c r="DH124" s="81"/>
      <c r="DI124" s="81"/>
      <c r="DJ124" s="81"/>
      <c r="DK124" s="81"/>
      <c r="DL124" s="81"/>
      <c r="DM124" s="81"/>
      <c r="DN124" s="81"/>
      <c r="DO124" s="81"/>
      <c r="DP124" s="81"/>
      <c r="DQ124" s="81"/>
      <c r="DR124" s="81"/>
      <c r="DS124" s="81"/>
      <c r="DT124" s="81"/>
      <c r="DU124" s="81"/>
      <c r="DV124" s="81"/>
      <c r="DW124" s="81"/>
      <c r="DX124" s="81"/>
      <c r="DY124" s="81"/>
      <c r="DZ124" s="81"/>
      <c r="EA124" s="81"/>
      <c r="EB124" s="81"/>
      <c r="EC124" s="81"/>
      <c r="ED124" s="81"/>
      <c r="EE124" s="81"/>
      <c r="EF124" s="81"/>
      <c r="EG124" s="81"/>
      <c r="EH124" s="81"/>
      <c r="EI124" s="81"/>
      <c r="EJ124" s="81"/>
      <c r="EK124" s="81"/>
      <c r="EL124" s="81"/>
      <c r="EM124" s="81"/>
      <c r="EN124" s="81"/>
      <c r="EO124" s="81"/>
      <c r="EP124" s="81"/>
      <c r="EQ124" s="81"/>
      <c r="ER124" s="81"/>
      <c r="ES124" s="81"/>
      <c r="ET124" s="81"/>
      <c r="EU124" s="81"/>
      <c r="EV124" s="81"/>
      <c r="EX124" s="81"/>
      <c r="EY124" s="81"/>
      <c r="EZ124" s="81"/>
      <c r="FA124" s="81"/>
      <c r="FB124" s="81"/>
      <c r="FC124" s="81"/>
      <c r="FD124" s="81"/>
      <c r="FE124" s="81"/>
      <c r="FF124" s="81"/>
      <c r="FG124" s="81"/>
      <c r="FH124" s="81"/>
      <c r="FI124" s="81"/>
      <c r="FJ124" s="81"/>
      <c r="FK124" s="81"/>
      <c r="FL124" s="81"/>
      <c r="FM124" s="81"/>
      <c r="FN124" s="81"/>
      <c r="FO124" s="81"/>
      <c r="FP124" s="81"/>
      <c r="FQ124" s="81"/>
      <c r="FR124" s="81"/>
      <c r="FS124" s="81"/>
      <c r="FT124" s="81"/>
      <c r="FU124" s="81"/>
      <c r="FV124" s="81"/>
      <c r="FW124" s="81"/>
      <c r="FX124" s="81"/>
      <c r="FY124" s="81"/>
      <c r="FZ124" s="81"/>
      <c r="GA124" s="81"/>
      <c r="GB124" s="81"/>
      <c r="GC124" s="81"/>
      <c r="GD124" s="81"/>
      <c r="GE124" s="81"/>
      <c r="GF124" s="81"/>
      <c r="GG124" s="81"/>
      <c r="GH124" s="81"/>
    </row>
    <row r="125" spans="2:190" s="12" customFormat="1" ht="14.25" customHeight="1">
      <c r="B125" s="260"/>
      <c r="C125" s="271"/>
      <c r="D125" s="136" t="s">
        <v>210</v>
      </c>
      <c r="E125" s="156">
        <v>0</v>
      </c>
      <c r="F125" s="232">
        <v>0</v>
      </c>
      <c r="G125" s="158" t="str">
        <f t="shared" ref="G125" si="689">IFERROR(F125/E125,"-")</f>
        <v>-</v>
      </c>
      <c r="H125" s="233">
        <v>0</v>
      </c>
      <c r="I125" s="158" t="str">
        <f t="shared" ref="I125" si="690">IFERROR(H125/E125,"-")</f>
        <v>-</v>
      </c>
      <c r="J125" s="233">
        <v>0</v>
      </c>
      <c r="K125" s="158" t="str">
        <f t="shared" ref="K125" si="691">IFERROR(J125/E125,"-")</f>
        <v>-</v>
      </c>
      <c r="L125" s="156">
        <v>2</v>
      </c>
      <c r="M125" s="232">
        <v>0</v>
      </c>
      <c r="N125" s="158">
        <f t="shared" ref="N125" si="692">IFERROR(M125/L125,"-")</f>
        <v>0</v>
      </c>
      <c r="O125" s="233">
        <v>0</v>
      </c>
      <c r="P125" s="158">
        <f t="shared" ref="P125" si="693">IFERROR(O125/L125,"-")</f>
        <v>0</v>
      </c>
      <c r="Q125" s="233">
        <v>0</v>
      </c>
      <c r="R125" s="158">
        <f t="shared" ref="R125" si="694">IFERROR(Q125/L125,"-")</f>
        <v>0</v>
      </c>
      <c r="S125" s="156">
        <v>34</v>
      </c>
      <c r="T125" s="232">
        <v>0</v>
      </c>
      <c r="U125" s="158">
        <f t="shared" ref="U125" si="695">IFERROR(T125/S125,"-")</f>
        <v>0</v>
      </c>
      <c r="V125" s="233">
        <v>1</v>
      </c>
      <c r="W125" s="158">
        <f t="shared" ref="W125" si="696">IFERROR(V125/S125,"-")</f>
        <v>2.9411764705882353E-2</v>
      </c>
      <c r="X125" s="233">
        <v>0</v>
      </c>
      <c r="Y125" s="158">
        <f t="shared" ref="Y125" si="697">IFERROR(X125/S125,"-")</f>
        <v>0</v>
      </c>
      <c r="Z125" s="156">
        <v>75</v>
      </c>
      <c r="AA125" s="232">
        <v>0</v>
      </c>
      <c r="AB125" s="158">
        <f t="shared" ref="AB125" si="698">IFERROR(AA125/Z125,"-")</f>
        <v>0</v>
      </c>
      <c r="AC125" s="233">
        <v>1</v>
      </c>
      <c r="AD125" s="158">
        <f t="shared" ref="AD125" si="699">IFERROR(AC125/Z125,"-")</f>
        <v>1.3333333333333334E-2</v>
      </c>
      <c r="AE125" s="233">
        <v>1</v>
      </c>
      <c r="AF125" s="158">
        <f t="shared" ref="AF125" si="700">IFERROR(AE125/Z125,"-")</f>
        <v>1.3333333333333334E-2</v>
      </c>
      <c r="AG125" s="156">
        <v>88</v>
      </c>
      <c r="AH125" s="232">
        <v>0</v>
      </c>
      <c r="AI125" s="158">
        <f t="shared" ref="AI125" si="701">IFERROR(AH125/AG125,"-")</f>
        <v>0</v>
      </c>
      <c r="AJ125" s="233">
        <v>0</v>
      </c>
      <c r="AK125" s="158">
        <f t="shared" ref="AK125" si="702">IFERROR(AJ125/AG125,"-")</f>
        <v>0</v>
      </c>
      <c r="AL125" s="233">
        <v>2</v>
      </c>
      <c r="AM125" s="158">
        <f t="shared" ref="AM125" si="703">IFERROR(AL125/AG125,"-")</f>
        <v>2.2727272727272728E-2</v>
      </c>
      <c r="AN125" s="156">
        <v>82</v>
      </c>
      <c r="AO125" s="232">
        <v>0</v>
      </c>
      <c r="AP125" s="158">
        <f t="shared" ref="AP125" si="704">IFERROR(AO125/AN125,"-")</f>
        <v>0</v>
      </c>
      <c r="AQ125" s="233">
        <v>0</v>
      </c>
      <c r="AR125" s="158">
        <f t="shared" ref="AR125" si="705">IFERROR(AQ125/AN125,"-")</f>
        <v>0</v>
      </c>
      <c r="AS125" s="233">
        <v>0</v>
      </c>
      <c r="AT125" s="158">
        <f t="shared" ref="AT125" si="706">IFERROR(AS125/AN125,"-")</f>
        <v>0</v>
      </c>
      <c r="AU125" s="156">
        <v>39</v>
      </c>
      <c r="AV125" s="232">
        <v>0</v>
      </c>
      <c r="AW125" s="158">
        <f t="shared" ref="AW125" si="707">IFERROR(AV125/AU125,"-")</f>
        <v>0</v>
      </c>
      <c r="AX125" s="233">
        <v>0</v>
      </c>
      <c r="AY125" s="158">
        <f t="shared" ref="AY125" si="708">IFERROR(AX125/AU125,"-")</f>
        <v>0</v>
      </c>
      <c r="AZ125" s="233">
        <v>0</v>
      </c>
      <c r="BA125" s="158">
        <f t="shared" ref="BA125" si="709">IFERROR(AZ125/AU125,"-")</f>
        <v>0</v>
      </c>
      <c r="BB125" s="156">
        <f t="shared" si="404"/>
        <v>320</v>
      </c>
      <c r="BC125" s="157">
        <f t="shared" si="405"/>
        <v>0</v>
      </c>
      <c r="BD125" s="158">
        <f t="shared" ref="BD125" si="710">IFERROR(BC125/BB125,"-")</f>
        <v>0</v>
      </c>
      <c r="BE125" s="157">
        <f t="shared" si="406"/>
        <v>2</v>
      </c>
      <c r="BF125" s="158">
        <f t="shared" ref="BF125" si="711">IFERROR(BE125/BB125,"-")</f>
        <v>6.2500000000000003E-3</v>
      </c>
      <c r="BG125" s="157">
        <f t="shared" si="407"/>
        <v>3</v>
      </c>
      <c r="BH125" s="158">
        <f t="shared" ref="BH125" si="712">IFERROR(BG125/BB125,"-")</f>
        <v>9.3749999999999997E-3</v>
      </c>
      <c r="BJ125" s="260"/>
      <c r="BK125" s="271"/>
      <c r="BL125" s="209" t="s">
        <v>209</v>
      </c>
      <c r="BM125" s="38">
        <v>534</v>
      </c>
      <c r="BN125" s="38">
        <v>1</v>
      </c>
      <c r="BO125" s="85">
        <v>1.8726591760299626E-3</v>
      </c>
      <c r="BP125" s="38">
        <v>13</v>
      </c>
      <c r="BQ125" s="85">
        <v>2.4344569288389514E-2</v>
      </c>
      <c r="BR125" s="38">
        <v>5</v>
      </c>
      <c r="BS125" s="85">
        <v>9.3632958801498131E-3</v>
      </c>
      <c r="BU125" s="189"/>
      <c r="BV125" s="193" t="s">
        <v>209</v>
      </c>
      <c r="BW125" s="36">
        <f t="shared" si="400"/>
        <v>0.984375</v>
      </c>
      <c r="BX125" s="36">
        <f>(BM101-SUM(BN101,BP101,BR101))/BM101</f>
        <v>0.96437054631828978</v>
      </c>
      <c r="BY125" s="81"/>
      <c r="BZ125" s="139"/>
      <c r="CA125" s="81"/>
      <c r="CB125" s="81"/>
      <c r="CC125" s="81"/>
      <c r="CD125" s="81"/>
      <c r="CE125" s="81"/>
      <c r="CF125" s="81"/>
      <c r="CG125" s="81"/>
      <c r="CH125" s="81"/>
      <c r="CI125" s="81"/>
      <c r="CJ125" s="81"/>
      <c r="CK125" s="81"/>
      <c r="CL125" s="81"/>
      <c r="CM125" s="81"/>
      <c r="CN125" s="81"/>
      <c r="CO125" s="81"/>
      <c r="CP125" s="3"/>
      <c r="CQ125" s="81"/>
      <c r="CR125" s="81"/>
      <c r="CS125" s="81"/>
      <c r="CT125" s="81"/>
      <c r="CU125" s="81"/>
      <c r="CV125" s="81"/>
      <c r="CW125" s="81"/>
      <c r="CX125" s="81"/>
      <c r="CY125" s="81"/>
      <c r="CZ125" s="81"/>
      <c r="DA125" s="81"/>
      <c r="DB125" s="81"/>
      <c r="DD125" s="139"/>
      <c r="DE125" s="81"/>
      <c r="DF125" s="81"/>
      <c r="DG125" s="81"/>
      <c r="DH125" s="81"/>
      <c r="DI125" s="81"/>
      <c r="DJ125" s="81"/>
      <c r="DK125" s="81"/>
      <c r="DL125" s="81"/>
      <c r="DM125" s="81"/>
      <c r="DN125" s="81"/>
      <c r="DO125" s="81"/>
      <c r="DP125" s="81"/>
      <c r="DQ125" s="81"/>
      <c r="DR125" s="81"/>
      <c r="DS125" s="81"/>
      <c r="DT125" s="81"/>
      <c r="DU125" s="81"/>
      <c r="DV125" s="81"/>
      <c r="DW125" s="81"/>
      <c r="DX125" s="81"/>
      <c r="DY125" s="81"/>
      <c r="DZ125" s="81"/>
      <c r="EA125" s="81"/>
      <c r="EB125" s="81"/>
      <c r="EC125" s="81"/>
      <c r="ED125" s="81"/>
      <c r="EE125" s="81"/>
      <c r="EF125" s="81"/>
      <c r="EG125" s="81"/>
      <c r="EH125" s="81"/>
      <c r="EI125" s="81"/>
      <c r="EJ125" s="81"/>
      <c r="EK125" s="81"/>
      <c r="EL125" s="81"/>
      <c r="EM125" s="81"/>
      <c r="EN125" s="81"/>
      <c r="EO125" s="81"/>
      <c r="EP125" s="81"/>
      <c r="EQ125" s="81"/>
      <c r="ER125" s="81"/>
      <c r="ES125" s="81"/>
      <c r="ET125" s="81"/>
      <c r="EU125" s="81"/>
      <c r="EV125" s="81"/>
      <c r="EX125" s="81"/>
      <c r="EY125" s="81"/>
      <c r="EZ125" s="81"/>
      <c r="FA125" s="81"/>
      <c r="FB125" s="81"/>
      <c r="FC125" s="81"/>
      <c r="FD125" s="81"/>
      <c r="FE125" s="81"/>
      <c r="FF125" s="81"/>
      <c r="FG125" s="81"/>
      <c r="FH125" s="81"/>
      <c r="FI125" s="81"/>
      <c r="FJ125" s="81"/>
      <c r="FK125" s="81"/>
      <c r="FL125" s="81"/>
      <c r="FM125" s="81"/>
      <c r="FN125" s="81"/>
      <c r="FO125" s="81"/>
      <c r="FP125" s="81"/>
      <c r="FQ125" s="81"/>
      <c r="FR125" s="81"/>
      <c r="FS125" s="81"/>
      <c r="FT125" s="81"/>
      <c r="FU125" s="81"/>
      <c r="FV125" s="81"/>
      <c r="FW125" s="81"/>
      <c r="FX125" s="81"/>
      <c r="FY125" s="81"/>
      <c r="FZ125" s="81"/>
      <c r="GA125" s="81"/>
      <c r="GB125" s="81"/>
      <c r="GC125" s="81"/>
      <c r="GD125" s="81"/>
      <c r="GE125" s="81"/>
      <c r="GF125" s="81"/>
      <c r="GG125" s="81"/>
      <c r="GH125" s="81"/>
    </row>
    <row r="126" spans="2:190" s="12" customFormat="1" ht="14.25" customHeight="1">
      <c r="B126" s="261"/>
      <c r="C126" s="272"/>
      <c r="D126" s="208" t="s">
        <v>67</v>
      </c>
      <c r="E126" s="38">
        <v>28</v>
      </c>
      <c r="F126" s="34">
        <v>0</v>
      </c>
      <c r="G126" s="55">
        <f t="shared" si="641"/>
        <v>0</v>
      </c>
      <c r="H126" s="56">
        <v>1</v>
      </c>
      <c r="I126" s="55">
        <f t="shared" si="642"/>
        <v>3.5714285714285712E-2</v>
      </c>
      <c r="J126" s="56">
        <v>0</v>
      </c>
      <c r="K126" s="55">
        <f t="shared" si="643"/>
        <v>0</v>
      </c>
      <c r="L126" s="38">
        <v>76</v>
      </c>
      <c r="M126" s="34">
        <v>3</v>
      </c>
      <c r="N126" s="55">
        <f t="shared" si="644"/>
        <v>3.9473684210526314E-2</v>
      </c>
      <c r="O126" s="56">
        <v>7</v>
      </c>
      <c r="P126" s="55">
        <f t="shared" si="645"/>
        <v>9.2105263157894732E-2</v>
      </c>
      <c r="Q126" s="56">
        <v>0</v>
      </c>
      <c r="R126" s="55">
        <f t="shared" si="646"/>
        <v>0</v>
      </c>
      <c r="S126" s="38">
        <v>4710</v>
      </c>
      <c r="T126" s="34">
        <v>171</v>
      </c>
      <c r="U126" s="55">
        <f t="shared" si="647"/>
        <v>3.6305732484076432E-2</v>
      </c>
      <c r="V126" s="56">
        <v>490</v>
      </c>
      <c r="W126" s="55">
        <f t="shared" si="648"/>
        <v>0.1040339702760085</v>
      </c>
      <c r="X126" s="56">
        <v>414</v>
      </c>
      <c r="Y126" s="55">
        <f t="shared" si="649"/>
        <v>8.7898089171974517E-2</v>
      </c>
      <c r="Z126" s="38">
        <v>3519</v>
      </c>
      <c r="AA126" s="34">
        <v>103</v>
      </c>
      <c r="AB126" s="55">
        <f t="shared" si="650"/>
        <v>2.9269678886047173E-2</v>
      </c>
      <c r="AC126" s="56">
        <v>314</v>
      </c>
      <c r="AD126" s="55">
        <f t="shared" si="651"/>
        <v>8.9229894856493325E-2</v>
      </c>
      <c r="AE126" s="56">
        <v>337</v>
      </c>
      <c r="AF126" s="55">
        <f t="shared" si="652"/>
        <v>9.5765842568911616E-2</v>
      </c>
      <c r="AG126" s="38">
        <v>2477</v>
      </c>
      <c r="AH126" s="34">
        <v>55</v>
      </c>
      <c r="AI126" s="55">
        <f t="shared" si="653"/>
        <v>2.2204279370205894E-2</v>
      </c>
      <c r="AJ126" s="56">
        <v>158</v>
      </c>
      <c r="AK126" s="55">
        <f t="shared" si="654"/>
        <v>6.3786838918046027E-2</v>
      </c>
      <c r="AL126" s="56">
        <v>198</v>
      </c>
      <c r="AM126" s="55">
        <f t="shared" si="655"/>
        <v>7.9935405732741216E-2</v>
      </c>
      <c r="AN126" s="38">
        <v>1127</v>
      </c>
      <c r="AO126" s="34">
        <v>16</v>
      </c>
      <c r="AP126" s="55">
        <f t="shared" si="656"/>
        <v>1.419698314108252E-2</v>
      </c>
      <c r="AQ126" s="56">
        <v>38</v>
      </c>
      <c r="AR126" s="55">
        <f t="shared" si="657"/>
        <v>3.3717834960070983E-2</v>
      </c>
      <c r="AS126" s="56">
        <v>67</v>
      </c>
      <c r="AT126" s="55">
        <f t="shared" si="658"/>
        <v>5.944986690328305E-2</v>
      </c>
      <c r="AU126" s="38">
        <v>383</v>
      </c>
      <c r="AV126" s="34">
        <v>1</v>
      </c>
      <c r="AW126" s="55">
        <f t="shared" si="659"/>
        <v>2.6109660574412533E-3</v>
      </c>
      <c r="AX126" s="56">
        <v>5</v>
      </c>
      <c r="AY126" s="55">
        <f t="shared" si="660"/>
        <v>1.3054830287206266E-2</v>
      </c>
      <c r="AZ126" s="56">
        <v>9</v>
      </c>
      <c r="BA126" s="55">
        <f t="shared" si="661"/>
        <v>2.3498694516971279E-2</v>
      </c>
      <c r="BB126" s="38">
        <f t="shared" si="404"/>
        <v>12320</v>
      </c>
      <c r="BC126" s="57">
        <f t="shared" si="405"/>
        <v>349</v>
      </c>
      <c r="BD126" s="55">
        <f t="shared" si="662"/>
        <v>2.8327922077922077E-2</v>
      </c>
      <c r="BE126" s="57">
        <f t="shared" si="406"/>
        <v>1013</v>
      </c>
      <c r="BF126" s="55">
        <f t="shared" si="663"/>
        <v>8.2224025974025977E-2</v>
      </c>
      <c r="BG126" s="57">
        <f t="shared" si="407"/>
        <v>1025</v>
      </c>
      <c r="BH126" s="55">
        <f t="shared" si="664"/>
        <v>8.3198051948051951E-2</v>
      </c>
      <c r="BJ126" s="261"/>
      <c r="BK126" s="272"/>
      <c r="BL126" s="208" t="s">
        <v>67</v>
      </c>
      <c r="BM126" s="38">
        <v>18501</v>
      </c>
      <c r="BN126" s="38">
        <v>541</v>
      </c>
      <c r="BO126" s="85">
        <v>2.9241662612831738E-2</v>
      </c>
      <c r="BP126" s="38">
        <v>2668</v>
      </c>
      <c r="BQ126" s="85">
        <v>0.14420842116642343</v>
      </c>
      <c r="BR126" s="38">
        <v>914</v>
      </c>
      <c r="BS126" s="85">
        <v>4.9402734987297983E-2</v>
      </c>
      <c r="BU126" s="190"/>
      <c r="BV126" s="192" t="s">
        <v>67</v>
      </c>
      <c r="BW126" s="36">
        <f t="shared" si="400"/>
        <v>0.80625000000000002</v>
      </c>
      <c r="BX126" s="36">
        <f>(BM102-SUM(BN102,BP102,BR102))/BM102</f>
        <v>0.81492411467116355</v>
      </c>
      <c r="BY126" s="81"/>
      <c r="BZ126" s="139"/>
      <c r="CA126" s="81"/>
      <c r="CB126" s="81"/>
      <c r="CC126" s="81"/>
      <c r="CD126" s="81"/>
      <c r="CE126" s="81"/>
      <c r="CF126" s="81"/>
      <c r="CG126" s="81"/>
      <c r="CH126" s="81"/>
      <c r="CI126" s="81"/>
      <c r="CJ126" s="81"/>
      <c r="CK126" s="81"/>
      <c r="CL126" s="81"/>
      <c r="CM126" s="81"/>
      <c r="CN126" s="81"/>
      <c r="CO126" s="81"/>
      <c r="CP126" s="3"/>
      <c r="CQ126" s="81"/>
      <c r="CR126" s="81"/>
      <c r="CS126" s="81"/>
      <c r="CT126" s="81"/>
      <c r="CU126" s="81"/>
      <c r="CV126" s="81"/>
      <c r="CW126" s="81"/>
      <c r="CX126" s="81"/>
      <c r="CY126" s="81"/>
      <c r="CZ126" s="81"/>
      <c r="DA126" s="81"/>
      <c r="DB126" s="81"/>
      <c r="DD126" s="139"/>
      <c r="DE126" s="81"/>
      <c r="DF126" s="81"/>
      <c r="DG126" s="81"/>
      <c r="DH126" s="81"/>
      <c r="DI126" s="81"/>
      <c r="DJ126" s="81"/>
      <c r="DK126" s="81"/>
      <c r="DL126" s="81"/>
      <c r="DM126" s="81"/>
      <c r="DN126" s="81"/>
      <c r="DO126" s="81"/>
      <c r="DP126" s="81"/>
      <c r="DQ126" s="81"/>
      <c r="DR126" s="81"/>
      <c r="DS126" s="81"/>
      <c r="DT126" s="81"/>
      <c r="DU126" s="81"/>
      <c r="DV126" s="81"/>
      <c r="DW126" s="81"/>
      <c r="DX126" s="81"/>
      <c r="DY126" s="81"/>
      <c r="DZ126" s="81"/>
      <c r="EA126" s="81"/>
      <c r="EB126" s="81"/>
      <c r="EC126" s="81"/>
      <c r="ED126" s="81"/>
      <c r="EE126" s="81"/>
      <c r="EF126" s="81"/>
      <c r="EG126" s="81"/>
      <c r="EH126" s="81"/>
      <c r="EI126" s="81"/>
      <c r="EJ126" s="81"/>
      <c r="EK126" s="81"/>
      <c r="EL126" s="81"/>
      <c r="EM126" s="81"/>
      <c r="EN126" s="81"/>
      <c r="EO126" s="81"/>
      <c r="EP126" s="81"/>
      <c r="EQ126" s="81"/>
      <c r="ER126" s="81"/>
      <c r="ES126" s="81"/>
      <c r="ET126" s="81"/>
      <c r="EU126" s="81"/>
      <c r="EV126" s="81"/>
      <c r="EX126" s="81"/>
      <c r="EY126" s="81"/>
      <c r="EZ126" s="81"/>
      <c r="FA126" s="81"/>
      <c r="FB126" s="81"/>
      <c r="FC126" s="81"/>
      <c r="FD126" s="81"/>
      <c r="FE126" s="81"/>
      <c r="FF126" s="81"/>
      <c r="FG126" s="81"/>
      <c r="FH126" s="81"/>
      <c r="FI126" s="81"/>
      <c r="FJ126" s="81"/>
      <c r="FK126" s="81"/>
      <c r="FL126" s="81"/>
      <c r="FM126" s="81"/>
      <c r="FN126" s="81"/>
      <c r="FO126" s="81"/>
      <c r="FP126" s="81"/>
      <c r="FQ126" s="81"/>
      <c r="FR126" s="81"/>
      <c r="FS126" s="81"/>
      <c r="FT126" s="81"/>
      <c r="FU126" s="81"/>
      <c r="FV126" s="81"/>
      <c r="FW126" s="81"/>
      <c r="FX126" s="81"/>
      <c r="FY126" s="81"/>
      <c r="FZ126" s="81"/>
      <c r="GA126" s="81"/>
      <c r="GB126" s="81"/>
      <c r="GC126" s="81"/>
      <c r="GD126" s="81"/>
      <c r="GE126" s="81"/>
      <c r="GF126" s="81"/>
      <c r="GG126" s="81"/>
      <c r="GH126" s="81"/>
    </row>
    <row r="127" spans="2:190" s="12" customFormat="1" ht="14.25" customHeight="1">
      <c r="B127" s="259">
        <v>25</v>
      </c>
      <c r="C127" s="270" t="s">
        <v>115</v>
      </c>
      <c r="D127" s="135" t="s">
        <v>140</v>
      </c>
      <c r="E127" s="120">
        <v>9</v>
      </c>
      <c r="F127" s="83">
        <v>0</v>
      </c>
      <c r="G127" s="72">
        <f t="shared" si="641"/>
        <v>0</v>
      </c>
      <c r="H127" s="73">
        <v>0</v>
      </c>
      <c r="I127" s="72">
        <f t="shared" si="642"/>
        <v>0</v>
      </c>
      <c r="J127" s="73">
        <v>0</v>
      </c>
      <c r="K127" s="72">
        <f t="shared" si="643"/>
        <v>0</v>
      </c>
      <c r="L127" s="120">
        <v>35</v>
      </c>
      <c r="M127" s="83">
        <v>3</v>
      </c>
      <c r="N127" s="72">
        <f t="shared" si="644"/>
        <v>8.5714285714285715E-2</v>
      </c>
      <c r="O127" s="73">
        <v>2</v>
      </c>
      <c r="P127" s="72">
        <f t="shared" si="645"/>
        <v>5.7142857142857141E-2</v>
      </c>
      <c r="Q127" s="73">
        <v>2</v>
      </c>
      <c r="R127" s="72">
        <f t="shared" si="646"/>
        <v>5.7142857142857141E-2</v>
      </c>
      <c r="S127" s="120">
        <v>1839</v>
      </c>
      <c r="T127" s="83">
        <v>74</v>
      </c>
      <c r="U127" s="72">
        <f t="shared" si="647"/>
        <v>4.0239260467645463E-2</v>
      </c>
      <c r="V127" s="73">
        <v>228</v>
      </c>
      <c r="W127" s="72">
        <f t="shared" si="648"/>
        <v>0.12398042414355628</v>
      </c>
      <c r="X127" s="73">
        <v>122</v>
      </c>
      <c r="Y127" s="72">
        <f t="shared" si="649"/>
        <v>6.6340402392604678E-2</v>
      </c>
      <c r="Z127" s="120">
        <v>1525</v>
      </c>
      <c r="AA127" s="83">
        <v>39</v>
      </c>
      <c r="AB127" s="72">
        <f t="shared" si="650"/>
        <v>2.5573770491803278E-2</v>
      </c>
      <c r="AC127" s="73">
        <v>198</v>
      </c>
      <c r="AD127" s="72">
        <f t="shared" si="651"/>
        <v>0.1298360655737705</v>
      </c>
      <c r="AE127" s="73">
        <v>118</v>
      </c>
      <c r="AF127" s="72">
        <f t="shared" si="652"/>
        <v>7.7377049180327867E-2</v>
      </c>
      <c r="AG127" s="120">
        <v>1102</v>
      </c>
      <c r="AH127" s="83">
        <v>21</v>
      </c>
      <c r="AI127" s="72">
        <f t="shared" si="653"/>
        <v>1.9056261343012703E-2</v>
      </c>
      <c r="AJ127" s="73">
        <v>123</v>
      </c>
      <c r="AK127" s="72">
        <f t="shared" si="654"/>
        <v>0.11161524500907441</v>
      </c>
      <c r="AL127" s="73">
        <v>54</v>
      </c>
      <c r="AM127" s="72">
        <f t="shared" si="655"/>
        <v>4.9001814882032667E-2</v>
      </c>
      <c r="AN127" s="120">
        <v>552</v>
      </c>
      <c r="AO127" s="83">
        <v>6</v>
      </c>
      <c r="AP127" s="72">
        <f t="shared" si="656"/>
        <v>1.0869565217391304E-2</v>
      </c>
      <c r="AQ127" s="73">
        <v>44</v>
      </c>
      <c r="AR127" s="72">
        <f t="shared" si="657"/>
        <v>7.9710144927536225E-2</v>
      </c>
      <c r="AS127" s="73">
        <v>14</v>
      </c>
      <c r="AT127" s="72">
        <f t="shared" si="658"/>
        <v>2.5362318840579712E-2</v>
      </c>
      <c r="AU127" s="120">
        <v>193</v>
      </c>
      <c r="AV127" s="83">
        <v>0</v>
      </c>
      <c r="AW127" s="72">
        <f t="shared" si="659"/>
        <v>0</v>
      </c>
      <c r="AX127" s="73">
        <v>15</v>
      </c>
      <c r="AY127" s="72">
        <f t="shared" si="660"/>
        <v>7.7720207253886009E-2</v>
      </c>
      <c r="AZ127" s="73">
        <v>4</v>
      </c>
      <c r="BA127" s="72">
        <f t="shared" si="661"/>
        <v>2.072538860103627E-2</v>
      </c>
      <c r="BB127" s="120">
        <f t="shared" si="404"/>
        <v>5255</v>
      </c>
      <c r="BC127" s="74">
        <f t="shared" si="405"/>
        <v>143</v>
      </c>
      <c r="BD127" s="72">
        <f t="shared" si="662"/>
        <v>2.7212178877259751E-2</v>
      </c>
      <c r="BE127" s="74">
        <f t="shared" si="406"/>
        <v>610</v>
      </c>
      <c r="BF127" s="72">
        <f t="shared" si="663"/>
        <v>0.11607992388201713</v>
      </c>
      <c r="BG127" s="74">
        <f t="shared" si="407"/>
        <v>314</v>
      </c>
      <c r="BH127" s="72">
        <f t="shared" si="664"/>
        <v>5.9752616555661275E-2</v>
      </c>
      <c r="BJ127" s="259">
        <v>31</v>
      </c>
      <c r="BK127" s="270" t="s">
        <v>35</v>
      </c>
      <c r="BL127" s="209" t="s">
        <v>140</v>
      </c>
      <c r="BM127" s="38">
        <v>22328</v>
      </c>
      <c r="BN127" s="38">
        <v>598</v>
      </c>
      <c r="BO127" s="85">
        <v>2.6782515227517019E-2</v>
      </c>
      <c r="BP127" s="38">
        <v>3758</v>
      </c>
      <c r="BQ127" s="85">
        <v>0.16830884987459691</v>
      </c>
      <c r="BR127" s="38">
        <v>992</v>
      </c>
      <c r="BS127" s="85">
        <v>4.4428520243640274E-2</v>
      </c>
      <c r="BU127" s="188" t="s">
        <v>115</v>
      </c>
      <c r="BV127" s="193" t="s">
        <v>140</v>
      </c>
      <c r="BW127" s="36">
        <f t="shared" si="400"/>
        <v>0.79695528068506183</v>
      </c>
      <c r="BX127" s="36">
        <f>(BM103-SUM(BN103,BP103,BR103))/BM103</f>
        <v>0.80132552404438961</v>
      </c>
      <c r="BY127" s="81"/>
      <c r="BZ127" s="139"/>
      <c r="CA127" s="81"/>
      <c r="CB127" s="81"/>
      <c r="CC127" s="81"/>
      <c r="CD127" s="81"/>
      <c r="CE127" s="81"/>
      <c r="CF127" s="81"/>
      <c r="CG127" s="81"/>
      <c r="CH127" s="81"/>
      <c r="CI127" s="81"/>
      <c r="CJ127" s="81"/>
      <c r="CK127" s="81"/>
      <c r="CL127" s="81"/>
      <c r="CM127" s="81"/>
      <c r="CN127" s="81"/>
      <c r="CO127" s="81"/>
      <c r="CP127" s="3"/>
      <c r="CQ127" s="81"/>
      <c r="CR127" s="81"/>
      <c r="CS127" s="81"/>
      <c r="CT127" s="81"/>
      <c r="CU127" s="81"/>
      <c r="CV127" s="81"/>
      <c r="CW127" s="81"/>
      <c r="CX127" s="81"/>
      <c r="CY127" s="81"/>
      <c r="CZ127" s="81"/>
      <c r="DA127" s="81"/>
      <c r="DB127" s="81"/>
      <c r="DD127" s="139"/>
      <c r="DE127" s="81"/>
      <c r="DF127" s="81"/>
      <c r="DG127" s="81"/>
      <c r="DH127" s="81"/>
      <c r="DI127" s="81"/>
      <c r="DJ127" s="81"/>
      <c r="DK127" s="81"/>
      <c r="DL127" s="81"/>
      <c r="DM127" s="81"/>
      <c r="DN127" s="81"/>
      <c r="DO127" s="81"/>
      <c r="DP127" s="81"/>
      <c r="DQ127" s="81"/>
      <c r="DR127" s="81"/>
      <c r="DS127" s="81"/>
      <c r="DT127" s="81"/>
      <c r="DU127" s="81"/>
      <c r="DV127" s="81"/>
      <c r="DW127" s="81"/>
      <c r="DX127" s="81"/>
      <c r="DY127" s="81"/>
      <c r="DZ127" s="81"/>
      <c r="EA127" s="81"/>
      <c r="EB127" s="81"/>
      <c r="EC127" s="81"/>
      <c r="ED127" s="81"/>
      <c r="EE127" s="81"/>
      <c r="EF127" s="81"/>
      <c r="EG127" s="81"/>
      <c r="EH127" s="81"/>
      <c r="EI127" s="81"/>
      <c r="EJ127" s="81"/>
      <c r="EK127" s="81"/>
      <c r="EL127" s="81"/>
      <c r="EM127" s="81"/>
      <c r="EN127" s="81"/>
      <c r="EO127" s="81"/>
      <c r="EP127" s="81"/>
      <c r="EQ127" s="81"/>
      <c r="ER127" s="81"/>
      <c r="ES127" s="81"/>
      <c r="ET127" s="81"/>
      <c r="EU127" s="81"/>
      <c r="EV127" s="81"/>
      <c r="EX127" s="81"/>
      <c r="EY127" s="81"/>
      <c r="EZ127" s="81"/>
      <c r="FA127" s="81"/>
      <c r="FB127" s="81"/>
      <c r="FC127" s="81"/>
      <c r="FD127" s="81"/>
      <c r="FE127" s="81"/>
      <c r="FF127" s="81"/>
      <c r="FG127" s="81"/>
      <c r="FH127" s="81"/>
      <c r="FI127" s="81"/>
      <c r="FJ127" s="81"/>
      <c r="FK127" s="81"/>
      <c r="FL127" s="81"/>
      <c r="FM127" s="81"/>
      <c r="FN127" s="81"/>
      <c r="FO127" s="81"/>
      <c r="FP127" s="81"/>
      <c r="FQ127" s="81"/>
      <c r="FR127" s="81"/>
      <c r="FS127" s="81"/>
      <c r="FT127" s="81"/>
      <c r="FU127" s="81"/>
      <c r="FV127" s="81"/>
      <c r="FW127" s="81"/>
      <c r="FX127" s="81"/>
      <c r="FY127" s="81"/>
      <c r="FZ127" s="81"/>
      <c r="GA127" s="81"/>
      <c r="GB127" s="81"/>
      <c r="GC127" s="81"/>
      <c r="GD127" s="81"/>
      <c r="GE127" s="81"/>
      <c r="GF127" s="81"/>
      <c r="GG127" s="81"/>
      <c r="GH127" s="81"/>
    </row>
    <row r="128" spans="2:190" s="12" customFormat="1" ht="14.25" customHeight="1">
      <c r="B128" s="260"/>
      <c r="C128" s="271"/>
      <c r="D128" s="213" t="s">
        <v>303</v>
      </c>
      <c r="E128" s="170">
        <v>0</v>
      </c>
      <c r="F128" s="220">
        <v>0</v>
      </c>
      <c r="G128" s="84" t="str">
        <f t="shared" si="641"/>
        <v>-</v>
      </c>
      <c r="H128" s="231">
        <v>0</v>
      </c>
      <c r="I128" s="84" t="str">
        <f>IFERROR(H128/E128,"-")</f>
        <v>-</v>
      </c>
      <c r="J128" s="231">
        <v>0</v>
      </c>
      <c r="K128" s="84" t="str">
        <f>IFERROR(J128/E128,"-")</f>
        <v>-</v>
      </c>
      <c r="L128" s="170">
        <v>4</v>
      </c>
      <c r="M128" s="220">
        <v>0</v>
      </c>
      <c r="N128" s="84">
        <f>IFERROR(M128/L128,"-")</f>
        <v>0</v>
      </c>
      <c r="O128" s="231">
        <v>0</v>
      </c>
      <c r="P128" s="84">
        <f>IFERROR(O128/L128,"-")</f>
        <v>0</v>
      </c>
      <c r="Q128" s="231">
        <v>0</v>
      </c>
      <c r="R128" s="84">
        <f>IFERROR(Q128/L128,"-")</f>
        <v>0</v>
      </c>
      <c r="S128" s="170">
        <v>489</v>
      </c>
      <c r="T128" s="220">
        <v>16</v>
      </c>
      <c r="U128" s="84">
        <f>IFERROR(T128/S128,"-")</f>
        <v>3.2719836400817999E-2</v>
      </c>
      <c r="V128" s="231">
        <v>76</v>
      </c>
      <c r="W128" s="84">
        <f>IFERROR(V128/S128,"-")</f>
        <v>0.15541922290388549</v>
      </c>
      <c r="X128" s="231">
        <v>39</v>
      </c>
      <c r="Y128" s="84">
        <f>IFERROR(X128/S128,"-")</f>
        <v>7.9754601226993863E-2</v>
      </c>
      <c r="Z128" s="170">
        <v>392</v>
      </c>
      <c r="AA128" s="220">
        <v>11</v>
      </c>
      <c r="AB128" s="84">
        <f>IFERROR(AA128/Z128,"-")</f>
        <v>2.8061224489795918E-2</v>
      </c>
      <c r="AC128" s="231">
        <v>55</v>
      </c>
      <c r="AD128" s="84">
        <f>IFERROR(AC128/Z128,"-")</f>
        <v>0.14030612244897958</v>
      </c>
      <c r="AE128" s="231">
        <v>34</v>
      </c>
      <c r="AF128" s="84">
        <f>IFERROR(AE128/Z128,"-")</f>
        <v>8.673469387755102E-2</v>
      </c>
      <c r="AG128" s="170">
        <v>271</v>
      </c>
      <c r="AH128" s="220">
        <v>8</v>
      </c>
      <c r="AI128" s="84">
        <f>IFERROR(AH128/AG128,"-")</f>
        <v>2.9520295202952029E-2</v>
      </c>
      <c r="AJ128" s="231">
        <v>34</v>
      </c>
      <c r="AK128" s="84">
        <f>IFERROR(AJ128/AG128,"-")</f>
        <v>0.12546125461254612</v>
      </c>
      <c r="AL128" s="231">
        <v>20</v>
      </c>
      <c r="AM128" s="84">
        <f>IFERROR(AL128/AG128,"-")</f>
        <v>7.3800738007380073E-2</v>
      </c>
      <c r="AN128" s="170">
        <v>122</v>
      </c>
      <c r="AO128" s="220">
        <v>3</v>
      </c>
      <c r="AP128" s="84">
        <f>IFERROR(AO128/AN128,"-")</f>
        <v>2.4590163934426229E-2</v>
      </c>
      <c r="AQ128" s="231">
        <v>15</v>
      </c>
      <c r="AR128" s="84">
        <f>IFERROR(AQ128/AN128,"-")</f>
        <v>0.12295081967213115</v>
      </c>
      <c r="AS128" s="231">
        <v>4</v>
      </c>
      <c r="AT128" s="84">
        <f>IFERROR(AS128/AN128,"-")</f>
        <v>3.2786885245901641E-2</v>
      </c>
      <c r="AU128" s="170">
        <v>34</v>
      </c>
      <c r="AV128" s="220">
        <v>0</v>
      </c>
      <c r="AW128" s="84">
        <f>IFERROR(AV128/AU128,"-")</f>
        <v>0</v>
      </c>
      <c r="AX128" s="231">
        <v>3</v>
      </c>
      <c r="AY128" s="84">
        <f>IFERROR(AX128/AU128,"-")</f>
        <v>8.8235294117647065E-2</v>
      </c>
      <c r="AZ128" s="231">
        <v>1</v>
      </c>
      <c r="BA128" s="84">
        <f>IFERROR(AZ128/AU128,"-")</f>
        <v>2.9411764705882353E-2</v>
      </c>
      <c r="BB128" s="170">
        <f t="shared" si="404"/>
        <v>1312</v>
      </c>
      <c r="BC128" s="171">
        <f t="shared" si="405"/>
        <v>38</v>
      </c>
      <c r="BD128" s="84">
        <f>IFERROR(BC128/BB128,"-")</f>
        <v>2.8963414634146343E-2</v>
      </c>
      <c r="BE128" s="171">
        <f t="shared" si="406"/>
        <v>183</v>
      </c>
      <c r="BF128" s="84">
        <f>IFERROR(BE128/BB128,"-")</f>
        <v>0.13948170731707318</v>
      </c>
      <c r="BG128" s="171">
        <f t="shared" si="407"/>
        <v>98</v>
      </c>
      <c r="BH128" s="84">
        <f>IFERROR(BG128/BB128,"-")</f>
        <v>7.4695121951219509E-2</v>
      </c>
      <c r="BJ128" s="260"/>
      <c r="BK128" s="271"/>
      <c r="BL128" s="209" t="s">
        <v>160</v>
      </c>
      <c r="BM128" s="38">
        <v>2004</v>
      </c>
      <c r="BN128" s="38">
        <v>69</v>
      </c>
      <c r="BO128" s="85">
        <v>3.4431137724550899E-2</v>
      </c>
      <c r="BP128" s="38">
        <v>409</v>
      </c>
      <c r="BQ128" s="85">
        <v>0.20409181636726548</v>
      </c>
      <c r="BR128" s="38">
        <v>110</v>
      </c>
      <c r="BS128" s="85">
        <v>5.4890219560878244E-2</v>
      </c>
      <c r="BU128" s="225"/>
      <c r="BV128" s="214" t="s">
        <v>299</v>
      </c>
      <c r="BW128" s="36">
        <f t="shared" si="400"/>
        <v>0.75685975609756095</v>
      </c>
      <c r="BX128" s="226"/>
      <c r="BY128" s="81"/>
      <c r="BZ128" s="139"/>
      <c r="CA128" s="81"/>
      <c r="CB128" s="81"/>
      <c r="CC128" s="81"/>
      <c r="CD128" s="81"/>
      <c r="CE128" s="81"/>
      <c r="CF128" s="81"/>
      <c r="CG128" s="81"/>
      <c r="CH128" s="81"/>
      <c r="CI128" s="81"/>
      <c r="CJ128" s="81"/>
      <c r="CK128" s="81"/>
      <c r="CL128" s="81"/>
      <c r="CM128" s="81"/>
      <c r="CN128" s="81"/>
      <c r="CO128" s="81"/>
      <c r="CP128" s="3"/>
      <c r="CQ128" s="81"/>
      <c r="CR128" s="81"/>
      <c r="CS128" s="81"/>
      <c r="CT128" s="81"/>
      <c r="CU128" s="81"/>
      <c r="CV128" s="81"/>
      <c r="CW128" s="81"/>
      <c r="CX128" s="81"/>
      <c r="CY128" s="81"/>
      <c r="CZ128" s="81"/>
      <c r="DA128" s="81"/>
      <c r="DB128" s="81"/>
      <c r="DD128" s="139"/>
      <c r="DE128" s="81"/>
      <c r="DF128" s="81"/>
      <c r="DG128" s="81"/>
      <c r="DH128" s="81"/>
      <c r="DI128" s="81"/>
      <c r="DJ128" s="81"/>
      <c r="DK128" s="81"/>
      <c r="DL128" s="81"/>
      <c r="DM128" s="81"/>
      <c r="DN128" s="81"/>
      <c r="DO128" s="81"/>
      <c r="DP128" s="81"/>
      <c r="DQ128" s="81"/>
      <c r="DR128" s="81"/>
      <c r="DS128" s="81"/>
      <c r="DT128" s="81"/>
      <c r="DU128" s="81"/>
      <c r="DV128" s="81"/>
      <c r="DW128" s="81"/>
      <c r="DX128" s="81"/>
      <c r="DY128" s="81"/>
      <c r="DZ128" s="81"/>
      <c r="EA128" s="81"/>
      <c r="EB128" s="81"/>
      <c r="EC128" s="81"/>
      <c r="ED128" s="81"/>
      <c r="EE128" s="81"/>
      <c r="EF128" s="81"/>
      <c r="EG128" s="81"/>
      <c r="EH128" s="81"/>
      <c r="EI128" s="81"/>
      <c r="EJ128" s="81"/>
      <c r="EK128" s="81"/>
      <c r="EL128" s="81"/>
      <c r="EM128" s="81"/>
      <c r="EN128" s="81"/>
      <c r="EO128" s="81"/>
      <c r="EP128" s="81"/>
      <c r="EQ128" s="81"/>
      <c r="ER128" s="81"/>
      <c r="ES128" s="81"/>
      <c r="ET128" s="81"/>
      <c r="EU128" s="81"/>
      <c r="EV128" s="81"/>
      <c r="EX128" s="81"/>
      <c r="EY128" s="81"/>
      <c r="EZ128" s="81"/>
      <c r="FA128" s="81"/>
      <c r="FB128" s="81"/>
      <c r="FC128" s="81"/>
      <c r="FD128" s="81"/>
      <c r="FE128" s="81"/>
      <c r="FF128" s="81"/>
      <c r="FG128" s="81"/>
      <c r="FH128" s="81"/>
      <c r="FI128" s="81"/>
      <c r="FJ128" s="81"/>
      <c r="FK128" s="81"/>
      <c r="FL128" s="81"/>
      <c r="FM128" s="81"/>
      <c r="FN128" s="81"/>
      <c r="FO128" s="81"/>
      <c r="FP128" s="81"/>
      <c r="FQ128" s="81"/>
      <c r="FR128" s="81"/>
      <c r="FS128" s="81"/>
      <c r="FT128" s="81"/>
      <c r="FU128" s="81"/>
      <c r="FV128" s="81"/>
      <c r="FW128" s="81"/>
      <c r="FX128" s="81"/>
      <c r="FY128" s="81"/>
      <c r="FZ128" s="81"/>
      <c r="GA128" s="81"/>
      <c r="GB128" s="81"/>
      <c r="GC128" s="81"/>
      <c r="GD128" s="81"/>
      <c r="GE128" s="81"/>
      <c r="GF128" s="81"/>
      <c r="GG128" s="81"/>
      <c r="GH128" s="81"/>
    </row>
    <row r="129" spans="2:190" s="12" customFormat="1" ht="14.25" customHeight="1">
      <c r="B129" s="260"/>
      <c r="C129" s="271"/>
      <c r="D129" s="169" t="s">
        <v>160</v>
      </c>
      <c r="E129" s="164">
        <v>2</v>
      </c>
      <c r="F129" s="165">
        <v>0</v>
      </c>
      <c r="G129" s="62">
        <f t="shared" si="641"/>
        <v>0</v>
      </c>
      <c r="H129" s="63">
        <v>0</v>
      </c>
      <c r="I129" s="62">
        <f t="shared" si="642"/>
        <v>0</v>
      </c>
      <c r="J129" s="63">
        <v>1</v>
      </c>
      <c r="K129" s="62">
        <f t="shared" si="643"/>
        <v>0.5</v>
      </c>
      <c r="L129" s="164">
        <v>1</v>
      </c>
      <c r="M129" s="165">
        <v>0</v>
      </c>
      <c r="N129" s="62">
        <f t="shared" si="644"/>
        <v>0</v>
      </c>
      <c r="O129" s="63">
        <v>1</v>
      </c>
      <c r="P129" s="62">
        <f t="shared" si="645"/>
        <v>1</v>
      </c>
      <c r="Q129" s="63">
        <v>0</v>
      </c>
      <c r="R129" s="62">
        <f t="shared" si="646"/>
        <v>0</v>
      </c>
      <c r="S129" s="164">
        <v>626</v>
      </c>
      <c r="T129" s="165">
        <v>17</v>
      </c>
      <c r="U129" s="62">
        <f t="shared" si="647"/>
        <v>2.7156549520766772E-2</v>
      </c>
      <c r="V129" s="63">
        <v>70</v>
      </c>
      <c r="W129" s="62">
        <f t="shared" si="648"/>
        <v>0.11182108626198083</v>
      </c>
      <c r="X129" s="63">
        <v>50</v>
      </c>
      <c r="Y129" s="62">
        <f t="shared" si="649"/>
        <v>7.9872204472843447E-2</v>
      </c>
      <c r="Z129" s="164">
        <v>396</v>
      </c>
      <c r="AA129" s="165">
        <v>10</v>
      </c>
      <c r="AB129" s="62">
        <f t="shared" si="650"/>
        <v>2.5252525252525252E-2</v>
      </c>
      <c r="AC129" s="63">
        <v>42</v>
      </c>
      <c r="AD129" s="62">
        <f t="shared" si="651"/>
        <v>0.10606060606060606</v>
      </c>
      <c r="AE129" s="63">
        <v>24</v>
      </c>
      <c r="AF129" s="62">
        <f t="shared" si="652"/>
        <v>6.0606060606060608E-2</v>
      </c>
      <c r="AG129" s="164">
        <v>231</v>
      </c>
      <c r="AH129" s="165">
        <v>4</v>
      </c>
      <c r="AI129" s="62">
        <f t="shared" si="653"/>
        <v>1.7316017316017316E-2</v>
      </c>
      <c r="AJ129" s="63">
        <v>25</v>
      </c>
      <c r="AK129" s="62">
        <f t="shared" si="654"/>
        <v>0.10822510822510822</v>
      </c>
      <c r="AL129" s="63">
        <v>21</v>
      </c>
      <c r="AM129" s="62">
        <f t="shared" si="655"/>
        <v>9.0909090909090912E-2</v>
      </c>
      <c r="AN129" s="164">
        <v>96</v>
      </c>
      <c r="AO129" s="165">
        <v>3</v>
      </c>
      <c r="AP129" s="62">
        <f t="shared" si="656"/>
        <v>3.125E-2</v>
      </c>
      <c r="AQ129" s="63">
        <v>8</v>
      </c>
      <c r="AR129" s="62">
        <f t="shared" si="657"/>
        <v>8.3333333333333329E-2</v>
      </c>
      <c r="AS129" s="63">
        <v>3</v>
      </c>
      <c r="AT129" s="62">
        <f t="shared" si="658"/>
        <v>3.125E-2</v>
      </c>
      <c r="AU129" s="164">
        <v>26</v>
      </c>
      <c r="AV129" s="165">
        <v>0</v>
      </c>
      <c r="AW129" s="62">
        <f t="shared" si="659"/>
        <v>0</v>
      </c>
      <c r="AX129" s="63">
        <v>0</v>
      </c>
      <c r="AY129" s="62">
        <f t="shared" si="660"/>
        <v>0</v>
      </c>
      <c r="AZ129" s="63">
        <v>1</v>
      </c>
      <c r="BA129" s="62">
        <f t="shared" si="661"/>
        <v>3.8461538461538464E-2</v>
      </c>
      <c r="BB129" s="164">
        <f t="shared" si="404"/>
        <v>1378</v>
      </c>
      <c r="BC129" s="64">
        <f t="shared" si="405"/>
        <v>34</v>
      </c>
      <c r="BD129" s="62">
        <f t="shared" si="662"/>
        <v>2.4673439767779391E-2</v>
      </c>
      <c r="BE129" s="64">
        <f t="shared" si="406"/>
        <v>146</v>
      </c>
      <c r="BF129" s="62">
        <f t="shared" si="663"/>
        <v>0.10595065312046444</v>
      </c>
      <c r="BG129" s="64">
        <f t="shared" si="407"/>
        <v>100</v>
      </c>
      <c r="BH129" s="62">
        <f t="shared" si="664"/>
        <v>7.2568940493468792E-2</v>
      </c>
      <c r="BJ129" s="260"/>
      <c r="BK129" s="271"/>
      <c r="BL129" s="209" t="s">
        <v>209</v>
      </c>
      <c r="BM129" s="38">
        <v>504</v>
      </c>
      <c r="BN129" s="38">
        <v>3</v>
      </c>
      <c r="BO129" s="85">
        <v>5.9523809523809521E-3</v>
      </c>
      <c r="BP129" s="38">
        <v>15</v>
      </c>
      <c r="BQ129" s="85">
        <v>2.976190476190476E-2</v>
      </c>
      <c r="BR129" s="38">
        <v>3</v>
      </c>
      <c r="BS129" s="85">
        <v>5.9523809523809521E-3</v>
      </c>
      <c r="BU129" s="189"/>
      <c r="BV129" s="193" t="s">
        <v>160</v>
      </c>
      <c r="BW129" s="36">
        <f t="shared" si="400"/>
        <v>0.79680696661828743</v>
      </c>
      <c r="BX129" s="36">
        <f>(BM104-SUM(BN104,BP104,BR104))/BM104</f>
        <v>0.81078904991948475</v>
      </c>
      <c r="BY129" s="81"/>
      <c r="BZ129" s="139"/>
      <c r="CA129" s="81"/>
      <c r="CB129" s="81"/>
      <c r="CC129" s="81"/>
      <c r="CD129" s="81"/>
      <c r="CE129" s="81"/>
      <c r="CF129" s="81"/>
      <c r="CG129" s="81"/>
      <c r="CH129" s="81"/>
      <c r="CI129" s="81"/>
      <c r="CJ129" s="81"/>
      <c r="CK129" s="81"/>
      <c r="CL129" s="81"/>
      <c r="CM129" s="81"/>
      <c r="CN129" s="81"/>
      <c r="CO129" s="81"/>
      <c r="CP129" s="3"/>
      <c r="CQ129" s="81"/>
      <c r="CR129" s="81"/>
      <c r="CS129" s="81"/>
      <c r="CT129" s="81"/>
      <c r="CU129" s="81"/>
      <c r="CV129" s="81"/>
      <c r="CW129" s="81"/>
      <c r="CX129" s="81"/>
      <c r="CY129" s="81"/>
      <c r="CZ129" s="81"/>
      <c r="DA129" s="81"/>
      <c r="DB129" s="81"/>
      <c r="DD129" s="139"/>
      <c r="DE129" s="81"/>
      <c r="DF129" s="81"/>
      <c r="DG129" s="81"/>
      <c r="DH129" s="81"/>
      <c r="DI129" s="81"/>
      <c r="DJ129" s="81"/>
      <c r="DK129" s="81"/>
      <c r="DL129" s="81"/>
      <c r="DM129" s="81"/>
      <c r="DN129" s="81"/>
      <c r="DO129" s="81"/>
      <c r="DP129" s="81"/>
      <c r="DQ129" s="81"/>
      <c r="DR129" s="81"/>
      <c r="DS129" s="81"/>
      <c r="DT129" s="81"/>
      <c r="DU129" s="81"/>
      <c r="DV129" s="81"/>
      <c r="DW129" s="81"/>
      <c r="DX129" s="81"/>
      <c r="DY129" s="81"/>
      <c r="DZ129" s="81"/>
      <c r="EA129" s="81"/>
      <c r="EB129" s="81"/>
      <c r="EC129" s="81"/>
      <c r="ED129" s="81"/>
      <c r="EE129" s="81"/>
      <c r="EF129" s="81"/>
      <c r="EG129" s="81"/>
      <c r="EH129" s="81"/>
      <c r="EI129" s="81"/>
      <c r="EJ129" s="81"/>
      <c r="EK129" s="81"/>
      <c r="EL129" s="81"/>
      <c r="EM129" s="81"/>
      <c r="EN129" s="81"/>
      <c r="EO129" s="81"/>
      <c r="EP129" s="81"/>
      <c r="EQ129" s="81"/>
      <c r="ER129" s="81"/>
      <c r="ES129" s="81"/>
      <c r="ET129" s="81"/>
      <c r="EU129" s="81"/>
      <c r="EV129" s="81"/>
      <c r="EX129" s="81"/>
      <c r="EY129" s="81"/>
      <c r="EZ129" s="81"/>
      <c r="FA129" s="81"/>
      <c r="FB129" s="81"/>
      <c r="FC129" s="81"/>
      <c r="FD129" s="81"/>
      <c r="FE129" s="81"/>
      <c r="FF129" s="81"/>
      <c r="FG129" s="81"/>
      <c r="FH129" s="81"/>
      <c r="FI129" s="81"/>
      <c r="FJ129" s="81"/>
      <c r="FK129" s="81"/>
      <c r="FL129" s="81"/>
      <c r="FM129" s="81"/>
      <c r="FN129" s="81"/>
      <c r="FO129" s="81"/>
      <c r="FP129" s="81"/>
      <c r="FQ129" s="81"/>
      <c r="FR129" s="81"/>
      <c r="FS129" s="81"/>
      <c r="FT129" s="81"/>
      <c r="FU129" s="81"/>
      <c r="FV129" s="81"/>
      <c r="FW129" s="81"/>
      <c r="FX129" s="81"/>
      <c r="FY129" s="81"/>
      <c r="FZ129" s="81"/>
      <c r="GA129" s="81"/>
      <c r="GB129" s="81"/>
      <c r="GC129" s="81"/>
      <c r="GD129" s="81"/>
      <c r="GE129" s="81"/>
      <c r="GF129" s="81"/>
      <c r="GG129" s="81"/>
      <c r="GH129" s="81"/>
    </row>
    <row r="130" spans="2:190" s="12" customFormat="1" ht="14.25" customHeight="1">
      <c r="B130" s="260"/>
      <c r="C130" s="271"/>
      <c r="D130" s="136" t="s">
        <v>210</v>
      </c>
      <c r="E130" s="156">
        <v>0</v>
      </c>
      <c r="F130" s="232">
        <v>0</v>
      </c>
      <c r="G130" s="158" t="str">
        <f t="shared" ref="G130" si="713">IFERROR(F130/E130,"-")</f>
        <v>-</v>
      </c>
      <c r="H130" s="233">
        <v>0</v>
      </c>
      <c r="I130" s="158" t="str">
        <f t="shared" ref="I130" si="714">IFERROR(H130/E130,"-")</f>
        <v>-</v>
      </c>
      <c r="J130" s="233">
        <v>0</v>
      </c>
      <c r="K130" s="158" t="str">
        <f t="shared" ref="K130" si="715">IFERROR(J130/E130,"-")</f>
        <v>-</v>
      </c>
      <c r="L130" s="156">
        <v>1</v>
      </c>
      <c r="M130" s="232">
        <v>0</v>
      </c>
      <c r="N130" s="158">
        <f t="shared" ref="N130" si="716">IFERROR(M130/L130,"-")</f>
        <v>0</v>
      </c>
      <c r="O130" s="233">
        <v>0</v>
      </c>
      <c r="P130" s="158">
        <f t="shared" ref="P130" si="717">IFERROR(O130/L130,"-")</f>
        <v>0</v>
      </c>
      <c r="Q130" s="233">
        <v>0</v>
      </c>
      <c r="R130" s="158">
        <f t="shared" ref="R130" si="718">IFERROR(Q130/L130,"-")</f>
        <v>0</v>
      </c>
      <c r="S130" s="156">
        <v>36</v>
      </c>
      <c r="T130" s="232">
        <v>0</v>
      </c>
      <c r="U130" s="158">
        <f t="shared" ref="U130" si="719">IFERROR(T130/S130,"-")</f>
        <v>0</v>
      </c>
      <c r="V130" s="233">
        <v>1</v>
      </c>
      <c r="W130" s="158">
        <f t="shared" ref="W130" si="720">IFERROR(V130/S130,"-")</f>
        <v>2.7777777777777776E-2</v>
      </c>
      <c r="X130" s="233">
        <v>1</v>
      </c>
      <c r="Y130" s="158">
        <f t="shared" ref="Y130" si="721">IFERROR(X130/S130,"-")</f>
        <v>2.7777777777777776E-2</v>
      </c>
      <c r="Z130" s="156">
        <v>69</v>
      </c>
      <c r="AA130" s="232">
        <v>0</v>
      </c>
      <c r="AB130" s="158">
        <f t="shared" ref="AB130" si="722">IFERROR(AA130/Z130,"-")</f>
        <v>0</v>
      </c>
      <c r="AC130" s="233">
        <v>5</v>
      </c>
      <c r="AD130" s="158">
        <f t="shared" ref="AD130" si="723">IFERROR(AC130/Z130,"-")</f>
        <v>7.2463768115942032E-2</v>
      </c>
      <c r="AE130" s="233">
        <v>1</v>
      </c>
      <c r="AF130" s="158">
        <f t="shared" ref="AF130" si="724">IFERROR(AE130/Z130,"-")</f>
        <v>1.4492753623188406E-2</v>
      </c>
      <c r="AG130" s="156">
        <v>71</v>
      </c>
      <c r="AH130" s="232">
        <v>0</v>
      </c>
      <c r="AI130" s="158">
        <f t="shared" ref="AI130" si="725">IFERROR(AH130/AG130,"-")</f>
        <v>0</v>
      </c>
      <c r="AJ130" s="233">
        <v>2</v>
      </c>
      <c r="AK130" s="158">
        <f t="shared" ref="AK130" si="726">IFERROR(AJ130/AG130,"-")</f>
        <v>2.8169014084507043E-2</v>
      </c>
      <c r="AL130" s="233">
        <v>3</v>
      </c>
      <c r="AM130" s="158">
        <f t="shared" ref="AM130" si="727">IFERROR(AL130/AG130,"-")</f>
        <v>4.2253521126760563E-2</v>
      </c>
      <c r="AN130" s="156">
        <v>77</v>
      </c>
      <c r="AO130" s="232">
        <v>0</v>
      </c>
      <c r="AP130" s="158">
        <f t="shared" ref="AP130" si="728">IFERROR(AO130/AN130,"-")</f>
        <v>0</v>
      </c>
      <c r="AQ130" s="233">
        <v>2</v>
      </c>
      <c r="AR130" s="158">
        <f t="shared" ref="AR130" si="729">IFERROR(AQ130/AN130,"-")</f>
        <v>2.5974025974025976E-2</v>
      </c>
      <c r="AS130" s="233">
        <v>1</v>
      </c>
      <c r="AT130" s="158">
        <f t="shared" ref="AT130" si="730">IFERROR(AS130/AN130,"-")</f>
        <v>1.2987012987012988E-2</v>
      </c>
      <c r="AU130" s="156">
        <v>43</v>
      </c>
      <c r="AV130" s="232">
        <v>0</v>
      </c>
      <c r="AW130" s="158">
        <f t="shared" ref="AW130" si="731">IFERROR(AV130/AU130,"-")</f>
        <v>0</v>
      </c>
      <c r="AX130" s="233">
        <v>1</v>
      </c>
      <c r="AY130" s="158">
        <f t="shared" ref="AY130" si="732">IFERROR(AX130/AU130,"-")</f>
        <v>2.3255813953488372E-2</v>
      </c>
      <c r="AZ130" s="233">
        <v>0</v>
      </c>
      <c r="BA130" s="158">
        <f t="shared" ref="BA130" si="733">IFERROR(AZ130/AU130,"-")</f>
        <v>0</v>
      </c>
      <c r="BB130" s="156">
        <f t="shared" si="404"/>
        <v>297</v>
      </c>
      <c r="BC130" s="157">
        <f t="shared" si="405"/>
        <v>0</v>
      </c>
      <c r="BD130" s="158">
        <f t="shared" ref="BD130" si="734">IFERROR(BC130/BB130,"-")</f>
        <v>0</v>
      </c>
      <c r="BE130" s="157">
        <f t="shared" si="406"/>
        <v>11</v>
      </c>
      <c r="BF130" s="158">
        <f t="shared" ref="BF130" si="735">IFERROR(BE130/BB130,"-")</f>
        <v>3.7037037037037035E-2</v>
      </c>
      <c r="BG130" s="157">
        <f t="shared" si="407"/>
        <v>6</v>
      </c>
      <c r="BH130" s="158">
        <f t="shared" ref="BH130" si="736">IFERROR(BG130/BB130,"-")</f>
        <v>2.0202020202020204E-2</v>
      </c>
      <c r="BJ130" s="261"/>
      <c r="BK130" s="272"/>
      <c r="BL130" s="208" t="s">
        <v>67</v>
      </c>
      <c r="BM130" s="38">
        <v>24836</v>
      </c>
      <c r="BN130" s="38">
        <v>670</v>
      </c>
      <c r="BO130" s="85">
        <v>2.6976968916089548E-2</v>
      </c>
      <c r="BP130" s="38">
        <v>4182</v>
      </c>
      <c r="BQ130" s="85">
        <v>0.16838460299565147</v>
      </c>
      <c r="BR130" s="38">
        <v>1105</v>
      </c>
      <c r="BS130" s="85">
        <v>4.449186664519246E-2</v>
      </c>
      <c r="BU130" s="189"/>
      <c r="BV130" s="193" t="s">
        <v>209</v>
      </c>
      <c r="BW130" s="36">
        <f t="shared" si="400"/>
        <v>0.9427609427609428</v>
      </c>
      <c r="BX130" s="36">
        <f>(BM105-SUM(BN105,BP105,BR105))/BM105</f>
        <v>0.9709443099273608</v>
      </c>
      <c r="BY130" s="81"/>
      <c r="BZ130" s="139"/>
      <c r="CA130" s="81"/>
      <c r="CB130" s="81"/>
      <c r="CC130" s="81"/>
      <c r="CD130" s="81"/>
      <c r="CE130" s="81"/>
      <c r="CF130" s="81"/>
      <c r="CG130" s="81"/>
      <c r="CH130" s="81"/>
      <c r="CI130" s="81"/>
      <c r="CJ130" s="81"/>
      <c r="CK130" s="81"/>
      <c r="CL130" s="81"/>
      <c r="CM130" s="81"/>
      <c r="CN130" s="81"/>
      <c r="CO130" s="81"/>
      <c r="CP130" s="3"/>
      <c r="CQ130" s="81"/>
      <c r="CR130" s="81"/>
      <c r="CS130" s="81"/>
      <c r="CT130" s="81"/>
      <c r="CU130" s="81"/>
      <c r="CV130" s="81"/>
      <c r="CW130" s="81"/>
      <c r="CX130" s="81"/>
      <c r="CY130" s="81"/>
      <c r="CZ130" s="81"/>
      <c r="DA130" s="81"/>
      <c r="DB130" s="81"/>
      <c r="DD130" s="139"/>
      <c r="DE130" s="81"/>
      <c r="DF130" s="81"/>
      <c r="DG130" s="81"/>
      <c r="DH130" s="81"/>
      <c r="DI130" s="81"/>
      <c r="DJ130" s="81"/>
      <c r="DK130" s="81"/>
      <c r="DL130" s="81"/>
      <c r="DM130" s="81"/>
      <c r="DN130" s="81"/>
      <c r="DO130" s="81"/>
      <c r="DP130" s="81"/>
      <c r="DQ130" s="81"/>
      <c r="DR130" s="81"/>
      <c r="DS130" s="81"/>
      <c r="DT130" s="81"/>
      <c r="DU130" s="81"/>
      <c r="DV130" s="81"/>
      <c r="DW130" s="81"/>
      <c r="DX130" s="81"/>
      <c r="DY130" s="81"/>
      <c r="DZ130" s="81"/>
      <c r="EA130" s="81"/>
      <c r="EB130" s="81"/>
      <c r="EC130" s="81"/>
      <c r="ED130" s="81"/>
      <c r="EE130" s="81"/>
      <c r="EF130" s="81"/>
      <c r="EG130" s="81"/>
      <c r="EH130" s="81"/>
      <c r="EI130" s="81"/>
      <c r="EJ130" s="81"/>
      <c r="EK130" s="81"/>
      <c r="EL130" s="81"/>
      <c r="EM130" s="81"/>
      <c r="EN130" s="81"/>
      <c r="EO130" s="81"/>
      <c r="EP130" s="81"/>
      <c r="EQ130" s="81"/>
      <c r="ER130" s="81"/>
      <c r="ES130" s="81"/>
      <c r="ET130" s="81"/>
      <c r="EU130" s="81"/>
      <c r="EV130" s="81"/>
      <c r="EX130" s="81"/>
      <c r="EY130" s="81"/>
      <c r="EZ130" s="81"/>
      <c r="FA130" s="81"/>
      <c r="FB130" s="81"/>
      <c r="FC130" s="81"/>
      <c r="FD130" s="81"/>
      <c r="FE130" s="81"/>
      <c r="FF130" s="81"/>
      <c r="FG130" s="81"/>
      <c r="FH130" s="81"/>
      <c r="FI130" s="81"/>
      <c r="FJ130" s="81"/>
      <c r="FK130" s="81"/>
      <c r="FL130" s="81"/>
      <c r="FM130" s="81"/>
      <c r="FN130" s="81"/>
      <c r="FO130" s="81"/>
      <c r="FP130" s="81"/>
      <c r="FQ130" s="81"/>
      <c r="FR130" s="81"/>
      <c r="FS130" s="81"/>
      <c r="FT130" s="81"/>
      <c r="FU130" s="81"/>
      <c r="FV130" s="81"/>
      <c r="FW130" s="81"/>
      <c r="FX130" s="81"/>
      <c r="FY130" s="81"/>
      <c r="FZ130" s="81"/>
      <c r="GA130" s="81"/>
      <c r="GB130" s="81"/>
      <c r="GC130" s="81"/>
      <c r="GD130" s="81"/>
      <c r="GE130" s="81"/>
      <c r="GF130" s="81"/>
      <c r="GG130" s="81"/>
      <c r="GH130" s="81"/>
    </row>
    <row r="131" spans="2:190" s="12" customFormat="1" ht="14.25" customHeight="1">
      <c r="B131" s="261"/>
      <c r="C131" s="272"/>
      <c r="D131" s="154" t="s">
        <v>67</v>
      </c>
      <c r="E131" s="37">
        <v>11</v>
      </c>
      <c r="F131" s="234">
        <v>0</v>
      </c>
      <c r="G131" s="13">
        <f t="shared" si="641"/>
        <v>0</v>
      </c>
      <c r="H131" s="33">
        <v>0</v>
      </c>
      <c r="I131" s="13">
        <f t="shared" si="642"/>
        <v>0</v>
      </c>
      <c r="J131" s="33">
        <v>1</v>
      </c>
      <c r="K131" s="13">
        <f t="shared" si="643"/>
        <v>9.0909090909090912E-2</v>
      </c>
      <c r="L131" s="37">
        <v>41</v>
      </c>
      <c r="M131" s="234">
        <v>3</v>
      </c>
      <c r="N131" s="13">
        <f t="shared" si="644"/>
        <v>7.3170731707317069E-2</v>
      </c>
      <c r="O131" s="33">
        <v>3</v>
      </c>
      <c r="P131" s="13">
        <f t="shared" si="645"/>
        <v>7.3170731707317069E-2</v>
      </c>
      <c r="Q131" s="33">
        <v>2</v>
      </c>
      <c r="R131" s="13">
        <f t="shared" si="646"/>
        <v>4.878048780487805E-2</v>
      </c>
      <c r="S131" s="37">
        <v>2990</v>
      </c>
      <c r="T131" s="234">
        <v>107</v>
      </c>
      <c r="U131" s="13">
        <f t="shared" si="647"/>
        <v>3.5785953177257523E-2</v>
      </c>
      <c r="V131" s="33">
        <v>375</v>
      </c>
      <c r="W131" s="13">
        <f t="shared" si="648"/>
        <v>0.1254180602006689</v>
      </c>
      <c r="X131" s="33">
        <v>212</v>
      </c>
      <c r="Y131" s="13">
        <f t="shared" si="649"/>
        <v>7.0903010033444819E-2</v>
      </c>
      <c r="Z131" s="37">
        <v>2382</v>
      </c>
      <c r="AA131" s="234">
        <v>60</v>
      </c>
      <c r="AB131" s="13">
        <f t="shared" si="650"/>
        <v>2.5188916876574308E-2</v>
      </c>
      <c r="AC131" s="33">
        <v>300</v>
      </c>
      <c r="AD131" s="13">
        <f t="shared" si="651"/>
        <v>0.12594458438287154</v>
      </c>
      <c r="AE131" s="33">
        <v>177</v>
      </c>
      <c r="AF131" s="13">
        <f t="shared" si="652"/>
        <v>7.4307304785894202E-2</v>
      </c>
      <c r="AG131" s="37">
        <v>1675</v>
      </c>
      <c r="AH131" s="234">
        <v>33</v>
      </c>
      <c r="AI131" s="13">
        <f t="shared" si="653"/>
        <v>1.9701492537313434E-2</v>
      </c>
      <c r="AJ131" s="33">
        <v>184</v>
      </c>
      <c r="AK131" s="13">
        <f t="shared" si="654"/>
        <v>0.10985074626865672</v>
      </c>
      <c r="AL131" s="33">
        <v>98</v>
      </c>
      <c r="AM131" s="13">
        <f t="shared" si="655"/>
        <v>5.8507462686567167E-2</v>
      </c>
      <c r="AN131" s="37">
        <v>847</v>
      </c>
      <c r="AO131" s="234">
        <v>12</v>
      </c>
      <c r="AP131" s="13">
        <f t="shared" si="656"/>
        <v>1.4167650531286895E-2</v>
      </c>
      <c r="AQ131" s="33">
        <v>69</v>
      </c>
      <c r="AR131" s="13">
        <f t="shared" si="657"/>
        <v>8.146399055489964E-2</v>
      </c>
      <c r="AS131" s="33">
        <v>22</v>
      </c>
      <c r="AT131" s="13">
        <f t="shared" si="658"/>
        <v>2.5974025974025976E-2</v>
      </c>
      <c r="AU131" s="37">
        <v>296</v>
      </c>
      <c r="AV131" s="234">
        <v>0</v>
      </c>
      <c r="AW131" s="13">
        <f t="shared" si="659"/>
        <v>0</v>
      </c>
      <c r="AX131" s="33">
        <v>19</v>
      </c>
      <c r="AY131" s="13">
        <f t="shared" si="660"/>
        <v>6.4189189189189186E-2</v>
      </c>
      <c r="AZ131" s="33">
        <v>6</v>
      </c>
      <c r="BA131" s="13">
        <f t="shared" si="661"/>
        <v>2.0270270270270271E-2</v>
      </c>
      <c r="BB131" s="37">
        <f t="shared" si="404"/>
        <v>8242</v>
      </c>
      <c r="BC131" s="70">
        <f t="shared" si="405"/>
        <v>215</v>
      </c>
      <c r="BD131" s="13">
        <f t="shared" si="662"/>
        <v>2.6085901480223248E-2</v>
      </c>
      <c r="BE131" s="70">
        <f t="shared" si="406"/>
        <v>950</v>
      </c>
      <c r="BF131" s="13">
        <f t="shared" si="663"/>
        <v>0.11526328561028877</v>
      </c>
      <c r="BG131" s="70">
        <f t="shared" si="407"/>
        <v>518</v>
      </c>
      <c r="BH131" s="13">
        <f t="shared" si="664"/>
        <v>6.2848823101189027E-2</v>
      </c>
      <c r="BJ131" s="259">
        <v>32</v>
      </c>
      <c r="BK131" s="270" t="s">
        <v>36</v>
      </c>
      <c r="BL131" s="209" t="s">
        <v>140</v>
      </c>
      <c r="BM131" s="38">
        <v>18896</v>
      </c>
      <c r="BN131" s="38">
        <v>635</v>
      </c>
      <c r="BO131" s="85">
        <v>3.3604995766299744E-2</v>
      </c>
      <c r="BP131" s="38">
        <v>2769</v>
      </c>
      <c r="BQ131" s="85">
        <v>0.146538950042337</v>
      </c>
      <c r="BR131" s="38">
        <v>1415</v>
      </c>
      <c r="BS131" s="85">
        <v>7.4883573243014395E-2</v>
      </c>
      <c r="BU131" s="190"/>
      <c r="BV131" s="192" t="s">
        <v>67</v>
      </c>
      <c r="BW131" s="36">
        <f t="shared" si="400"/>
        <v>0.79580198980829897</v>
      </c>
      <c r="BX131" s="36">
        <f>(BM106-SUM(BN106,BP106,BR106))/BM106</f>
        <v>0.81137173032052068</v>
      </c>
      <c r="BY131" s="81"/>
      <c r="BZ131" s="139"/>
      <c r="CA131" s="81"/>
      <c r="CB131" s="81"/>
      <c r="CC131" s="81"/>
      <c r="CD131" s="81"/>
      <c r="CE131" s="81"/>
      <c r="CF131" s="81"/>
      <c r="CG131" s="81"/>
      <c r="CH131" s="81"/>
      <c r="CI131" s="81"/>
      <c r="CJ131" s="81"/>
      <c r="CK131" s="81"/>
      <c r="CL131" s="81"/>
      <c r="CM131" s="81"/>
      <c r="CN131" s="81"/>
      <c r="CO131" s="81"/>
      <c r="CP131" s="3"/>
      <c r="CQ131" s="81"/>
      <c r="CR131" s="81"/>
      <c r="CS131" s="81"/>
      <c r="CT131" s="81"/>
      <c r="CU131" s="81"/>
      <c r="CV131" s="81"/>
      <c r="CW131" s="81"/>
      <c r="CX131" s="81"/>
      <c r="CY131" s="81"/>
      <c r="CZ131" s="81"/>
      <c r="DA131" s="81"/>
      <c r="DB131" s="81"/>
      <c r="DD131" s="139"/>
      <c r="DE131" s="81"/>
      <c r="DF131" s="81"/>
      <c r="DG131" s="81"/>
      <c r="DH131" s="81"/>
      <c r="DI131" s="81"/>
      <c r="DJ131" s="81"/>
      <c r="DK131" s="81"/>
      <c r="DL131" s="81"/>
      <c r="DM131" s="81"/>
      <c r="DN131" s="81"/>
      <c r="DO131" s="81"/>
      <c r="DP131" s="81"/>
      <c r="DQ131" s="81"/>
      <c r="DR131" s="81"/>
      <c r="DS131" s="81"/>
      <c r="DT131" s="81"/>
      <c r="DU131" s="81"/>
      <c r="DV131" s="81"/>
      <c r="DW131" s="81"/>
      <c r="DX131" s="81"/>
      <c r="DY131" s="81"/>
      <c r="DZ131" s="81"/>
      <c r="EA131" s="81"/>
      <c r="EB131" s="81"/>
      <c r="EC131" s="81"/>
      <c r="ED131" s="81"/>
      <c r="EE131" s="81"/>
      <c r="EF131" s="81"/>
      <c r="EG131" s="81"/>
      <c r="EH131" s="81"/>
      <c r="EI131" s="81"/>
      <c r="EJ131" s="81"/>
      <c r="EK131" s="81"/>
      <c r="EL131" s="81"/>
      <c r="EM131" s="81"/>
      <c r="EN131" s="81"/>
      <c r="EO131" s="81"/>
      <c r="EP131" s="81"/>
      <c r="EQ131" s="81"/>
      <c r="ER131" s="81"/>
      <c r="ES131" s="81"/>
      <c r="ET131" s="81"/>
      <c r="EU131" s="81"/>
      <c r="EV131" s="81"/>
      <c r="EX131" s="81"/>
      <c r="EY131" s="81"/>
      <c r="EZ131" s="81"/>
      <c r="FA131" s="81"/>
      <c r="FB131" s="81"/>
      <c r="FC131" s="81"/>
      <c r="FD131" s="81"/>
      <c r="FE131" s="81"/>
      <c r="FF131" s="81"/>
      <c r="FG131" s="81"/>
      <c r="FH131" s="81"/>
      <c r="FI131" s="81"/>
      <c r="FJ131" s="81"/>
      <c r="FK131" s="81"/>
      <c r="FL131" s="81"/>
      <c r="FM131" s="81"/>
      <c r="FN131" s="81"/>
      <c r="FO131" s="81"/>
      <c r="FP131" s="81"/>
      <c r="FQ131" s="81"/>
      <c r="FR131" s="81"/>
      <c r="FS131" s="81"/>
      <c r="FT131" s="81"/>
      <c r="FU131" s="81"/>
      <c r="FV131" s="81"/>
      <c r="FW131" s="81"/>
      <c r="FX131" s="81"/>
      <c r="FY131" s="81"/>
      <c r="FZ131" s="81"/>
      <c r="GA131" s="81"/>
      <c r="GB131" s="81"/>
      <c r="GC131" s="81"/>
      <c r="GD131" s="81"/>
      <c r="GE131" s="81"/>
      <c r="GF131" s="81"/>
      <c r="GG131" s="81"/>
      <c r="GH131" s="81"/>
    </row>
    <row r="132" spans="2:190" s="12" customFormat="1" ht="14.25" customHeight="1">
      <c r="B132" s="259">
        <v>26</v>
      </c>
      <c r="C132" s="270" t="s">
        <v>30</v>
      </c>
      <c r="D132" s="135" t="s">
        <v>140</v>
      </c>
      <c r="E132" s="120">
        <v>281</v>
      </c>
      <c r="F132" s="83">
        <v>11</v>
      </c>
      <c r="G132" s="72">
        <f t="shared" si="641"/>
        <v>3.9145907473309607E-2</v>
      </c>
      <c r="H132" s="73">
        <v>29</v>
      </c>
      <c r="I132" s="72">
        <f t="shared" si="642"/>
        <v>0.10320284697508897</v>
      </c>
      <c r="J132" s="73">
        <v>11</v>
      </c>
      <c r="K132" s="72">
        <f t="shared" si="643"/>
        <v>3.9145907473309607E-2</v>
      </c>
      <c r="L132" s="120">
        <v>730</v>
      </c>
      <c r="M132" s="83">
        <v>15</v>
      </c>
      <c r="N132" s="72">
        <f t="shared" si="644"/>
        <v>2.0547945205479451E-2</v>
      </c>
      <c r="O132" s="73">
        <v>82</v>
      </c>
      <c r="P132" s="72">
        <f t="shared" si="645"/>
        <v>0.11232876712328767</v>
      </c>
      <c r="Q132" s="73">
        <v>21</v>
      </c>
      <c r="R132" s="72">
        <f t="shared" si="646"/>
        <v>2.8767123287671233E-2</v>
      </c>
      <c r="S132" s="120">
        <v>33926</v>
      </c>
      <c r="T132" s="83">
        <v>1370</v>
      </c>
      <c r="U132" s="72">
        <f t="shared" si="647"/>
        <v>4.0382007899546074E-2</v>
      </c>
      <c r="V132" s="73">
        <v>6592</v>
      </c>
      <c r="W132" s="72">
        <f t="shared" si="648"/>
        <v>0.19430525260861875</v>
      </c>
      <c r="X132" s="73">
        <v>1819</v>
      </c>
      <c r="Y132" s="72">
        <f t="shared" si="649"/>
        <v>5.3616695160054233E-2</v>
      </c>
      <c r="Z132" s="120">
        <v>28345</v>
      </c>
      <c r="AA132" s="83">
        <v>907</v>
      </c>
      <c r="AB132" s="72">
        <f t="shared" si="650"/>
        <v>3.199858881636973E-2</v>
      </c>
      <c r="AC132" s="73">
        <v>5122</v>
      </c>
      <c r="AD132" s="72">
        <f t="shared" si="651"/>
        <v>0.18070206385605928</v>
      </c>
      <c r="AE132" s="73">
        <v>1555</v>
      </c>
      <c r="AF132" s="72">
        <f t="shared" si="652"/>
        <v>5.4859763626741928E-2</v>
      </c>
      <c r="AG132" s="120">
        <v>16709</v>
      </c>
      <c r="AH132" s="83">
        <v>362</v>
      </c>
      <c r="AI132" s="72">
        <f t="shared" si="653"/>
        <v>2.1664970973726733E-2</v>
      </c>
      <c r="AJ132" s="73">
        <v>2177</v>
      </c>
      <c r="AK132" s="72">
        <f t="shared" si="654"/>
        <v>0.13028906577293675</v>
      </c>
      <c r="AL132" s="73">
        <v>761</v>
      </c>
      <c r="AM132" s="72">
        <f t="shared" si="655"/>
        <v>4.5544317433718354E-2</v>
      </c>
      <c r="AN132" s="120">
        <v>7180</v>
      </c>
      <c r="AO132" s="83">
        <v>67</v>
      </c>
      <c r="AP132" s="72">
        <f t="shared" si="656"/>
        <v>9.3314763231197775E-3</v>
      </c>
      <c r="AQ132" s="73">
        <v>655</v>
      </c>
      <c r="AR132" s="72">
        <f t="shared" si="657"/>
        <v>9.1225626740947072E-2</v>
      </c>
      <c r="AS132" s="73">
        <v>211</v>
      </c>
      <c r="AT132" s="72">
        <f t="shared" si="658"/>
        <v>2.9387186629526461E-2</v>
      </c>
      <c r="AU132" s="120">
        <v>2314</v>
      </c>
      <c r="AV132" s="83">
        <v>10</v>
      </c>
      <c r="AW132" s="72">
        <f t="shared" si="659"/>
        <v>4.3215211754537601E-3</v>
      </c>
      <c r="AX132" s="73">
        <v>160</v>
      </c>
      <c r="AY132" s="72">
        <f t="shared" si="660"/>
        <v>6.9144338807260161E-2</v>
      </c>
      <c r="AZ132" s="73">
        <v>38</v>
      </c>
      <c r="BA132" s="72">
        <f t="shared" si="661"/>
        <v>1.6421780466724288E-2</v>
      </c>
      <c r="BB132" s="120">
        <f t="shared" si="404"/>
        <v>89485</v>
      </c>
      <c r="BC132" s="74">
        <f t="shared" si="405"/>
        <v>2742</v>
      </c>
      <c r="BD132" s="72">
        <f t="shared" si="662"/>
        <v>3.0642007040286082E-2</v>
      </c>
      <c r="BE132" s="74">
        <f t="shared" si="406"/>
        <v>14817</v>
      </c>
      <c r="BF132" s="72">
        <f t="shared" si="663"/>
        <v>0.16558082360172097</v>
      </c>
      <c r="BG132" s="74">
        <f t="shared" si="407"/>
        <v>4416</v>
      </c>
      <c r="BH132" s="72">
        <f t="shared" si="664"/>
        <v>4.9349052913896185E-2</v>
      </c>
      <c r="BJ132" s="260"/>
      <c r="BK132" s="271"/>
      <c r="BL132" s="209" t="s">
        <v>160</v>
      </c>
      <c r="BM132" s="38">
        <v>1255</v>
      </c>
      <c r="BN132" s="38">
        <v>42</v>
      </c>
      <c r="BO132" s="85">
        <v>3.3466135458167331E-2</v>
      </c>
      <c r="BP132" s="38">
        <v>206</v>
      </c>
      <c r="BQ132" s="85">
        <v>0.1641434262948207</v>
      </c>
      <c r="BR132" s="38">
        <v>89</v>
      </c>
      <c r="BS132" s="85">
        <v>7.091633466135458E-2</v>
      </c>
      <c r="BU132" s="188" t="s">
        <v>30</v>
      </c>
      <c r="BV132" s="193" t="s">
        <v>140</v>
      </c>
      <c r="BW132" s="36">
        <f t="shared" si="400"/>
        <v>0.7544281164440968</v>
      </c>
      <c r="BX132" s="36">
        <f>(BM107-SUM(BN107,BP107,BR107))/BM107</f>
        <v>0.77031805373947959</v>
      </c>
      <c r="BY132" s="81"/>
      <c r="BZ132" s="139"/>
      <c r="CA132" s="81"/>
      <c r="CB132" s="81"/>
      <c r="CC132" s="81"/>
      <c r="CD132" s="81"/>
      <c r="CE132" s="81"/>
      <c r="CF132" s="81"/>
      <c r="CG132" s="81"/>
      <c r="CH132" s="81"/>
      <c r="CI132" s="81"/>
      <c r="CJ132" s="81"/>
      <c r="CK132" s="81"/>
      <c r="CL132" s="81"/>
      <c r="CM132" s="81"/>
      <c r="CN132" s="81"/>
      <c r="CO132" s="81"/>
      <c r="CP132" s="3"/>
      <c r="CQ132" s="81"/>
      <c r="CR132" s="81"/>
      <c r="CS132" s="81"/>
      <c r="CT132" s="81"/>
      <c r="CU132" s="81"/>
      <c r="CV132" s="81"/>
      <c r="CW132" s="81"/>
      <c r="CX132" s="81"/>
      <c r="CY132" s="81"/>
      <c r="CZ132" s="81"/>
      <c r="DA132" s="81"/>
      <c r="DB132" s="81"/>
      <c r="DD132" s="139"/>
      <c r="DE132" s="81"/>
      <c r="DF132" s="81"/>
      <c r="DG132" s="81"/>
      <c r="DH132" s="81"/>
      <c r="DI132" s="81"/>
      <c r="DJ132" s="81"/>
      <c r="DK132" s="81"/>
      <c r="DL132" s="81"/>
      <c r="DM132" s="81"/>
      <c r="DN132" s="81"/>
      <c r="DO132" s="81"/>
      <c r="DP132" s="81"/>
      <c r="DQ132" s="81"/>
      <c r="DR132" s="81"/>
      <c r="DS132" s="81"/>
      <c r="DT132" s="81"/>
      <c r="DU132" s="81"/>
      <c r="DV132" s="81"/>
      <c r="DW132" s="81"/>
      <c r="DX132" s="81"/>
      <c r="DY132" s="81"/>
      <c r="DZ132" s="81"/>
      <c r="EA132" s="81"/>
      <c r="EB132" s="81"/>
      <c r="EC132" s="81"/>
      <c r="ED132" s="81"/>
      <c r="EE132" s="81"/>
      <c r="EF132" s="81"/>
      <c r="EG132" s="81"/>
      <c r="EH132" s="81"/>
      <c r="EI132" s="81"/>
      <c r="EJ132" s="81"/>
      <c r="EK132" s="81"/>
      <c r="EL132" s="81"/>
      <c r="EM132" s="81"/>
      <c r="EN132" s="81"/>
      <c r="EO132" s="81"/>
      <c r="EP132" s="81"/>
      <c r="EQ132" s="81"/>
      <c r="ER132" s="81"/>
      <c r="ES132" s="81"/>
      <c r="ET132" s="81"/>
      <c r="EU132" s="81"/>
      <c r="EV132" s="81"/>
      <c r="EX132" s="81"/>
      <c r="EY132" s="81"/>
      <c r="EZ132" s="81"/>
      <c r="FA132" s="81"/>
      <c r="FB132" s="81"/>
      <c r="FC132" s="81"/>
      <c r="FD132" s="81"/>
      <c r="FE132" s="81"/>
      <c r="FF132" s="81"/>
      <c r="FG132" s="81"/>
      <c r="FH132" s="81"/>
      <c r="FI132" s="81"/>
      <c r="FJ132" s="81"/>
      <c r="FK132" s="81"/>
      <c r="FL132" s="81"/>
      <c r="FM132" s="81"/>
      <c r="FN132" s="81"/>
      <c r="FO132" s="81"/>
      <c r="FP132" s="81"/>
      <c r="FQ132" s="81"/>
      <c r="FR132" s="81"/>
      <c r="FS132" s="81"/>
      <c r="FT132" s="81"/>
      <c r="FU132" s="81"/>
      <c r="FV132" s="81"/>
      <c r="FW132" s="81"/>
      <c r="FX132" s="81"/>
      <c r="FY132" s="81"/>
      <c r="FZ132" s="81"/>
      <c r="GA132" s="81"/>
      <c r="GB132" s="81"/>
      <c r="GC132" s="81"/>
      <c r="GD132" s="81"/>
      <c r="GE132" s="81"/>
      <c r="GF132" s="81"/>
      <c r="GG132" s="81"/>
      <c r="GH132" s="81"/>
    </row>
    <row r="133" spans="2:190" s="12" customFormat="1" ht="14.25" customHeight="1">
      <c r="B133" s="260"/>
      <c r="C133" s="271"/>
      <c r="D133" s="213" t="s">
        <v>303</v>
      </c>
      <c r="E133" s="170">
        <v>20</v>
      </c>
      <c r="F133" s="220">
        <v>2</v>
      </c>
      <c r="G133" s="84">
        <f t="shared" si="641"/>
        <v>0.1</v>
      </c>
      <c r="H133" s="231">
        <v>6</v>
      </c>
      <c r="I133" s="84">
        <f>IFERROR(H133/E133,"-")</f>
        <v>0.3</v>
      </c>
      <c r="J133" s="231">
        <v>1</v>
      </c>
      <c r="K133" s="84">
        <f>IFERROR(J133/E133,"-")</f>
        <v>0.05</v>
      </c>
      <c r="L133" s="170">
        <v>60</v>
      </c>
      <c r="M133" s="220">
        <v>0</v>
      </c>
      <c r="N133" s="84">
        <f>IFERROR(M133/L133,"-")</f>
        <v>0</v>
      </c>
      <c r="O133" s="231">
        <v>8</v>
      </c>
      <c r="P133" s="84">
        <f>IFERROR(O133/L133,"-")</f>
        <v>0.13333333333333333</v>
      </c>
      <c r="Q133" s="231">
        <v>4</v>
      </c>
      <c r="R133" s="84">
        <f>IFERROR(Q133/L133,"-")</f>
        <v>6.6666666666666666E-2</v>
      </c>
      <c r="S133" s="170">
        <v>9718</v>
      </c>
      <c r="T133" s="220">
        <v>532</v>
      </c>
      <c r="U133" s="84">
        <f>IFERROR(T133/S133,"-")</f>
        <v>5.4743774439185017E-2</v>
      </c>
      <c r="V133" s="231">
        <v>2211</v>
      </c>
      <c r="W133" s="84">
        <f>IFERROR(V133/S133,"-")</f>
        <v>0.22751594978390616</v>
      </c>
      <c r="X133" s="231">
        <v>582</v>
      </c>
      <c r="Y133" s="84">
        <f>IFERROR(X133/S133,"-")</f>
        <v>5.9888866021815187E-2</v>
      </c>
      <c r="Z133" s="170">
        <v>7570</v>
      </c>
      <c r="AA133" s="220">
        <v>330</v>
      </c>
      <c r="AB133" s="84">
        <f>IFERROR(AA133/Z133,"-")</f>
        <v>4.3593130779392336E-2</v>
      </c>
      <c r="AC133" s="231">
        <v>1637</v>
      </c>
      <c r="AD133" s="84">
        <f>IFERROR(AC133/Z133,"-")</f>
        <v>0.21624834874504623</v>
      </c>
      <c r="AE133" s="231">
        <v>480</v>
      </c>
      <c r="AF133" s="84">
        <f>IFERROR(AE133/Z133,"-")</f>
        <v>6.3408190224570671E-2</v>
      </c>
      <c r="AG133" s="170">
        <v>4569</v>
      </c>
      <c r="AH133" s="220">
        <v>145</v>
      </c>
      <c r="AI133" s="84">
        <f>IFERROR(AH133/AG133,"-")</f>
        <v>3.1735609542569487E-2</v>
      </c>
      <c r="AJ133" s="231">
        <v>746</v>
      </c>
      <c r="AK133" s="84">
        <f>IFERROR(AJ133/AG133,"-")</f>
        <v>0.16327423943970235</v>
      </c>
      <c r="AL133" s="231">
        <v>237</v>
      </c>
      <c r="AM133" s="84">
        <f>IFERROR(AL133/AG133,"-")</f>
        <v>5.1871306631648066E-2</v>
      </c>
      <c r="AN133" s="170">
        <v>1751</v>
      </c>
      <c r="AO133" s="220">
        <v>41</v>
      </c>
      <c r="AP133" s="84">
        <f>IFERROR(AO133/AN133,"-")</f>
        <v>2.3415191319246145E-2</v>
      </c>
      <c r="AQ133" s="231">
        <v>191</v>
      </c>
      <c r="AR133" s="84">
        <f>IFERROR(AQ133/AN133,"-")</f>
        <v>0.10908052541404911</v>
      </c>
      <c r="AS133" s="231">
        <v>75</v>
      </c>
      <c r="AT133" s="84">
        <f>IFERROR(AS133/AN133,"-")</f>
        <v>4.2832667047401483E-2</v>
      </c>
      <c r="AU133" s="170">
        <v>351</v>
      </c>
      <c r="AV133" s="220">
        <v>2</v>
      </c>
      <c r="AW133" s="84">
        <f>IFERROR(AV133/AU133,"-")</f>
        <v>5.6980056980056983E-3</v>
      </c>
      <c r="AX133" s="231">
        <v>21</v>
      </c>
      <c r="AY133" s="84">
        <f>IFERROR(AX133/AU133,"-")</f>
        <v>5.9829059829059832E-2</v>
      </c>
      <c r="AZ133" s="231">
        <v>10</v>
      </c>
      <c r="BA133" s="84">
        <f>IFERROR(AZ133/AU133,"-")</f>
        <v>2.8490028490028491E-2</v>
      </c>
      <c r="BB133" s="170">
        <f t="shared" si="404"/>
        <v>24039</v>
      </c>
      <c r="BC133" s="171">
        <f t="shared" si="405"/>
        <v>1052</v>
      </c>
      <c r="BD133" s="84">
        <f>IFERROR(BC133/BB133,"-")</f>
        <v>4.3762219726278133E-2</v>
      </c>
      <c r="BE133" s="171">
        <f t="shared" si="406"/>
        <v>4820</v>
      </c>
      <c r="BF133" s="84">
        <f>IFERROR(BE133/BB133,"-")</f>
        <v>0.20050750863180664</v>
      </c>
      <c r="BG133" s="171">
        <f t="shared" si="407"/>
        <v>1389</v>
      </c>
      <c r="BH133" s="84">
        <f>IFERROR(BG133/BB133,"-")</f>
        <v>5.7781105703232249E-2</v>
      </c>
      <c r="BJ133" s="260"/>
      <c r="BK133" s="271"/>
      <c r="BL133" s="209" t="s">
        <v>209</v>
      </c>
      <c r="BM133" s="38">
        <v>544</v>
      </c>
      <c r="BN133" s="38">
        <v>1</v>
      </c>
      <c r="BO133" s="85">
        <v>1.838235294117647E-3</v>
      </c>
      <c r="BP133" s="38">
        <v>15</v>
      </c>
      <c r="BQ133" s="85">
        <v>2.7573529411764705E-2</v>
      </c>
      <c r="BR133" s="38">
        <v>8</v>
      </c>
      <c r="BS133" s="85">
        <v>1.4705882352941176E-2</v>
      </c>
      <c r="BU133" s="225"/>
      <c r="BV133" s="214" t="s">
        <v>299</v>
      </c>
      <c r="BW133" s="36">
        <f t="shared" si="400"/>
        <v>0.69794916593868295</v>
      </c>
      <c r="BX133" s="226"/>
      <c r="BY133" s="81"/>
      <c r="BZ133" s="139"/>
      <c r="CA133" s="81"/>
      <c r="CB133" s="81"/>
      <c r="CC133" s="81"/>
      <c r="CD133" s="81"/>
      <c r="CE133" s="81"/>
      <c r="CF133" s="81"/>
      <c r="CG133" s="81"/>
      <c r="CH133" s="81"/>
      <c r="CI133" s="81"/>
      <c r="CJ133" s="81"/>
      <c r="CK133" s="81"/>
      <c r="CL133" s="81"/>
      <c r="CM133" s="81"/>
      <c r="CN133" s="81"/>
      <c r="CO133" s="81"/>
      <c r="CP133" s="3"/>
      <c r="CQ133" s="81"/>
      <c r="CR133" s="81"/>
      <c r="CS133" s="81"/>
      <c r="CT133" s="81"/>
      <c r="CU133" s="81"/>
      <c r="CV133" s="81"/>
      <c r="CW133" s="81"/>
      <c r="CX133" s="81"/>
      <c r="CY133" s="81"/>
      <c r="CZ133" s="81"/>
      <c r="DA133" s="81"/>
      <c r="DB133" s="81"/>
      <c r="DD133" s="139"/>
      <c r="DE133" s="81"/>
      <c r="DF133" s="81"/>
      <c r="DG133" s="81"/>
      <c r="DH133" s="81"/>
      <c r="DI133" s="81"/>
      <c r="DJ133" s="81"/>
      <c r="DK133" s="81"/>
      <c r="DL133" s="81"/>
      <c r="DM133" s="81"/>
      <c r="DN133" s="81"/>
      <c r="DO133" s="81"/>
      <c r="DP133" s="81"/>
      <c r="DQ133" s="81"/>
      <c r="DR133" s="81"/>
      <c r="DS133" s="81"/>
      <c r="DT133" s="81"/>
      <c r="DU133" s="81"/>
      <c r="DV133" s="81"/>
      <c r="DW133" s="81"/>
      <c r="DX133" s="81"/>
      <c r="DY133" s="81"/>
      <c r="DZ133" s="81"/>
      <c r="EA133" s="81"/>
      <c r="EB133" s="81"/>
      <c r="EC133" s="81"/>
      <c r="ED133" s="81"/>
      <c r="EE133" s="81"/>
      <c r="EF133" s="81"/>
      <c r="EG133" s="81"/>
      <c r="EH133" s="81"/>
      <c r="EI133" s="81"/>
      <c r="EJ133" s="81"/>
      <c r="EK133" s="81"/>
      <c r="EL133" s="81"/>
      <c r="EM133" s="81"/>
      <c r="EN133" s="81"/>
      <c r="EO133" s="81"/>
      <c r="EP133" s="81"/>
      <c r="EQ133" s="81"/>
      <c r="ER133" s="81"/>
      <c r="ES133" s="81"/>
      <c r="ET133" s="81"/>
      <c r="EU133" s="81"/>
      <c r="EV133" s="81"/>
      <c r="EX133" s="81"/>
      <c r="EY133" s="81"/>
      <c r="EZ133" s="81"/>
      <c r="FA133" s="81"/>
      <c r="FB133" s="81"/>
      <c r="FC133" s="81"/>
      <c r="FD133" s="81"/>
      <c r="FE133" s="81"/>
      <c r="FF133" s="81"/>
      <c r="FG133" s="81"/>
      <c r="FH133" s="81"/>
      <c r="FI133" s="81"/>
      <c r="FJ133" s="81"/>
      <c r="FK133" s="81"/>
      <c r="FL133" s="81"/>
      <c r="FM133" s="81"/>
      <c r="FN133" s="81"/>
      <c r="FO133" s="81"/>
      <c r="FP133" s="81"/>
      <c r="FQ133" s="81"/>
      <c r="FR133" s="81"/>
      <c r="FS133" s="81"/>
      <c r="FT133" s="81"/>
      <c r="FU133" s="81"/>
      <c r="FV133" s="81"/>
      <c r="FW133" s="81"/>
      <c r="FX133" s="81"/>
      <c r="FY133" s="81"/>
      <c r="FZ133" s="81"/>
      <c r="GA133" s="81"/>
      <c r="GB133" s="81"/>
      <c r="GC133" s="81"/>
      <c r="GD133" s="81"/>
      <c r="GE133" s="81"/>
      <c r="GF133" s="81"/>
      <c r="GG133" s="81"/>
      <c r="GH133" s="81"/>
    </row>
    <row r="134" spans="2:190" s="12" customFormat="1" ht="14.25" customHeight="1">
      <c r="B134" s="260"/>
      <c r="C134" s="271"/>
      <c r="D134" s="169" t="s">
        <v>160</v>
      </c>
      <c r="E134" s="164">
        <v>5</v>
      </c>
      <c r="F134" s="165">
        <v>0</v>
      </c>
      <c r="G134" s="62">
        <f t="shared" si="641"/>
        <v>0</v>
      </c>
      <c r="H134" s="63">
        <v>1</v>
      </c>
      <c r="I134" s="62">
        <f t="shared" si="642"/>
        <v>0.2</v>
      </c>
      <c r="J134" s="63">
        <v>0</v>
      </c>
      <c r="K134" s="62">
        <f t="shared" si="643"/>
        <v>0</v>
      </c>
      <c r="L134" s="164">
        <v>14</v>
      </c>
      <c r="M134" s="165">
        <v>1</v>
      </c>
      <c r="N134" s="62">
        <f t="shared" si="644"/>
        <v>7.1428571428571425E-2</v>
      </c>
      <c r="O134" s="63">
        <v>5</v>
      </c>
      <c r="P134" s="62">
        <f t="shared" si="645"/>
        <v>0.35714285714285715</v>
      </c>
      <c r="Q134" s="63">
        <v>0</v>
      </c>
      <c r="R134" s="62">
        <f t="shared" si="646"/>
        <v>0</v>
      </c>
      <c r="S134" s="164">
        <v>4438</v>
      </c>
      <c r="T134" s="165">
        <v>186</v>
      </c>
      <c r="U134" s="62">
        <f t="shared" si="647"/>
        <v>4.1910770617395225E-2</v>
      </c>
      <c r="V134" s="63">
        <v>861</v>
      </c>
      <c r="W134" s="62">
        <f t="shared" si="648"/>
        <v>0.19400630914826497</v>
      </c>
      <c r="X134" s="63">
        <v>265</v>
      </c>
      <c r="Y134" s="62">
        <f t="shared" si="649"/>
        <v>5.971158179360072E-2</v>
      </c>
      <c r="Z134" s="164">
        <v>2415</v>
      </c>
      <c r="AA134" s="165">
        <v>97</v>
      </c>
      <c r="AB134" s="62">
        <f t="shared" si="650"/>
        <v>4.0165631469979299E-2</v>
      </c>
      <c r="AC134" s="63">
        <v>458</v>
      </c>
      <c r="AD134" s="62">
        <f t="shared" si="651"/>
        <v>0.189648033126294</v>
      </c>
      <c r="AE134" s="63">
        <v>158</v>
      </c>
      <c r="AF134" s="62">
        <f t="shared" si="652"/>
        <v>6.5424430641821948E-2</v>
      </c>
      <c r="AG134" s="164">
        <v>1237</v>
      </c>
      <c r="AH134" s="165">
        <v>32</v>
      </c>
      <c r="AI134" s="62">
        <f t="shared" si="653"/>
        <v>2.5869037995149554E-2</v>
      </c>
      <c r="AJ134" s="63">
        <v>183</v>
      </c>
      <c r="AK134" s="62">
        <f t="shared" si="654"/>
        <v>0.14793856103476152</v>
      </c>
      <c r="AL134" s="63">
        <v>74</v>
      </c>
      <c r="AM134" s="62">
        <f t="shared" si="655"/>
        <v>5.9822150363783348E-2</v>
      </c>
      <c r="AN134" s="164">
        <v>485</v>
      </c>
      <c r="AO134" s="165">
        <v>13</v>
      </c>
      <c r="AP134" s="62">
        <f t="shared" si="656"/>
        <v>2.6804123711340205E-2</v>
      </c>
      <c r="AQ134" s="63">
        <v>49</v>
      </c>
      <c r="AR134" s="62">
        <f t="shared" si="657"/>
        <v>0.10103092783505155</v>
      </c>
      <c r="AS134" s="63">
        <v>20</v>
      </c>
      <c r="AT134" s="62">
        <f t="shared" si="658"/>
        <v>4.1237113402061855E-2</v>
      </c>
      <c r="AU134" s="164">
        <v>151</v>
      </c>
      <c r="AV134" s="165">
        <v>0</v>
      </c>
      <c r="AW134" s="62">
        <f t="shared" si="659"/>
        <v>0</v>
      </c>
      <c r="AX134" s="63">
        <v>10</v>
      </c>
      <c r="AY134" s="62">
        <f t="shared" si="660"/>
        <v>6.6225165562913912E-2</v>
      </c>
      <c r="AZ134" s="63">
        <v>4</v>
      </c>
      <c r="BA134" s="62">
        <f t="shared" si="661"/>
        <v>2.6490066225165563E-2</v>
      </c>
      <c r="BB134" s="164">
        <f t="shared" si="404"/>
        <v>8745</v>
      </c>
      <c r="BC134" s="64">
        <f t="shared" si="405"/>
        <v>329</v>
      </c>
      <c r="BD134" s="62">
        <f t="shared" si="662"/>
        <v>3.7621497998856487E-2</v>
      </c>
      <c r="BE134" s="64">
        <f t="shared" si="406"/>
        <v>1567</v>
      </c>
      <c r="BF134" s="62">
        <f t="shared" si="663"/>
        <v>0.17918810748999428</v>
      </c>
      <c r="BG134" s="64">
        <f t="shared" si="407"/>
        <v>521</v>
      </c>
      <c r="BH134" s="62">
        <f t="shared" si="664"/>
        <v>5.9576901086335052E-2</v>
      </c>
      <c r="BJ134" s="261"/>
      <c r="BK134" s="272"/>
      <c r="BL134" s="208" t="s">
        <v>67</v>
      </c>
      <c r="BM134" s="38">
        <v>20695</v>
      </c>
      <c r="BN134" s="38">
        <v>678</v>
      </c>
      <c r="BO134" s="85">
        <v>3.2761536603044213E-2</v>
      </c>
      <c r="BP134" s="38">
        <v>2990</v>
      </c>
      <c r="BQ134" s="85">
        <v>0.14447934283643393</v>
      </c>
      <c r="BR134" s="38">
        <v>1512</v>
      </c>
      <c r="BS134" s="85">
        <v>7.3061125875815411E-2</v>
      </c>
      <c r="BU134" s="189"/>
      <c r="BV134" s="193" t="s">
        <v>160</v>
      </c>
      <c r="BW134" s="36">
        <f t="shared" si="400"/>
        <v>0.72361349342481418</v>
      </c>
      <c r="BX134" s="36">
        <f>(BM108-SUM(BN108,BP108,BR108))/BM108</f>
        <v>0.74490711082639338</v>
      </c>
      <c r="BY134" s="81"/>
      <c r="BZ134" s="139"/>
      <c r="CA134" s="81"/>
      <c r="CB134" s="81"/>
      <c r="CC134" s="81"/>
      <c r="CD134" s="81"/>
      <c r="CE134" s="81"/>
      <c r="CF134" s="81"/>
      <c r="CG134" s="81"/>
      <c r="CH134" s="81"/>
      <c r="CI134" s="81"/>
      <c r="CJ134" s="81"/>
      <c r="CK134" s="81"/>
      <c r="CL134" s="81"/>
      <c r="CM134" s="81"/>
      <c r="CN134" s="81"/>
      <c r="CO134" s="81"/>
      <c r="CP134" s="3"/>
      <c r="CQ134" s="81"/>
      <c r="CR134" s="81"/>
      <c r="CS134" s="81"/>
      <c r="CT134" s="81"/>
      <c r="CU134" s="81"/>
      <c r="CV134" s="81"/>
      <c r="CW134" s="81"/>
      <c r="CX134" s="81"/>
      <c r="CY134" s="81"/>
      <c r="CZ134" s="81"/>
      <c r="DA134" s="81"/>
      <c r="DB134" s="81"/>
      <c r="DD134" s="139"/>
      <c r="DE134" s="81"/>
      <c r="DF134" s="81"/>
      <c r="DG134" s="81"/>
      <c r="DH134" s="81"/>
      <c r="DI134" s="81"/>
      <c r="DJ134" s="81"/>
      <c r="DK134" s="81"/>
      <c r="DL134" s="81"/>
      <c r="DM134" s="81"/>
      <c r="DN134" s="81"/>
      <c r="DO134" s="81"/>
      <c r="DP134" s="81"/>
      <c r="DQ134" s="81"/>
      <c r="DR134" s="81"/>
      <c r="DS134" s="81"/>
      <c r="DT134" s="81"/>
      <c r="DU134" s="81"/>
      <c r="DV134" s="81"/>
      <c r="DW134" s="81"/>
      <c r="DX134" s="81"/>
      <c r="DY134" s="81"/>
      <c r="DZ134" s="81"/>
      <c r="EA134" s="81"/>
      <c r="EB134" s="81"/>
      <c r="EC134" s="81"/>
      <c r="ED134" s="81"/>
      <c r="EE134" s="81"/>
      <c r="EF134" s="81"/>
      <c r="EG134" s="81"/>
      <c r="EH134" s="81"/>
      <c r="EI134" s="81"/>
      <c r="EJ134" s="81"/>
      <c r="EK134" s="81"/>
      <c r="EL134" s="81"/>
      <c r="EM134" s="81"/>
      <c r="EN134" s="81"/>
      <c r="EO134" s="81"/>
      <c r="EP134" s="81"/>
      <c r="EQ134" s="81"/>
      <c r="ER134" s="81"/>
      <c r="ES134" s="81"/>
      <c r="ET134" s="81"/>
      <c r="EU134" s="81"/>
      <c r="EV134" s="81"/>
      <c r="EX134" s="81"/>
      <c r="EY134" s="81"/>
      <c r="EZ134" s="81"/>
      <c r="FA134" s="81"/>
      <c r="FB134" s="81"/>
      <c r="FC134" s="81"/>
      <c r="FD134" s="81"/>
      <c r="FE134" s="81"/>
      <c r="FF134" s="81"/>
      <c r="FG134" s="81"/>
      <c r="FH134" s="81"/>
      <c r="FI134" s="81"/>
      <c r="FJ134" s="81"/>
      <c r="FK134" s="81"/>
      <c r="FL134" s="81"/>
      <c r="FM134" s="81"/>
      <c r="FN134" s="81"/>
      <c r="FO134" s="81"/>
      <c r="FP134" s="81"/>
      <c r="FQ134" s="81"/>
      <c r="FR134" s="81"/>
      <c r="FS134" s="81"/>
      <c r="FT134" s="81"/>
      <c r="FU134" s="81"/>
      <c r="FV134" s="81"/>
      <c r="FW134" s="81"/>
      <c r="FX134" s="81"/>
      <c r="FY134" s="81"/>
      <c r="FZ134" s="81"/>
      <c r="GA134" s="81"/>
      <c r="GB134" s="81"/>
      <c r="GC134" s="81"/>
      <c r="GD134" s="81"/>
      <c r="GE134" s="81"/>
      <c r="GF134" s="81"/>
      <c r="GG134" s="81"/>
      <c r="GH134" s="81"/>
    </row>
    <row r="135" spans="2:190" s="12" customFormat="1" ht="14.25" customHeight="1">
      <c r="B135" s="260"/>
      <c r="C135" s="271"/>
      <c r="D135" s="136" t="s">
        <v>210</v>
      </c>
      <c r="E135" s="156">
        <v>4</v>
      </c>
      <c r="F135" s="232">
        <v>0</v>
      </c>
      <c r="G135" s="158">
        <f t="shared" ref="G135" si="737">IFERROR(F135/E135,"-")</f>
        <v>0</v>
      </c>
      <c r="H135" s="233">
        <v>0</v>
      </c>
      <c r="I135" s="158">
        <f t="shared" ref="I135" si="738">IFERROR(H135/E135,"-")</f>
        <v>0</v>
      </c>
      <c r="J135" s="233">
        <v>0</v>
      </c>
      <c r="K135" s="158">
        <f t="shared" ref="K135" si="739">IFERROR(J135/E135,"-")</f>
        <v>0</v>
      </c>
      <c r="L135" s="156">
        <v>29</v>
      </c>
      <c r="M135" s="232">
        <v>0</v>
      </c>
      <c r="N135" s="158">
        <f t="shared" ref="N135" si="740">IFERROR(M135/L135,"-")</f>
        <v>0</v>
      </c>
      <c r="O135" s="233">
        <v>0</v>
      </c>
      <c r="P135" s="158">
        <f t="shared" ref="P135" si="741">IFERROR(O135/L135,"-")</f>
        <v>0</v>
      </c>
      <c r="Q135" s="233">
        <v>1</v>
      </c>
      <c r="R135" s="158">
        <f t="shared" ref="R135" si="742">IFERROR(Q135/L135,"-")</f>
        <v>3.4482758620689655E-2</v>
      </c>
      <c r="S135" s="156">
        <v>275</v>
      </c>
      <c r="T135" s="232">
        <v>1</v>
      </c>
      <c r="U135" s="158">
        <f t="shared" ref="U135" si="743">IFERROR(T135/S135,"-")</f>
        <v>3.6363636363636364E-3</v>
      </c>
      <c r="V135" s="233">
        <v>9</v>
      </c>
      <c r="W135" s="158">
        <f t="shared" ref="W135" si="744">IFERROR(V135/S135,"-")</f>
        <v>3.272727272727273E-2</v>
      </c>
      <c r="X135" s="233">
        <v>6</v>
      </c>
      <c r="Y135" s="158">
        <f t="shared" ref="Y135" si="745">IFERROR(X135/S135,"-")</f>
        <v>2.181818181818182E-2</v>
      </c>
      <c r="Z135" s="156">
        <v>540</v>
      </c>
      <c r="AA135" s="232">
        <v>2</v>
      </c>
      <c r="AB135" s="158">
        <f t="shared" ref="AB135" si="746">IFERROR(AA135/Z135,"-")</f>
        <v>3.7037037037037038E-3</v>
      </c>
      <c r="AC135" s="233">
        <v>13</v>
      </c>
      <c r="AD135" s="158">
        <f t="shared" ref="AD135" si="747">IFERROR(AC135/Z135,"-")</f>
        <v>2.4074074074074074E-2</v>
      </c>
      <c r="AE135" s="233">
        <v>14</v>
      </c>
      <c r="AF135" s="158">
        <f t="shared" ref="AF135" si="748">IFERROR(AE135/Z135,"-")</f>
        <v>2.5925925925925925E-2</v>
      </c>
      <c r="AG135" s="156">
        <v>638</v>
      </c>
      <c r="AH135" s="232">
        <v>0</v>
      </c>
      <c r="AI135" s="158">
        <f t="shared" ref="AI135" si="749">IFERROR(AH135/AG135,"-")</f>
        <v>0</v>
      </c>
      <c r="AJ135" s="233">
        <v>10</v>
      </c>
      <c r="AK135" s="158">
        <f t="shared" ref="AK135" si="750">IFERROR(AJ135/AG135,"-")</f>
        <v>1.5673981191222569E-2</v>
      </c>
      <c r="AL135" s="233">
        <v>2</v>
      </c>
      <c r="AM135" s="158">
        <f t="shared" ref="AM135" si="751">IFERROR(AL135/AG135,"-")</f>
        <v>3.134796238244514E-3</v>
      </c>
      <c r="AN135" s="156">
        <v>599</v>
      </c>
      <c r="AO135" s="232">
        <v>3</v>
      </c>
      <c r="AP135" s="158">
        <f t="shared" ref="AP135" si="752">IFERROR(AO135/AN135,"-")</f>
        <v>5.008347245409015E-3</v>
      </c>
      <c r="AQ135" s="233">
        <v>8</v>
      </c>
      <c r="AR135" s="158">
        <f t="shared" ref="AR135" si="753">IFERROR(AQ135/AN135,"-")</f>
        <v>1.335559265442404E-2</v>
      </c>
      <c r="AS135" s="233">
        <v>6</v>
      </c>
      <c r="AT135" s="158">
        <f t="shared" ref="AT135" si="754">IFERROR(AS135/AN135,"-")</f>
        <v>1.001669449081803E-2</v>
      </c>
      <c r="AU135" s="156">
        <v>384</v>
      </c>
      <c r="AV135" s="232">
        <v>0</v>
      </c>
      <c r="AW135" s="158">
        <f t="shared" ref="AW135" si="755">IFERROR(AV135/AU135,"-")</f>
        <v>0</v>
      </c>
      <c r="AX135" s="233">
        <v>4</v>
      </c>
      <c r="AY135" s="158">
        <f t="shared" ref="AY135" si="756">IFERROR(AX135/AU135,"-")</f>
        <v>1.0416666666666666E-2</v>
      </c>
      <c r="AZ135" s="233">
        <v>3</v>
      </c>
      <c r="BA135" s="158">
        <f t="shared" ref="BA135" si="757">IFERROR(AZ135/AU135,"-")</f>
        <v>7.8125E-3</v>
      </c>
      <c r="BB135" s="156">
        <f t="shared" si="404"/>
        <v>2469</v>
      </c>
      <c r="BC135" s="157">
        <f t="shared" si="405"/>
        <v>6</v>
      </c>
      <c r="BD135" s="158">
        <f t="shared" ref="BD135" si="758">IFERROR(BC135/BB135,"-")</f>
        <v>2.4301336573511541E-3</v>
      </c>
      <c r="BE135" s="157">
        <f t="shared" si="406"/>
        <v>44</v>
      </c>
      <c r="BF135" s="158">
        <f t="shared" ref="BF135" si="759">IFERROR(BE135/BB135,"-")</f>
        <v>1.7820980153908466E-2</v>
      </c>
      <c r="BG135" s="157">
        <f t="shared" si="407"/>
        <v>32</v>
      </c>
      <c r="BH135" s="158">
        <f t="shared" ref="BH135" si="760">IFERROR(BG135/BB135,"-")</f>
        <v>1.2960712839206157E-2</v>
      </c>
      <c r="BJ135" s="259">
        <v>33</v>
      </c>
      <c r="BK135" s="270" t="s">
        <v>37</v>
      </c>
      <c r="BL135" s="209" t="s">
        <v>140</v>
      </c>
      <c r="BM135" s="38">
        <v>5410</v>
      </c>
      <c r="BN135" s="38">
        <v>167</v>
      </c>
      <c r="BO135" s="85">
        <v>3.0868761552680223E-2</v>
      </c>
      <c r="BP135" s="38">
        <v>1026</v>
      </c>
      <c r="BQ135" s="85">
        <v>0.18964879852125693</v>
      </c>
      <c r="BR135" s="38">
        <v>226</v>
      </c>
      <c r="BS135" s="85">
        <v>4.1774491682070237E-2</v>
      </c>
      <c r="BU135" s="189"/>
      <c r="BV135" s="193" t="s">
        <v>209</v>
      </c>
      <c r="BW135" s="36">
        <f t="shared" ref="BW135:BW198" si="761">(BB135-SUM(BC135,BE135,BG135))/BB135</f>
        <v>0.96678817334953426</v>
      </c>
      <c r="BX135" s="36">
        <f>(BM109-SUM(BN109,BP109,BR109))/BM109</f>
        <v>0.96681048788582813</v>
      </c>
      <c r="BY135" s="81"/>
      <c r="BZ135" s="139"/>
      <c r="CA135" s="81"/>
      <c r="CB135" s="81"/>
      <c r="CC135" s="81"/>
      <c r="CD135" s="81"/>
      <c r="CE135" s="81"/>
      <c r="CF135" s="81"/>
      <c r="CG135" s="81"/>
      <c r="CH135" s="81"/>
      <c r="CI135" s="81"/>
      <c r="CJ135" s="81"/>
      <c r="CK135" s="81"/>
      <c r="CL135" s="81"/>
      <c r="CM135" s="81"/>
      <c r="CN135" s="81"/>
      <c r="CO135" s="81"/>
      <c r="CP135" s="3"/>
      <c r="CQ135" s="81"/>
      <c r="CR135" s="81"/>
      <c r="CS135" s="81"/>
      <c r="CT135" s="81"/>
      <c r="CU135" s="81"/>
      <c r="CV135" s="81"/>
      <c r="CW135" s="81"/>
      <c r="CX135" s="81"/>
      <c r="CY135" s="81"/>
      <c r="CZ135" s="81"/>
      <c r="DA135" s="81"/>
      <c r="DB135" s="81"/>
      <c r="DD135" s="139"/>
      <c r="DE135" s="81"/>
      <c r="DF135" s="81"/>
      <c r="DG135" s="81"/>
      <c r="DH135" s="81"/>
      <c r="DI135" s="81"/>
      <c r="DJ135" s="81"/>
      <c r="DK135" s="81"/>
      <c r="DL135" s="81"/>
      <c r="DM135" s="81"/>
      <c r="DN135" s="81"/>
      <c r="DO135" s="81"/>
      <c r="DP135" s="81"/>
      <c r="DQ135" s="81"/>
      <c r="DR135" s="81"/>
      <c r="DS135" s="81"/>
      <c r="DT135" s="81"/>
      <c r="DU135" s="81"/>
      <c r="DV135" s="81"/>
      <c r="DW135" s="81"/>
      <c r="DX135" s="81"/>
      <c r="DY135" s="81"/>
      <c r="DZ135" s="81"/>
      <c r="EA135" s="81"/>
      <c r="EB135" s="81"/>
      <c r="EC135" s="81"/>
      <c r="ED135" s="81"/>
      <c r="EE135" s="81"/>
      <c r="EF135" s="81"/>
      <c r="EG135" s="81"/>
      <c r="EH135" s="81"/>
      <c r="EI135" s="81"/>
      <c r="EJ135" s="81"/>
      <c r="EK135" s="81"/>
      <c r="EL135" s="81"/>
      <c r="EM135" s="81"/>
      <c r="EN135" s="81"/>
      <c r="EO135" s="81"/>
      <c r="EP135" s="81"/>
      <c r="EQ135" s="81"/>
      <c r="ER135" s="81"/>
      <c r="ES135" s="81"/>
      <c r="ET135" s="81"/>
      <c r="EU135" s="81"/>
      <c r="EV135" s="81"/>
      <c r="EX135" s="81"/>
      <c r="EY135" s="81"/>
      <c r="EZ135" s="81"/>
      <c r="FA135" s="81"/>
      <c r="FB135" s="81"/>
      <c r="FC135" s="81"/>
      <c r="FD135" s="81"/>
      <c r="FE135" s="81"/>
      <c r="FF135" s="81"/>
      <c r="FG135" s="81"/>
      <c r="FH135" s="81"/>
      <c r="FI135" s="81"/>
      <c r="FJ135" s="81"/>
      <c r="FK135" s="81"/>
      <c r="FL135" s="81"/>
      <c r="FM135" s="81"/>
      <c r="FN135" s="81"/>
      <c r="FO135" s="81"/>
      <c r="FP135" s="81"/>
      <c r="FQ135" s="81"/>
      <c r="FR135" s="81"/>
      <c r="FS135" s="81"/>
      <c r="FT135" s="81"/>
      <c r="FU135" s="81"/>
      <c r="FV135" s="81"/>
      <c r="FW135" s="81"/>
      <c r="FX135" s="81"/>
      <c r="FY135" s="81"/>
      <c r="FZ135" s="81"/>
      <c r="GA135" s="81"/>
      <c r="GB135" s="81"/>
      <c r="GC135" s="81"/>
      <c r="GD135" s="81"/>
      <c r="GE135" s="81"/>
      <c r="GF135" s="81"/>
      <c r="GG135" s="81"/>
      <c r="GH135" s="81"/>
    </row>
    <row r="136" spans="2:190" s="12" customFormat="1" ht="14.25" customHeight="1">
      <c r="B136" s="261"/>
      <c r="C136" s="272"/>
      <c r="D136" s="154" t="s">
        <v>67</v>
      </c>
      <c r="E136" s="37">
        <v>310</v>
      </c>
      <c r="F136" s="234">
        <v>13</v>
      </c>
      <c r="G136" s="13">
        <f t="shared" si="641"/>
        <v>4.1935483870967745E-2</v>
      </c>
      <c r="H136" s="33">
        <v>36</v>
      </c>
      <c r="I136" s="13">
        <f t="shared" si="642"/>
        <v>0.11612903225806452</v>
      </c>
      <c r="J136" s="33">
        <v>12</v>
      </c>
      <c r="K136" s="13">
        <f t="shared" si="643"/>
        <v>3.870967741935484E-2</v>
      </c>
      <c r="L136" s="37">
        <v>833</v>
      </c>
      <c r="M136" s="234">
        <v>16</v>
      </c>
      <c r="N136" s="13">
        <f t="shared" si="644"/>
        <v>1.920768307322929E-2</v>
      </c>
      <c r="O136" s="33">
        <v>95</v>
      </c>
      <c r="P136" s="13">
        <f t="shared" si="645"/>
        <v>0.11404561824729892</v>
      </c>
      <c r="Q136" s="33">
        <v>26</v>
      </c>
      <c r="R136" s="13">
        <f t="shared" si="646"/>
        <v>3.1212484993997598E-2</v>
      </c>
      <c r="S136" s="37">
        <v>48357</v>
      </c>
      <c r="T136" s="234">
        <v>2089</v>
      </c>
      <c r="U136" s="13">
        <f t="shared" si="647"/>
        <v>4.3199536778542921E-2</v>
      </c>
      <c r="V136" s="33">
        <v>9673</v>
      </c>
      <c r="W136" s="13">
        <f t="shared" si="648"/>
        <v>0.20003308724693425</v>
      </c>
      <c r="X136" s="33">
        <v>2672</v>
      </c>
      <c r="Y136" s="13">
        <f t="shared" si="649"/>
        <v>5.5255702380213829E-2</v>
      </c>
      <c r="Z136" s="37">
        <v>38870</v>
      </c>
      <c r="AA136" s="234">
        <v>1336</v>
      </c>
      <c r="AB136" s="13">
        <f t="shared" si="650"/>
        <v>3.4370980190378181E-2</v>
      </c>
      <c r="AC136" s="33">
        <v>7230</v>
      </c>
      <c r="AD136" s="13">
        <f t="shared" si="651"/>
        <v>0.18600463082068433</v>
      </c>
      <c r="AE136" s="33">
        <v>2207</v>
      </c>
      <c r="AF136" s="13">
        <f t="shared" si="652"/>
        <v>5.6779006946231024E-2</v>
      </c>
      <c r="AG136" s="37">
        <v>23153</v>
      </c>
      <c r="AH136" s="234">
        <v>539</v>
      </c>
      <c r="AI136" s="13">
        <f t="shared" si="653"/>
        <v>2.3279920528657193E-2</v>
      </c>
      <c r="AJ136" s="33">
        <v>3116</v>
      </c>
      <c r="AK136" s="13">
        <f t="shared" si="654"/>
        <v>0.13458299140500152</v>
      </c>
      <c r="AL136" s="33">
        <v>1074</v>
      </c>
      <c r="AM136" s="13">
        <f t="shared" si="655"/>
        <v>4.6387077268604499E-2</v>
      </c>
      <c r="AN136" s="37">
        <v>10015</v>
      </c>
      <c r="AO136" s="234">
        <v>124</v>
      </c>
      <c r="AP136" s="13">
        <f t="shared" si="656"/>
        <v>1.238142785821268E-2</v>
      </c>
      <c r="AQ136" s="33">
        <v>903</v>
      </c>
      <c r="AR136" s="13">
        <f t="shared" si="657"/>
        <v>9.0164752870693962E-2</v>
      </c>
      <c r="AS136" s="33">
        <v>312</v>
      </c>
      <c r="AT136" s="13">
        <f t="shared" si="658"/>
        <v>3.1153270094857712E-2</v>
      </c>
      <c r="AU136" s="37">
        <v>3200</v>
      </c>
      <c r="AV136" s="234">
        <v>12</v>
      </c>
      <c r="AW136" s="13">
        <f t="shared" si="659"/>
        <v>3.7499999999999999E-3</v>
      </c>
      <c r="AX136" s="33">
        <v>195</v>
      </c>
      <c r="AY136" s="13">
        <f t="shared" si="660"/>
        <v>6.0937499999999999E-2</v>
      </c>
      <c r="AZ136" s="33">
        <v>55</v>
      </c>
      <c r="BA136" s="13">
        <f t="shared" si="661"/>
        <v>1.7187500000000001E-2</v>
      </c>
      <c r="BB136" s="37">
        <f t="shared" ref="BB136:BB199" si="762">SUM(E136,L136,S136,Z136,AG136,AN136,AU136)</f>
        <v>124738</v>
      </c>
      <c r="BC136" s="70">
        <f t="shared" ref="BC136:BC199" si="763">SUM(F136,M136,T136,AA136,AH136,AO136,AV136)</f>
        <v>4129</v>
      </c>
      <c r="BD136" s="13">
        <f t="shared" si="662"/>
        <v>3.310138049351441E-2</v>
      </c>
      <c r="BE136" s="70">
        <f t="shared" ref="BE136:BE199" si="764">SUM(H136,O136,V136,AC136,AJ136,AQ136,AX136)</f>
        <v>21248</v>
      </c>
      <c r="BF136" s="13">
        <f t="shared" si="663"/>
        <v>0.17034103480895957</v>
      </c>
      <c r="BG136" s="70">
        <f t="shared" ref="BG136:BG199" si="765">SUM(J136,Q136,X136,AE136,AL136,AS136,AZ136)</f>
        <v>6358</v>
      </c>
      <c r="BH136" s="13">
        <f t="shared" si="664"/>
        <v>5.0970834869887287E-2</v>
      </c>
      <c r="BJ136" s="260"/>
      <c r="BK136" s="271"/>
      <c r="BL136" s="209" t="s">
        <v>160</v>
      </c>
      <c r="BM136" s="38">
        <v>431</v>
      </c>
      <c r="BN136" s="38">
        <v>15</v>
      </c>
      <c r="BO136" s="85">
        <v>3.4802784222737818E-2</v>
      </c>
      <c r="BP136" s="38">
        <v>78</v>
      </c>
      <c r="BQ136" s="85">
        <v>0.18097447795823665</v>
      </c>
      <c r="BR136" s="38">
        <v>21</v>
      </c>
      <c r="BS136" s="85">
        <v>4.8723897911832945E-2</v>
      </c>
      <c r="BU136" s="190"/>
      <c r="BV136" s="192" t="s">
        <v>67</v>
      </c>
      <c r="BW136" s="36">
        <f t="shared" si="761"/>
        <v>0.74558674982763873</v>
      </c>
      <c r="BX136" s="36">
        <f>(BM110-SUM(BN110,BP110,BR110))/BM110</f>
        <v>0.77361492597306891</v>
      </c>
      <c r="BY136" s="81"/>
      <c r="BZ136" s="139"/>
      <c r="CA136" s="81"/>
      <c r="CB136" s="81"/>
      <c r="CC136" s="81"/>
      <c r="CD136" s="81"/>
      <c r="CE136" s="81"/>
      <c r="CF136" s="81"/>
      <c r="CG136" s="81"/>
      <c r="CH136" s="81"/>
      <c r="CI136" s="81"/>
      <c r="CJ136" s="81"/>
      <c r="CK136" s="81"/>
      <c r="CL136" s="81"/>
      <c r="CM136" s="81"/>
      <c r="CN136" s="81"/>
      <c r="CO136" s="81"/>
      <c r="CP136" s="3"/>
      <c r="CQ136" s="81"/>
      <c r="CR136" s="81"/>
      <c r="CS136" s="81"/>
      <c r="CT136" s="81"/>
      <c r="CU136" s="81"/>
      <c r="CV136" s="81"/>
      <c r="CW136" s="81"/>
      <c r="CX136" s="81"/>
      <c r="CY136" s="81"/>
      <c r="CZ136" s="81"/>
      <c r="DA136" s="81"/>
      <c r="DB136" s="81"/>
      <c r="DD136" s="139"/>
      <c r="DE136" s="81"/>
      <c r="DF136" s="81"/>
      <c r="DG136" s="81"/>
      <c r="DH136" s="81"/>
      <c r="DI136" s="81"/>
      <c r="DJ136" s="81"/>
      <c r="DK136" s="81"/>
      <c r="DL136" s="81"/>
      <c r="DM136" s="81"/>
      <c r="DN136" s="81"/>
      <c r="DO136" s="81"/>
      <c r="DP136" s="81"/>
      <c r="DQ136" s="81"/>
      <c r="DR136" s="81"/>
      <c r="DS136" s="81"/>
      <c r="DT136" s="81"/>
      <c r="DU136" s="81"/>
      <c r="DV136" s="81"/>
      <c r="DW136" s="81"/>
      <c r="DX136" s="81"/>
      <c r="DY136" s="81"/>
      <c r="DZ136" s="81"/>
      <c r="EA136" s="81"/>
      <c r="EB136" s="81"/>
      <c r="EC136" s="81"/>
      <c r="ED136" s="81"/>
      <c r="EE136" s="81"/>
      <c r="EF136" s="81"/>
      <c r="EG136" s="81"/>
      <c r="EH136" s="81"/>
      <c r="EI136" s="81"/>
      <c r="EJ136" s="81"/>
      <c r="EK136" s="81"/>
      <c r="EL136" s="81"/>
      <c r="EM136" s="81"/>
      <c r="EN136" s="81"/>
      <c r="EO136" s="81"/>
      <c r="EP136" s="81"/>
      <c r="EQ136" s="81"/>
      <c r="ER136" s="81"/>
      <c r="ES136" s="81"/>
      <c r="ET136" s="81"/>
      <c r="EU136" s="81"/>
      <c r="EV136" s="81"/>
      <c r="EX136" s="81"/>
      <c r="EY136" s="81"/>
      <c r="EZ136" s="81"/>
      <c r="FA136" s="81"/>
      <c r="FB136" s="81"/>
      <c r="FC136" s="81"/>
      <c r="FD136" s="81"/>
      <c r="FE136" s="81"/>
      <c r="FF136" s="81"/>
      <c r="FG136" s="81"/>
      <c r="FH136" s="81"/>
      <c r="FI136" s="81"/>
      <c r="FJ136" s="81"/>
      <c r="FK136" s="81"/>
      <c r="FL136" s="81"/>
      <c r="FM136" s="81"/>
      <c r="FN136" s="81"/>
      <c r="FO136" s="81"/>
      <c r="FP136" s="81"/>
      <c r="FQ136" s="81"/>
      <c r="FR136" s="81"/>
      <c r="FS136" s="81"/>
      <c r="FT136" s="81"/>
      <c r="FU136" s="81"/>
      <c r="FV136" s="81"/>
      <c r="FW136" s="81"/>
      <c r="FX136" s="81"/>
      <c r="FY136" s="81"/>
      <c r="FZ136" s="81"/>
      <c r="GA136" s="81"/>
      <c r="GB136" s="81"/>
      <c r="GC136" s="81"/>
      <c r="GD136" s="81"/>
      <c r="GE136" s="81"/>
      <c r="GF136" s="81"/>
      <c r="GG136" s="81"/>
      <c r="GH136" s="81"/>
    </row>
    <row r="137" spans="2:190" s="12" customFormat="1" ht="14.25" customHeight="1">
      <c r="B137" s="259">
        <v>27</v>
      </c>
      <c r="C137" s="270" t="s">
        <v>31</v>
      </c>
      <c r="D137" s="135" t="s">
        <v>140</v>
      </c>
      <c r="E137" s="120">
        <v>59</v>
      </c>
      <c r="F137" s="83">
        <v>4</v>
      </c>
      <c r="G137" s="72">
        <f t="shared" si="641"/>
        <v>6.7796610169491525E-2</v>
      </c>
      <c r="H137" s="73">
        <v>4</v>
      </c>
      <c r="I137" s="72">
        <f t="shared" si="642"/>
        <v>6.7796610169491525E-2</v>
      </c>
      <c r="J137" s="73">
        <v>3</v>
      </c>
      <c r="K137" s="72">
        <f t="shared" si="643"/>
        <v>5.0847457627118647E-2</v>
      </c>
      <c r="L137" s="120">
        <v>103</v>
      </c>
      <c r="M137" s="83">
        <v>3</v>
      </c>
      <c r="N137" s="72">
        <f t="shared" si="644"/>
        <v>2.9126213592233011E-2</v>
      </c>
      <c r="O137" s="73">
        <v>13</v>
      </c>
      <c r="P137" s="72">
        <f t="shared" si="645"/>
        <v>0.12621359223300971</v>
      </c>
      <c r="Q137" s="73">
        <v>3</v>
      </c>
      <c r="R137" s="72">
        <f t="shared" si="646"/>
        <v>2.9126213592233011E-2</v>
      </c>
      <c r="S137" s="120">
        <v>5401</v>
      </c>
      <c r="T137" s="83">
        <v>223</v>
      </c>
      <c r="U137" s="72">
        <f t="shared" si="647"/>
        <v>4.1288650249953714E-2</v>
      </c>
      <c r="V137" s="73">
        <v>935</v>
      </c>
      <c r="W137" s="72">
        <f t="shared" si="648"/>
        <v>0.17311608961303462</v>
      </c>
      <c r="X137" s="73">
        <v>314</v>
      </c>
      <c r="Y137" s="72">
        <f t="shared" si="649"/>
        <v>5.813738196630254E-2</v>
      </c>
      <c r="Z137" s="120">
        <v>4493</v>
      </c>
      <c r="AA137" s="83">
        <v>139</v>
      </c>
      <c r="AB137" s="72">
        <f t="shared" si="650"/>
        <v>3.0937013131537947E-2</v>
      </c>
      <c r="AC137" s="73">
        <v>795</v>
      </c>
      <c r="AD137" s="72">
        <f t="shared" si="651"/>
        <v>0.17694190963721346</v>
      </c>
      <c r="AE137" s="73">
        <v>228</v>
      </c>
      <c r="AF137" s="72">
        <f t="shared" si="652"/>
        <v>5.0745604273314045E-2</v>
      </c>
      <c r="AG137" s="120">
        <v>2947</v>
      </c>
      <c r="AH137" s="83">
        <v>67</v>
      </c>
      <c r="AI137" s="72">
        <f t="shared" si="653"/>
        <v>2.2734984730234137E-2</v>
      </c>
      <c r="AJ137" s="73">
        <v>352</v>
      </c>
      <c r="AK137" s="72">
        <f t="shared" si="654"/>
        <v>0.11944350186630472</v>
      </c>
      <c r="AL137" s="73">
        <v>133</v>
      </c>
      <c r="AM137" s="72">
        <f t="shared" si="655"/>
        <v>4.5130641330166268E-2</v>
      </c>
      <c r="AN137" s="120">
        <v>1472</v>
      </c>
      <c r="AO137" s="83">
        <v>10</v>
      </c>
      <c r="AP137" s="72">
        <f t="shared" si="656"/>
        <v>6.793478260869565E-3</v>
      </c>
      <c r="AQ137" s="73">
        <v>138</v>
      </c>
      <c r="AR137" s="72">
        <f t="shared" si="657"/>
        <v>9.375E-2</v>
      </c>
      <c r="AS137" s="73">
        <v>40</v>
      </c>
      <c r="AT137" s="72">
        <f t="shared" si="658"/>
        <v>2.717391304347826E-2</v>
      </c>
      <c r="AU137" s="120">
        <v>476</v>
      </c>
      <c r="AV137" s="83">
        <v>4</v>
      </c>
      <c r="AW137" s="72">
        <f t="shared" si="659"/>
        <v>8.4033613445378148E-3</v>
      </c>
      <c r="AX137" s="73">
        <v>35</v>
      </c>
      <c r="AY137" s="72">
        <f t="shared" si="660"/>
        <v>7.3529411764705885E-2</v>
      </c>
      <c r="AZ137" s="73">
        <v>9</v>
      </c>
      <c r="BA137" s="72">
        <f t="shared" si="661"/>
        <v>1.8907563025210083E-2</v>
      </c>
      <c r="BB137" s="120">
        <f t="shared" si="762"/>
        <v>14951</v>
      </c>
      <c r="BC137" s="74">
        <f t="shared" si="763"/>
        <v>450</v>
      </c>
      <c r="BD137" s="72">
        <f t="shared" si="662"/>
        <v>3.0098321182529596E-2</v>
      </c>
      <c r="BE137" s="74">
        <f t="shared" si="764"/>
        <v>2272</v>
      </c>
      <c r="BF137" s="72">
        <f t="shared" si="663"/>
        <v>0.15196307939268278</v>
      </c>
      <c r="BG137" s="74">
        <f t="shared" si="765"/>
        <v>730</v>
      </c>
      <c r="BH137" s="72">
        <f t="shared" si="664"/>
        <v>4.8826165473881349E-2</v>
      </c>
      <c r="BJ137" s="260"/>
      <c r="BK137" s="271"/>
      <c r="BL137" s="209" t="s">
        <v>209</v>
      </c>
      <c r="BM137" s="38">
        <v>135</v>
      </c>
      <c r="BN137" s="38">
        <v>0</v>
      </c>
      <c r="BO137" s="85">
        <v>0</v>
      </c>
      <c r="BP137" s="38">
        <v>3</v>
      </c>
      <c r="BQ137" s="85">
        <v>2.2222222222222223E-2</v>
      </c>
      <c r="BR137" s="38">
        <v>3</v>
      </c>
      <c r="BS137" s="85">
        <v>2.2222222222222223E-2</v>
      </c>
      <c r="BU137" s="188" t="s">
        <v>31</v>
      </c>
      <c r="BV137" s="193" t="s">
        <v>140</v>
      </c>
      <c r="BW137" s="36">
        <f t="shared" si="761"/>
        <v>0.76911243395090634</v>
      </c>
      <c r="BX137" s="36">
        <f>(BM111-SUM(BN111,BP111,BR111))/BM111</f>
        <v>0.79164291414889976</v>
      </c>
      <c r="BY137" s="81"/>
      <c r="BZ137" s="139"/>
      <c r="CA137" s="81"/>
      <c r="CB137" s="81"/>
      <c r="CC137" s="81"/>
      <c r="CD137" s="81"/>
      <c r="CE137" s="81"/>
      <c r="CF137" s="81"/>
      <c r="CG137" s="81"/>
      <c r="CH137" s="81"/>
      <c r="CI137" s="81"/>
      <c r="CJ137" s="81"/>
      <c r="CK137" s="81"/>
      <c r="CL137" s="81"/>
      <c r="CM137" s="81"/>
      <c r="CN137" s="81"/>
      <c r="CO137" s="81"/>
      <c r="CP137" s="3"/>
      <c r="CQ137" s="81"/>
      <c r="CR137" s="81"/>
      <c r="CS137" s="81"/>
      <c r="CT137" s="81"/>
      <c r="CU137" s="81"/>
      <c r="CV137" s="81"/>
      <c r="CW137" s="81"/>
      <c r="CX137" s="81"/>
      <c r="CY137" s="81"/>
      <c r="CZ137" s="81"/>
      <c r="DA137" s="81"/>
      <c r="DB137" s="81"/>
      <c r="DD137" s="139"/>
      <c r="DE137" s="81"/>
      <c r="DF137" s="81"/>
      <c r="DG137" s="81"/>
      <c r="DH137" s="81"/>
      <c r="DI137" s="81"/>
      <c r="DJ137" s="81"/>
      <c r="DK137" s="81"/>
      <c r="DL137" s="81"/>
      <c r="DM137" s="81"/>
      <c r="DN137" s="81"/>
      <c r="DO137" s="81"/>
      <c r="DP137" s="81"/>
      <c r="DQ137" s="81"/>
      <c r="DR137" s="81"/>
      <c r="DS137" s="81"/>
      <c r="DT137" s="81"/>
      <c r="DU137" s="81"/>
      <c r="DV137" s="81"/>
      <c r="DW137" s="81"/>
      <c r="DX137" s="81"/>
      <c r="DY137" s="81"/>
      <c r="DZ137" s="81"/>
      <c r="EA137" s="81"/>
      <c r="EB137" s="81"/>
      <c r="EC137" s="81"/>
      <c r="ED137" s="81"/>
      <c r="EE137" s="81"/>
      <c r="EF137" s="81"/>
      <c r="EG137" s="81"/>
      <c r="EH137" s="81"/>
      <c r="EI137" s="81"/>
      <c r="EJ137" s="81"/>
      <c r="EK137" s="81"/>
      <c r="EL137" s="81"/>
      <c r="EM137" s="81"/>
      <c r="EN137" s="81"/>
      <c r="EO137" s="81"/>
      <c r="EP137" s="81"/>
      <c r="EQ137" s="81"/>
      <c r="ER137" s="81"/>
      <c r="ES137" s="81"/>
      <c r="ET137" s="81"/>
      <c r="EU137" s="81"/>
      <c r="EV137" s="81"/>
      <c r="EX137" s="81"/>
      <c r="EY137" s="81"/>
      <c r="EZ137" s="81"/>
      <c r="FA137" s="81"/>
      <c r="FB137" s="81"/>
      <c r="FC137" s="81"/>
      <c r="FD137" s="81"/>
      <c r="FE137" s="81"/>
      <c r="FF137" s="81"/>
      <c r="FG137" s="81"/>
      <c r="FH137" s="81"/>
      <c r="FI137" s="81"/>
      <c r="FJ137" s="81"/>
      <c r="FK137" s="81"/>
      <c r="FL137" s="81"/>
      <c r="FM137" s="81"/>
      <c r="FN137" s="81"/>
      <c r="FO137" s="81"/>
      <c r="FP137" s="81"/>
      <c r="FQ137" s="81"/>
      <c r="FR137" s="81"/>
      <c r="FS137" s="81"/>
      <c r="FT137" s="81"/>
      <c r="FU137" s="81"/>
      <c r="FV137" s="81"/>
      <c r="FW137" s="81"/>
      <c r="FX137" s="81"/>
      <c r="FY137" s="81"/>
      <c r="FZ137" s="81"/>
      <c r="GA137" s="81"/>
      <c r="GB137" s="81"/>
      <c r="GC137" s="81"/>
      <c r="GD137" s="81"/>
      <c r="GE137" s="81"/>
      <c r="GF137" s="81"/>
      <c r="GG137" s="81"/>
      <c r="GH137" s="81"/>
    </row>
    <row r="138" spans="2:190" s="12" customFormat="1" ht="14.25" customHeight="1">
      <c r="B138" s="260"/>
      <c r="C138" s="271"/>
      <c r="D138" s="213" t="s">
        <v>303</v>
      </c>
      <c r="E138" s="170">
        <v>1</v>
      </c>
      <c r="F138" s="220">
        <v>0</v>
      </c>
      <c r="G138" s="84">
        <f t="shared" si="641"/>
        <v>0</v>
      </c>
      <c r="H138" s="231">
        <v>0</v>
      </c>
      <c r="I138" s="84">
        <f>IFERROR(H138/E138,"-")</f>
        <v>0</v>
      </c>
      <c r="J138" s="231">
        <v>0</v>
      </c>
      <c r="K138" s="84">
        <f>IFERROR(J138/E138,"-")</f>
        <v>0</v>
      </c>
      <c r="L138" s="170">
        <v>11</v>
      </c>
      <c r="M138" s="220">
        <v>0</v>
      </c>
      <c r="N138" s="84">
        <f>IFERROR(M138/L138,"-")</f>
        <v>0</v>
      </c>
      <c r="O138" s="231">
        <v>3</v>
      </c>
      <c r="P138" s="84">
        <f>IFERROR(O138/L138,"-")</f>
        <v>0.27272727272727271</v>
      </c>
      <c r="Q138" s="231">
        <v>0</v>
      </c>
      <c r="R138" s="84">
        <f>IFERROR(Q138/L138,"-")</f>
        <v>0</v>
      </c>
      <c r="S138" s="170">
        <v>1284</v>
      </c>
      <c r="T138" s="220">
        <v>76</v>
      </c>
      <c r="U138" s="84">
        <f>IFERROR(T138/S138,"-")</f>
        <v>5.9190031152647975E-2</v>
      </c>
      <c r="V138" s="231">
        <v>274</v>
      </c>
      <c r="W138" s="84">
        <f>IFERROR(V138/S138,"-")</f>
        <v>0.21339563862928349</v>
      </c>
      <c r="X138" s="231">
        <v>69</v>
      </c>
      <c r="Y138" s="84">
        <f>IFERROR(X138/S138,"-")</f>
        <v>5.3738317757009345E-2</v>
      </c>
      <c r="Z138" s="170">
        <v>954</v>
      </c>
      <c r="AA138" s="220">
        <v>47</v>
      </c>
      <c r="AB138" s="84">
        <f>IFERROR(AA138/Z138,"-")</f>
        <v>4.9266247379454925E-2</v>
      </c>
      <c r="AC138" s="231">
        <v>164</v>
      </c>
      <c r="AD138" s="84">
        <f>IFERROR(AC138/Z138,"-")</f>
        <v>0.17190775681341719</v>
      </c>
      <c r="AE138" s="231">
        <v>80</v>
      </c>
      <c r="AF138" s="84">
        <f>IFERROR(AE138/Z138,"-")</f>
        <v>8.385744234800839E-2</v>
      </c>
      <c r="AG138" s="170">
        <v>642</v>
      </c>
      <c r="AH138" s="220">
        <v>24</v>
      </c>
      <c r="AI138" s="84">
        <f>IFERROR(AH138/AG138,"-")</f>
        <v>3.7383177570093455E-2</v>
      </c>
      <c r="AJ138" s="231">
        <v>115</v>
      </c>
      <c r="AK138" s="84">
        <f>IFERROR(AJ138/AG138,"-")</f>
        <v>0.17912772585669781</v>
      </c>
      <c r="AL138" s="231">
        <v>45</v>
      </c>
      <c r="AM138" s="84">
        <f>IFERROR(AL138/AG138,"-")</f>
        <v>7.0093457943925228E-2</v>
      </c>
      <c r="AN138" s="170">
        <v>292</v>
      </c>
      <c r="AO138" s="220">
        <v>8</v>
      </c>
      <c r="AP138" s="84">
        <f>IFERROR(AO138/AN138,"-")</f>
        <v>2.7397260273972601E-2</v>
      </c>
      <c r="AQ138" s="231">
        <v>28</v>
      </c>
      <c r="AR138" s="84">
        <f>IFERROR(AQ138/AN138,"-")</f>
        <v>9.5890410958904104E-2</v>
      </c>
      <c r="AS138" s="231">
        <v>12</v>
      </c>
      <c r="AT138" s="84">
        <f>IFERROR(AS138/AN138,"-")</f>
        <v>4.1095890410958902E-2</v>
      </c>
      <c r="AU138" s="170">
        <v>67</v>
      </c>
      <c r="AV138" s="220">
        <v>0</v>
      </c>
      <c r="AW138" s="84">
        <f>IFERROR(AV138/AU138,"-")</f>
        <v>0</v>
      </c>
      <c r="AX138" s="231">
        <v>5</v>
      </c>
      <c r="AY138" s="84">
        <f>IFERROR(AX138/AU138,"-")</f>
        <v>7.4626865671641784E-2</v>
      </c>
      <c r="AZ138" s="231">
        <v>2</v>
      </c>
      <c r="BA138" s="84">
        <f>IFERROR(AZ138/AU138,"-")</f>
        <v>2.9850746268656716E-2</v>
      </c>
      <c r="BB138" s="170">
        <f t="shared" si="762"/>
        <v>3251</v>
      </c>
      <c r="BC138" s="171">
        <f t="shared" si="763"/>
        <v>155</v>
      </c>
      <c r="BD138" s="84">
        <f>IFERROR(BC138/BB138,"-")</f>
        <v>4.7677637649953863E-2</v>
      </c>
      <c r="BE138" s="171">
        <f t="shared" si="764"/>
        <v>589</v>
      </c>
      <c r="BF138" s="84">
        <f>IFERROR(BE138/BB138,"-")</f>
        <v>0.18117502306982466</v>
      </c>
      <c r="BG138" s="171">
        <f t="shared" si="765"/>
        <v>208</v>
      </c>
      <c r="BH138" s="84">
        <f>IFERROR(BG138/BB138,"-")</f>
        <v>6.3980313749615506E-2</v>
      </c>
      <c r="BJ138" s="261"/>
      <c r="BK138" s="272"/>
      <c r="BL138" s="208" t="s">
        <v>67</v>
      </c>
      <c r="BM138" s="38">
        <v>5976</v>
      </c>
      <c r="BN138" s="38">
        <v>182</v>
      </c>
      <c r="BO138" s="85">
        <v>3.0455153949129853E-2</v>
      </c>
      <c r="BP138" s="38">
        <v>1107</v>
      </c>
      <c r="BQ138" s="85">
        <v>0.18524096385542169</v>
      </c>
      <c r="BR138" s="38">
        <v>250</v>
      </c>
      <c r="BS138" s="85">
        <v>4.1834002677376171E-2</v>
      </c>
      <c r="BU138" s="225"/>
      <c r="BV138" s="214" t="s">
        <v>299</v>
      </c>
      <c r="BW138" s="36">
        <f t="shared" si="761"/>
        <v>0.70716702553060595</v>
      </c>
      <c r="BX138" s="226"/>
      <c r="BY138" s="81"/>
      <c r="BZ138" s="139"/>
      <c r="CA138" s="81"/>
      <c r="CB138" s="81"/>
      <c r="CC138" s="81"/>
      <c r="CD138" s="81"/>
      <c r="CE138" s="81"/>
      <c r="CF138" s="81"/>
      <c r="CG138" s="81"/>
      <c r="CH138" s="81"/>
      <c r="CI138" s="81"/>
      <c r="CJ138" s="81"/>
      <c r="CK138" s="81"/>
      <c r="CL138" s="81"/>
      <c r="CM138" s="81"/>
      <c r="CN138" s="81"/>
      <c r="CO138" s="81"/>
      <c r="CP138" s="3"/>
      <c r="CQ138" s="81"/>
      <c r="CR138" s="81"/>
      <c r="CS138" s="81"/>
      <c r="CT138" s="81"/>
      <c r="CU138" s="81"/>
      <c r="CV138" s="81"/>
      <c r="CW138" s="81"/>
      <c r="CX138" s="81"/>
      <c r="CY138" s="81"/>
      <c r="CZ138" s="81"/>
      <c r="DA138" s="81"/>
      <c r="DB138" s="81"/>
      <c r="DD138" s="139"/>
      <c r="DE138" s="81"/>
      <c r="DF138" s="81"/>
      <c r="DG138" s="81"/>
      <c r="DH138" s="81"/>
      <c r="DI138" s="81"/>
      <c r="DJ138" s="81"/>
      <c r="DK138" s="81"/>
      <c r="DL138" s="81"/>
      <c r="DM138" s="81"/>
      <c r="DN138" s="81"/>
      <c r="DO138" s="81"/>
      <c r="DP138" s="81"/>
      <c r="DQ138" s="81"/>
      <c r="DR138" s="81"/>
      <c r="DS138" s="81"/>
      <c r="DT138" s="81"/>
      <c r="DU138" s="81"/>
      <c r="DV138" s="81"/>
      <c r="DW138" s="81"/>
      <c r="DX138" s="81"/>
      <c r="DY138" s="81"/>
      <c r="DZ138" s="81"/>
      <c r="EA138" s="81"/>
      <c r="EB138" s="81"/>
      <c r="EC138" s="81"/>
      <c r="ED138" s="81"/>
      <c r="EE138" s="81"/>
      <c r="EF138" s="81"/>
      <c r="EG138" s="81"/>
      <c r="EH138" s="81"/>
      <c r="EI138" s="81"/>
      <c r="EJ138" s="81"/>
      <c r="EK138" s="81"/>
      <c r="EL138" s="81"/>
      <c r="EM138" s="81"/>
      <c r="EN138" s="81"/>
      <c r="EO138" s="81"/>
      <c r="EP138" s="81"/>
      <c r="EQ138" s="81"/>
      <c r="ER138" s="81"/>
      <c r="ES138" s="81"/>
      <c r="ET138" s="81"/>
      <c r="EU138" s="81"/>
      <c r="EV138" s="81"/>
      <c r="EX138" s="81"/>
      <c r="EY138" s="81"/>
      <c r="EZ138" s="81"/>
      <c r="FA138" s="81"/>
      <c r="FB138" s="81"/>
      <c r="FC138" s="81"/>
      <c r="FD138" s="81"/>
      <c r="FE138" s="81"/>
      <c r="FF138" s="81"/>
      <c r="FG138" s="81"/>
      <c r="FH138" s="81"/>
      <c r="FI138" s="81"/>
      <c r="FJ138" s="81"/>
      <c r="FK138" s="81"/>
      <c r="FL138" s="81"/>
      <c r="FM138" s="81"/>
      <c r="FN138" s="81"/>
      <c r="FO138" s="81"/>
      <c r="FP138" s="81"/>
      <c r="FQ138" s="81"/>
      <c r="FR138" s="81"/>
      <c r="FS138" s="81"/>
      <c r="FT138" s="81"/>
      <c r="FU138" s="81"/>
      <c r="FV138" s="81"/>
      <c r="FW138" s="81"/>
      <c r="FX138" s="81"/>
      <c r="FY138" s="81"/>
      <c r="FZ138" s="81"/>
      <c r="GA138" s="81"/>
      <c r="GB138" s="81"/>
      <c r="GC138" s="81"/>
      <c r="GD138" s="81"/>
      <c r="GE138" s="81"/>
      <c r="GF138" s="81"/>
      <c r="GG138" s="81"/>
      <c r="GH138" s="81"/>
    </row>
    <row r="139" spans="2:190" s="12" customFormat="1" ht="14.25" customHeight="1">
      <c r="B139" s="260"/>
      <c r="C139" s="271"/>
      <c r="D139" s="169" t="s">
        <v>160</v>
      </c>
      <c r="E139" s="164">
        <v>1</v>
      </c>
      <c r="F139" s="165">
        <v>0</v>
      </c>
      <c r="G139" s="62">
        <f t="shared" si="641"/>
        <v>0</v>
      </c>
      <c r="H139" s="63">
        <v>0</v>
      </c>
      <c r="I139" s="62">
        <f t="shared" si="642"/>
        <v>0</v>
      </c>
      <c r="J139" s="63">
        <v>0</v>
      </c>
      <c r="K139" s="62">
        <f t="shared" si="643"/>
        <v>0</v>
      </c>
      <c r="L139" s="164">
        <v>2</v>
      </c>
      <c r="M139" s="165">
        <v>0</v>
      </c>
      <c r="N139" s="62">
        <f t="shared" si="644"/>
        <v>0</v>
      </c>
      <c r="O139" s="63">
        <v>1</v>
      </c>
      <c r="P139" s="62">
        <f t="shared" si="645"/>
        <v>0.5</v>
      </c>
      <c r="Q139" s="63">
        <v>0</v>
      </c>
      <c r="R139" s="62">
        <f t="shared" si="646"/>
        <v>0</v>
      </c>
      <c r="S139" s="164">
        <v>684</v>
      </c>
      <c r="T139" s="165">
        <v>36</v>
      </c>
      <c r="U139" s="62">
        <f t="shared" si="647"/>
        <v>5.2631578947368418E-2</v>
      </c>
      <c r="V139" s="63">
        <v>104</v>
      </c>
      <c r="W139" s="62">
        <f t="shared" si="648"/>
        <v>0.15204678362573099</v>
      </c>
      <c r="X139" s="63">
        <v>43</v>
      </c>
      <c r="Y139" s="62">
        <f t="shared" si="649"/>
        <v>6.2865497076023388E-2</v>
      </c>
      <c r="Z139" s="164">
        <v>440</v>
      </c>
      <c r="AA139" s="165">
        <v>19</v>
      </c>
      <c r="AB139" s="62">
        <f t="shared" si="650"/>
        <v>4.3181818181818182E-2</v>
      </c>
      <c r="AC139" s="63">
        <v>73</v>
      </c>
      <c r="AD139" s="62">
        <f t="shared" si="651"/>
        <v>0.16590909090909092</v>
      </c>
      <c r="AE139" s="63">
        <v>28</v>
      </c>
      <c r="AF139" s="62">
        <f t="shared" si="652"/>
        <v>6.363636363636363E-2</v>
      </c>
      <c r="AG139" s="164">
        <v>220</v>
      </c>
      <c r="AH139" s="165">
        <v>10</v>
      </c>
      <c r="AI139" s="62">
        <f t="shared" si="653"/>
        <v>4.5454545454545456E-2</v>
      </c>
      <c r="AJ139" s="63">
        <v>31</v>
      </c>
      <c r="AK139" s="62">
        <f t="shared" si="654"/>
        <v>0.1409090909090909</v>
      </c>
      <c r="AL139" s="63">
        <v>16</v>
      </c>
      <c r="AM139" s="62">
        <f t="shared" si="655"/>
        <v>7.2727272727272724E-2</v>
      </c>
      <c r="AN139" s="164">
        <v>77</v>
      </c>
      <c r="AO139" s="165">
        <v>3</v>
      </c>
      <c r="AP139" s="62">
        <f t="shared" si="656"/>
        <v>3.896103896103896E-2</v>
      </c>
      <c r="AQ139" s="63">
        <v>11</v>
      </c>
      <c r="AR139" s="62">
        <f t="shared" si="657"/>
        <v>0.14285714285714285</v>
      </c>
      <c r="AS139" s="63">
        <v>5</v>
      </c>
      <c r="AT139" s="62">
        <f t="shared" si="658"/>
        <v>6.4935064935064929E-2</v>
      </c>
      <c r="AU139" s="164">
        <v>29</v>
      </c>
      <c r="AV139" s="165">
        <v>0</v>
      </c>
      <c r="AW139" s="62">
        <f t="shared" si="659"/>
        <v>0</v>
      </c>
      <c r="AX139" s="63">
        <v>2</v>
      </c>
      <c r="AY139" s="62">
        <f t="shared" si="660"/>
        <v>6.8965517241379309E-2</v>
      </c>
      <c r="AZ139" s="63">
        <v>0</v>
      </c>
      <c r="BA139" s="62">
        <f t="shared" si="661"/>
        <v>0</v>
      </c>
      <c r="BB139" s="164">
        <f t="shared" si="762"/>
        <v>1453</v>
      </c>
      <c r="BC139" s="64">
        <f t="shared" si="763"/>
        <v>68</v>
      </c>
      <c r="BD139" s="62">
        <f t="shared" si="662"/>
        <v>4.6799724707501718E-2</v>
      </c>
      <c r="BE139" s="64">
        <f t="shared" si="764"/>
        <v>222</v>
      </c>
      <c r="BF139" s="62">
        <f t="shared" si="663"/>
        <v>0.15278733654507914</v>
      </c>
      <c r="BG139" s="64">
        <f t="shared" si="765"/>
        <v>92</v>
      </c>
      <c r="BH139" s="62">
        <f t="shared" si="664"/>
        <v>6.3317274604267032E-2</v>
      </c>
      <c r="BJ139" s="259">
        <v>34</v>
      </c>
      <c r="BK139" s="270" t="s">
        <v>38</v>
      </c>
      <c r="BL139" s="209" t="s">
        <v>140</v>
      </c>
      <c r="BM139" s="38">
        <v>24549</v>
      </c>
      <c r="BN139" s="38">
        <v>633</v>
      </c>
      <c r="BO139" s="85">
        <v>2.5785164365147255E-2</v>
      </c>
      <c r="BP139" s="38">
        <v>3322</v>
      </c>
      <c r="BQ139" s="85">
        <v>0.13532119434600187</v>
      </c>
      <c r="BR139" s="38">
        <v>1267</v>
      </c>
      <c r="BS139" s="85">
        <v>5.161106358711149E-2</v>
      </c>
      <c r="BU139" s="189"/>
      <c r="BV139" s="193" t="s">
        <v>160</v>
      </c>
      <c r="BW139" s="36">
        <f t="shared" si="761"/>
        <v>0.73709566414315209</v>
      </c>
      <c r="BX139" s="36">
        <f>(BM112-SUM(BN112,BP112,BR112))/BM112</f>
        <v>0.77673692427790786</v>
      </c>
      <c r="BY139" s="81"/>
      <c r="BZ139" s="139"/>
      <c r="CA139" s="81"/>
      <c r="CB139" s="81"/>
      <c r="CC139" s="81"/>
      <c r="CD139" s="81"/>
      <c r="CE139" s="81"/>
      <c r="CF139" s="81"/>
      <c r="CG139" s="81"/>
      <c r="CH139" s="81"/>
      <c r="CI139" s="81"/>
      <c r="CJ139" s="81"/>
      <c r="CK139" s="81"/>
      <c r="CL139" s="81"/>
      <c r="CM139" s="81"/>
      <c r="CN139" s="81"/>
      <c r="CO139" s="81"/>
      <c r="CP139" s="3"/>
      <c r="CQ139" s="81"/>
      <c r="CR139" s="81"/>
      <c r="CS139" s="81"/>
      <c r="CT139" s="81"/>
      <c r="CU139" s="81"/>
      <c r="CV139" s="81"/>
      <c r="CW139" s="81"/>
      <c r="CX139" s="81"/>
      <c r="CY139" s="81"/>
      <c r="CZ139" s="81"/>
      <c r="DA139" s="81"/>
      <c r="DB139" s="81"/>
      <c r="DD139" s="139"/>
      <c r="DE139" s="81"/>
      <c r="DF139" s="81"/>
      <c r="DG139" s="81"/>
      <c r="DH139" s="81"/>
      <c r="DI139" s="81"/>
      <c r="DJ139" s="81"/>
      <c r="DK139" s="81"/>
      <c r="DL139" s="81"/>
      <c r="DM139" s="81"/>
      <c r="DN139" s="81"/>
      <c r="DO139" s="81"/>
      <c r="DP139" s="81"/>
      <c r="DQ139" s="81"/>
      <c r="DR139" s="81"/>
      <c r="DS139" s="81"/>
      <c r="DT139" s="81"/>
      <c r="DU139" s="81"/>
      <c r="DV139" s="81"/>
      <c r="DW139" s="81"/>
      <c r="DX139" s="81"/>
      <c r="DY139" s="81"/>
      <c r="DZ139" s="81"/>
      <c r="EA139" s="81"/>
      <c r="EB139" s="81"/>
      <c r="EC139" s="81"/>
      <c r="ED139" s="81"/>
      <c r="EE139" s="81"/>
      <c r="EF139" s="81"/>
      <c r="EG139" s="81"/>
      <c r="EH139" s="81"/>
      <c r="EI139" s="81"/>
      <c r="EJ139" s="81"/>
      <c r="EK139" s="81"/>
      <c r="EL139" s="81"/>
      <c r="EM139" s="81"/>
      <c r="EN139" s="81"/>
      <c r="EO139" s="81"/>
      <c r="EP139" s="81"/>
      <c r="EQ139" s="81"/>
      <c r="ER139" s="81"/>
      <c r="ES139" s="81"/>
      <c r="ET139" s="81"/>
      <c r="EU139" s="81"/>
      <c r="EV139" s="81"/>
      <c r="EX139" s="81"/>
      <c r="EY139" s="81"/>
      <c r="EZ139" s="81"/>
      <c r="FA139" s="81"/>
      <c r="FB139" s="81"/>
      <c r="FC139" s="81"/>
      <c r="FD139" s="81"/>
      <c r="FE139" s="81"/>
      <c r="FF139" s="81"/>
      <c r="FG139" s="81"/>
      <c r="FH139" s="81"/>
      <c r="FI139" s="81"/>
      <c r="FJ139" s="81"/>
      <c r="FK139" s="81"/>
      <c r="FL139" s="81"/>
      <c r="FM139" s="81"/>
      <c r="FN139" s="81"/>
      <c r="FO139" s="81"/>
      <c r="FP139" s="81"/>
      <c r="FQ139" s="81"/>
      <c r="FR139" s="81"/>
      <c r="FS139" s="81"/>
      <c r="FT139" s="81"/>
      <c r="FU139" s="81"/>
      <c r="FV139" s="81"/>
      <c r="FW139" s="81"/>
      <c r="FX139" s="81"/>
      <c r="FY139" s="81"/>
      <c r="FZ139" s="81"/>
      <c r="GA139" s="81"/>
      <c r="GB139" s="81"/>
      <c r="GC139" s="81"/>
      <c r="GD139" s="81"/>
      <c r="GE139" s="81"/>
      <c r="GF139" s="81"/>
      <c r="GG139" s="81"/>
      <c r="GH139" s="81"/>
    </row>
    <row r="140" spans="2:190" s="12" customFormat="1" ht="14.25" customHeight="1">
      <c r="B140" s="260"/>
      <c r="C140" s="271"/>
      <c r="D140" s="136" t="s">
        <v>210</v>
      </c>
      <c r="E140" s="156">
        <v>1</v>
      </c>
      <c r="F140" s="232">
        <v>0</v>
      </c>
      <c r="G140" s="158">
        <f t="shared" ref="G140" si="766">IFERROR(F140/E140,"-")</f>
        <v>0</v>
      </c>
      <c r="H140" s="233">
        <v>0</v>
      </c>
      <c r="I140" s="158">
        <f t="shared" ref="I140" si="767">IFERROR(H140/E140,"-")</f>
        <v>0</v>
      </c>
      <c r="J140" s="233">
        <v>0</v>
      </c>
      <c r="K140" s="158">
        <f t="shared" ref="K140" si="768">IFERROR(J140/E140,"-")</f>
        <v>0</v>
      </c>
      <c r="L140" s="156">
        <v>5</v>
      </c>
      <c r="M140" s="232">
        <v>0</v>
      </c>
      <c r="N140" s="158">
        <f t="shared" ref="N140" si="769">IFERROR(M140/L140,"-")</f>
        <v>0</v>
      </c>
      <c r="O140" s="233">
        <v>0</v>
      </c>
      <c r="P140" s="158">
        <f t="shared" ref="P140" si="770">IFERROR(O140/L140,"-")</f>
        <v>0</v>
      </c>
      <c r="Q140" s="233">
        <v>0</v>
      </c>
      <c r="R140" s="158">
        <f t="shared" ref="R140" si="771">IFERROR(Q140/L140,"-")</f>
        <v>0</v>
      </c>
      <c r="S140" s="156">
        <v>60</v>
      </c>
      <c r="T140" s="232">
        <v>0</v>
      </c>
      <c r="U140" s="158">
        <f t="shared" ref="U140" si="772">IFERROR(T140/S140,"-")</f>
        <v>0</v>
      </c>
      <c r="V140" s="233">
        <v>1</v>
      </c>
      <c r="W140" s="158">
        <f t="shared" ref="W140" si="773">IFERROR(V140/S140,"-")</f>
        <v>1.6666666666666666E-2</v>
      </c>
      <c r="X140" s="233">
        <v>0</v>
      </c>
      <c r="Y140" s="158">
        <f t="shared" ref="Y140" si="774">IFERROR(X140/S140,"-")</f>
        <v>0</v>
      </c>
      <c r="Z140" s="156">
        <v>95</v>
      </c>
      <c r="AA140" s="232">
        <v>0</v>
      </c>
      <c r="AB140" s="158">
        <f t="shared" ref="AB140" si="775">IFERROR(AA140/Z140,"-")</f>
        <v>0</v>
      </c>
      <c r="AC140" s="233">
        <v>3</v>
      </c>
      <c r="AD140" s="158">
        <f t="shared" ref="AD140" si="776">IFERROR(AC140/Z140,"-")</f>
        <v>3.1578947368421054E-2</v>
      </c>
      <c r="AE140" s="233">
        <v>4</v>
      </c>
      <c r="AF140" s="158">
        <f t="shared" ref="AF140" si="777">IFERROR(AE140/Z140,"-")</f>
        <v>4.2105263157894736E-2</v>
      </c>
      <c r="AG140" s="156">
        <v>103</v>
      </c>
      <c r="AH140" s="232">
        <v>0</v>
      </c>
      <c r="AI140" s="158">
        <f t="shared" ref="AI140" si="778">IFERROR(AH140/AG140,"-")</f>
        <v>0</v>
      </c>
      <c r="AJ140" s="233">
        <v>1</v>
      </c>
      <c r="AK140" s="158">
        <f t="shared" ref="AK140" si="779">IFERROR(AJ140/AG140,"-")</f>
        <v>9.7087378640776691E-3</v>
      </c>
      <c r="AL140" s="233">
        <v>1</v>
      </c>
      <c r="AM140" s="158">
        <f t="shared" ref="AM140" si="780">IFERROR(AL140/AG140,"-")</f>
        <v>9.7087378640776691E-3</v>
      </c>
      <c r="AN140" s="156">
        <v>143</v>
      </c>
      <c r="AO140" s="232">
        <v>1</v>
      </c>
      <c r="AP140" s="158">
        <f t="shared" ref="AP140" si="781">IFERROR(AO140/AN140,"-")</f>
        <v>6.993006993006993E-3</v>
      </c>
      <c r="AQ140" s="233">
        <v>2</v>
      </c>
      <c r="AR140" s="158">
        <f t="shared" ref="AR140" si="782">IFERROR(AQ140/AN140,"-")</f>
        <v>1.3986013986013986E-2</v>
      </c>
      <c r="AS140" s="233">
        <v>1</v>
      </c>
      <c r="AT140" s="158">
        <f t="shared" ref="AT140" si="783">IFERROR(AS140/AN140,"-")</f>
        <v>6.993006993006993E-3</v>
      </c>
      <c r="AU140" s="156">
        <v>79</v>
      </c>
      <c r="AV140" s="232">
        <v>0</v>
      </c>
      <c r="AW140" s="158">
        <f t="shared" ref="AW140" si="784">IFERROR(AV140/AU140,"-")</f>
        <v>0</v>
      </c>
      <c r="AX140" s="233">
        <v>0</v>
      </c>
      <c r="AY140" s="158">
        <f t="shared" ref="AY140" si="785">IFERROR(AX140/AU140,"-")</f>
        <v>0</v>
      </c>
      <c r="AZ140" s="233">
        <v>0</v>
      </c>
      <c r="BA140" s="158">
        <f t="shared" ref="BA140" si="786">IFERROR(AZ140/AU140,"-")</f>
        <v>0</v>
      </c>
      <c r="BB140" s="156">
        <f t="shared" si="762"/>
        <v>486</v>
      </c>
      <c r="BC140" s="157">
        <f t="shared" si="763"/>
        <v>1</v>
      </c>
      <c r="BD140" s="158">
        <f t="shared" ref="BD140" si="787">IFERROR(BC140/BB140,"-")</f>
        <v>2.05761316872428E-3</v>
      </c>
      <c r="BE140" s="157">
        <f t="shared" si="764"/>
        <v>7</v>
      </c>
      <c r="BF140" s="158">
        <f t="shared" ref="BF140" si="788">IFERROR(BE140/BB140,"-")</f>
        <v>1.4403292181069959E-2</v>
      </c>
      <c r="BG140" s="157">
        <f t="shared" si="765"/>
        <v>6</v>
      </c>
      <c r="BH140" s="158">
        <f t="shared" ref="BH140" si="789">IFERROR(BG140/BB140,"-")</f>
        <v>1.2345679012345678E-2</v>
      </c>
      <c r="BJ140" s="260"/>
      <c r="BK140" s="271"/>
      <c r="BL140" s="209" t="s">
        <v>160</v>
      </c>
      <c r="BM140" s="38">
        <v>1473</v>
      </c>
      <c r="BN140" s="38">
        <v>42</v>
      </c>
      <c r="BO140" s="85">
        <v>2.8513238289205704E-2</v>
      </c>
      <c r="BP140" s="38">
        <v>239</v>
      </c>
      <c r="BQ140" s="85">
        <v>0.16225390359809913</v>
      </c>
      <c r="BR140" s="38">
        <v>93</v>
      </c>
      <c r="BS140" s="85">
        <v>6.313645621181263E-2</v>
      </c>
      <c r="BU140" s="189"/>
      <c r="BV140" s="193" t="s">
        <v>209</v>
      </c>
      <c r="BW140" s="36">
        <f t="shared" si="761"/>
        <v>0.9711934156378601</v>
      </c>
      <c r="BX140" s="36">
        <f>(BM113-SUM(BN113,BP113,BR113))/BM113</f>
        <v>0.98080279232111689</v>
      </c>
      <c r="BY140" s="81"/>
      <c r="BZ140" s="139"/>
      <c r="CA140" s="81"/>
      <c r="CB140" s="81"/>
      <c r="CC140" s="81"/>
      <c r="CD140" s="81"/>
      <c r="CE140" s="81"/>
      <c r="CF140" s="81"/>
      <c r="CG140" s="81"/>
      <c r="CH140" s="81"/>
      <c r="CI140" s="81"/>
      <c r="CJ140" s="81"/>
      <c r="CK140" s="81"/>
      <c r="CL140" s="81"/>
      <c r="CM140" s="81"/>
      <c r="CN140" s="81"/>
      <c r="CO140" s="81"/>
      <c r="CP140" s="3"/>
      <c r="CQ140" s="81"/>
      <c r="CR140" s="81"/>
      <c r="CS140" s="81"/>
      <c r="CT140" s="81"/>
      <c r="CU140" s="81"/>
      <c r="CV140" s="81"/>
      <c r="CW140" s="81"/>
      <c r="CX140" s="81"/>
      <c r="CY140" s="81"/>
      <c r="CZ140" s="81"/>
      <c r="DA140" s="81"/>
      <c r="DB140" s="81"/>
      <c r="DD140" s="139"/>
      <c r="DE140" s="81"/>
      <c r="DF140" s="81"/>
      <c r="DG140" s="81"/>
      <c r="DH140" s="81"/>
      <c r="DI140" s="81"/>
      <c r="DJ140" s="81"/>
      <c r="DK140" s="81"/>
      <c r="DL140" s="81"/>
      <c r="DM140" s="81"/>
      <c r="DN140" s="81"/>
      <c r="DO140" s="81"/>
      <c r="DP140" s="81"/>
      <c r="DQ140" s="81"/>
      <c r="DR140" s="81"/>
      <c r="DS140" s="81"/>
      <c r="DT140" s="81"/>
      <c r="DU140" s="81"/>
      <c r="DV140" s="81"/>
      <c r="DW140" s="81"/>
      <c r="DX140" s="81"/>
      <c r="DY140" s="81"/>
      <c r="DZ140" s="81"/>
      <c r="EA140" s="81"/>
      <c r="EB140" s="81"/>
      <c r="EC140" s="81"/>
      <c r="ED140" s="81"/>
      <c r="EE140" s="81"/>
      <c r="EF140" s="81"/>
      <c r="EG140" s="81"/>
      <c r="EH140" s="81"/>
      <c r="EI140" s="81"/>
      <c r="EJ140" s="81"/>
      <c r="EK140" s="81"/>
      <c r="EL140" s="81"/>
      <c r="EM140" s="81"/>
      <c r="EN140" s="81"/>
      <c r="EO140" s="81"/>
      <c r="EP140" s="81"/>
      <c r="EQ140" s="81"/>
      <c r="ER140" s="81"/>
      <c r="ES140" s="81"/>
      <c r="ET140" s="81"/>
      <c r="EU140" s="81"/>
      <c r="EV140" s="81"/>
      <c r="EX140" s="81"/>
      <c r="EY140" s="81"/>
      <c r="EZ140" s="81"/>
      <c r="FA140" s="81"/>
      <c r="FB140" s="81"/>
      <c r="FC140" s="81"/>
      <c r="FD140" s="81"/>
      <c r="FE140" s="81"/>
      <c r="FF140" s="81"/>
      <c r="FG140" s="81"/>
      <c r="FH140" s="81"/>
      <c r="FI140" s="81"/>
      <c r="FJ140" s="81"/>
      <c r="FK140" s="81"/>
      <c r="FL140" s="81"/>
      <c r="FM140" s="81"/>
      <c r="FN140" s="81"/>
      <c r="FO140" s="81"/>
      <c r="FP140" s="81"/>
      <c r="FQ140" s="81"/>
      <c r="FR140" s="81"/>
      <c r="FS140" s="81"/>
      <c r="FT140" s="81"/>
      <c r="FU140" s="81"/>
      <c r="FV140" s="81"/>
      <c r="FW140" s="81"/>
      <c r="FX140" s="81"/>
      <c r="FY140" s="81"/>
      <c r="FZ140" s="81"/>
      <c r="GA140" s="81"/>
      <c r="GB140" s="81"/>
      <c r="GC140" s="81"/>
      <c r="GD140" s="81"/>
      <c r="GE140" s="81"/>
      <c r="GF140" s="81"/>
      <c r="GG140" s="81"/>
      <c r="GH140" s="81"/>
    </row>
    <row r="141" spans="2:190" s="12" customFormat="1" ht="14.25" customHeight="1">
      <c r="B141" s="261"/>
      <c r="C141" s="272"/>
      <c r="D141" s="154" t="s">
        <v>67</v>
      </c>
      <c r="E141" s="37">
        <v>62</v>
      </c>
      <c r="F141" s="234">
        <v>4</v>
      </c>
      <c r="G141" s="13">
        <f t="shared" si="641"/>
        <v>6.4516129032258063E-2</v>
      </c>
      <c r="H141" s="33">
        <v>4</v>
      </c>
      <c r="I141" s="13">
        <f t="shared" si="642"/>
        <v>6.4516129032258063E-2</v>
      </c>
      <c r="J141" s="33">
        <v>3</v>
      </c>
      <c r="K141" s="13">
        <f t="shared" si="643"/>
        <v>4.8387096774193547E-2</v>
      </c>
      <c r="L141" s="37">
        <v>121</v>
      </c>
      <c r="M141" s="234">
        <v>3</v>
      </c>
      <c r="N141" s="13">
        <f t="shared" si="644"/>
        <v>2.4793388429752067E-2</v>
      </c>
      <c r="O141" s="33">
        <v>17</v>
      </c>
      <c r="P141" s="13">
        <f t="shared" si="645"/>
        <v>0.14049586776859505</v>
      </c>
      <c r="Q141" s="33">
        <v>3</v>
      </c>
      <c r="R141" s="13">
        <f t="shared" si="646"/>
        <v>2.4793388429752067E-2</v>
      </c>
      <c r="S141" s="37">
        <v>7429</v>
      </c>
      <c r="T141" s="234">
        <v>335</v>
      </c>
      <c r="U141" s="13">
        <f t="shared" si="647"/>
        <v>4.5093552295059902E-2</v>
      </c>
      <c r="V141" s="33">
        <v>1314</v>
      </c>
      <c r="W141" s="13">
        <f t="shared" si="648"/>
        <v>0.17687441109166779</v>
      </c>
      <c r="X141" s="33">
        <v>426</v>
      </c>
      <c r="Y141" s="13">
        <f t="shared" si="649"/>
        <v>5.7342845605061248E-2</v>
      </c>
      <c r="Z141" s="37">
        <v>5982</v>
      </c>
      <c r="AA141" s="234">
        <v>205</v>
      </c>
      <c r="AB141" s="13">
        <f t="shared" si="650"/>
        <v>3.4269475091942496E-2</v>
      </c>
      <c r="AC141" s="33">
        <v>1035</v>
      </c>
      <c r="AD141" s="13">
        <f t="shared" si="651"/>
        <v>0.17301905717151456</v>
      </c>
      <c r="AE141" s="33">
        <v>340</v>
      </c>
      <c r="AF141" s="13">
        <f t="shared" si="652"/>
        <v>5.6837178201270482E-2</v>
      </c>
      <c r="AG141" s="37">
        <v>3912</v>
      </c>
      <c r="AH141" s="234">
        <v>101</v>
      </c>
      <c r="AI141" s="13">
        <f t="shared" si="653"/>
        <v>2.5817995910020451E-2</v>
      </c>
      <c r="AJ141" s="33">
        <v>499</v>
      </c>
      <c r="AK141" s="13">
        <f t="shared" si="654"/>
        <v>0.1275562372188139</v>
      </c>
      <c r="AL141" s="33">
        <v>195</v>
      </c>
      <c r="AM141" s="13">
        <f t="shared" si="655"/>
        <v>4.9846625766871162E-2</v>
      </c>
      <c r="AN141" s="37">
        <v>1984</v>
      </c>
      <c r="AO141" s="234">
        <v>22</v>
      </c>
      <c r="AP141" s="13">
        <f t="shared" si="656"/>
        <v>1.1088709677419355E-2</v>
      </c>
      <c r="AQ141" s="33">
        <v>179</v>
      </c>
      <c r="AR141" s="13">
        <f t="shared" si="657"/>
        <v>9.022177419354839E-2</v>
      </c>
      <c r="AS141" s="33">
        <v>58</v>
      </c>
      <c r="AT141" s="13">
        <f t="shared" si="658"/>
        <v>2.9233870967741934E-2</v>
      </c>
      <c r="AU141" s="37">
        <v>651</v>
      </c>
      <c r="AV141" s="234">
        <v>4</v>
      </c>
      <c r="AW141" s="13">
        <f t="shared" si="659"/>
        <v>6.1443932411674347E-3</v>
      </c>
      <c r="AX141" s="33">
        <v>42</v>
      </c>
      <c r="AY141" s="13">
        <f t="shared" si="660"/>
        <v>6.4516129032258063E-2</v>
      </c>
      <c r="AZ141" s="33">
        <v>11</v>
      </c>
      <c r="BA141" s="13">
        <f t="shared" si="661"/>
        <v>1.6897081413210446E-2</v>
      </c>
      <c r="BB141" s="37">
        <f t="shared" si="762"/>
        <v>20141</v>
      </c>
      <c r="BC141" s="70">
        <f t="shared" si="763"/>
        <v>674</v>
      </c>
      <c r="BD141" s="13">
        <f t="shared" si="662"/>
        <v>3.3464078248349141E-2</v>
      </c>
      <c r="BE141" s="70">
        <f t="shared" si="764"/>
        <v>3090</v>
      </c>
      <c r="BF141" s="13">
        <f t="shared" si="663"/>
        <v>0.15341840027803982</v>
      </c>
      <c r="BG141" s="70">
        <f t="shared" si="765"/>
        <v>1036</v>
      </c>
      <c r="BH141" s="13">
        <f t="shared" si="664"/>
        <v>5.1437366565711733E-2</v>
      </c>
      <c r="BJ141" s="260"/>
      <c r="BK141" s="271"/>
      <c r="BL141" s="209" t="s">
        <v>209</v>
      </c>
      <c r="BM141" s="38">
        <v>476</v>
      </c>
      <c r="BN141" s="38">
        <v>3</v>
      </c>
      <c r="BO141" s="85">
        <v>6.3025210084033615E-3</v>
      </c>
      <c r="BP141" s="38">
        <v>11</v>
      </c>
      <c r="BQ141" s="85">
        <v>2.3109243697478993E-2</v>
      </c>
      <c r="BR141" s="38">
        <v>8</v>
      </c>
      <c r="BS141" s="85">
        <v>1.680672268907563E-2</v>
      </c>
      <c r="BU141" s="190"/>
      <c r="BV141" s="192" t="s">
        <v>67</v>
      </c>
      <c r="BW141" s="36">
        <f t="shared" si="761"/>
        <v>0.76168015490789931</v>
      </c>
      <c r="BX141" s="36">
        <f>(BM114-SUM(BN114,BP114,BR114))/BM114</f>
        <v>0.79624664879356566</v>
      </c>
      <c r="BY141" s="81"/>
      <c r="BZ141" s="139"/>
      <c r="CA141" s="81"/>
      <c r="CB141" s="81"/>
      <c r="CC141" s="81"/>
      <c r="CD141" s="81"/>
      <c r="CE141" s="81"/>
      <c r="CF141" s="81"/>
      <c r="CG141" s="81"/>
      <c r="CH141" s="81"/>
      <c r="CI141" s="81"/>
      <c r="CJ141" s="81"/>
      <c r="CK141" s="81"/>
      <c r="CL141" s="81"/>
      <c r="CM141" s="81"/>
      <c r="CN141" s="81"/>
      <c r="CO141" s="81"/>
      <c r="CP141" s="3"/>
      <c r="CQ141" s="81"/>
      <c r="CR141" s="81"/>
      <c r="CS141" s="81"/>
      <c r="CT141" s="81"/>
      <c r="CU141" s="81"/>
      <c r="CV141" s="81"/>
      <c r="CW141" s="81"/>
      <c r="CX141" s="81"/>
      <c r="CY141" s="81"/>
      <c r="CZ141" s="81"/>
      <c r="DA141" s="81"/>
      <c r="DB141" s="81"/>
      <c r="DD141" s="139"/>
      <c r="DE141" s="81"/>
      <c r="DF141" s="81"/>
      <c r="DG141" s="81"/>
      <c r="DH141" s="81"/>
      <c r="DI141" s="81"/>
      <c r="DJ141" s="81"/>
      <c r="DK141" s="81"/>
      <c r="DL141" s="81"/>
      <c r="DM141" s="81"/>
      <c r="DN141" s="81"/>
      <c r="DO141" s="81"/>
      <c r="DP141" s="81"/>
      <c r="DQ141" s="81"/>
      <c r="DR141" s="81"/>
      <c r="DS141" s="81"/>
      <c r="DT141" s="81"/>
      <c r="DU141" s="81"/>
      <c r="DV141" s="81"/>
      <c r="DW141" s="81"/>
      <c r="DX141" s="81"/>
      <c r="DY141" s="81"/>
      <c r="DZ141" s="81"/>
      <c r="EA141" s="81"/>
      <c r="EB141" s="81"/>
      <c r="EC141" s="81"/>
      <c r="ED141" s="81"/>
      <c r="EE141" s="81"/>
      <c r="EF141" s="81"/>
      <c r="EG141" s="81"/>
      <c r="EH141" s="81"/>
      <c r="EI141" s="81"/>
      <c r="EJ141" s="81"/>
      <c r="EK141" s="81"/>
      <c r="EL141" s="81"/>
      <c r="EM141" s="81"/>
      <c r="EN141" s="81"/>
      <c r="EO141" s="81"/>
      <c r="EP141" s="81"/>
      <c r="EQ141" s="81"/>
      <c r="ER141" s="81"/>
      <c r="ES141" s="81"/>
      <c r="ET141" s="81"/>
      <c r="EU141" s="81"/>
      <c r="EV141" s="81"/>
      <c r="EX141" s="81"/>
      <c r="EY141" s="81"/>
      <c r="EZ141" s="81"/>
      <c r="FA141" s="81"/>
      <c r="FB141" s="81"/>
      <c r="FC141" s="81"/>
      <c r="FD141" s="81"/>
      <c r="FE141" s="81"/>
      <c r="FF141" s="81"/>
      <c r="FG141" s="81"/>
      <c r="FH141" s="81"/>
      <c r="FI141" s="81"/>
      <c r="FJ141" s="81"/>
      <c r="FK141" s="81"/>
      <c r="FL141" s="81"/>
      <c r="FM141" s="81"/>
      <c r="FN141" s="81"/>
      <c r="FO141" s="81"/>
      <c r="FP141" s="81"/>
      <c r="FQ141" s="81"/>
      <c r="FR141" s="81"/>
      <c r="FS141" s="81"/>
      <c r="FT141" s="81"/>
      <c r="FU141" s="81"/>
      <c r="FV141" s="81"/>
      <c r="FW141" s="81"/>
      <c r="FX141" s="81"/>
      <c r="FY141" s="81"/>
      <c r="FZ141" s="81"/>
      <c r="GA141" s="81"/>
      <c r="GB141" s="81"/>
      <c r="GC141" s="81"/>
      <c r="GD141" s="81"/>
      <c r="GE141" s="81"/>
      <c r="GF141" s="81"/>
      <c r="GG141" s="81"/>
      <c r="GH141" s="81"/>
    </row>
    <row r="142" spans="2:190" s="12" customFormat="1" ht="14.25" customHeight="1">
      <c r="B142" s="259">
        <v>28</v>
      </c>
      <c r="C142" s="270" t="s">
        <v>32</v>
      </c>
      <c r="D142" s="135" t="s">
        <v>140</v>
      </c>
      <c r="E142" s="120">
        <v>34</v>
      </c>
      <c r="F142" s="83">
        <v>0</v>
      </c>
      <c r="G142" s="72">
        <f t="shared" si="641"/>
        <v>0</v>
      </c>
      <c r="H142" s="73">
        <v>5</v>
      </c>
      <c r="I142" s="72">
        <f t="shared" si="642"/>
        <v>0.14705882352941177</v>
      </c>
      <c r="J142" s="73">
        <v>0</v>
      </c>
      <c r="K142" s="72">
        <f t="shared" si="643"/>
        <v>0</v>
      </c>
      <c r="L142" s="120">
        <v>134</v>
      </c>
      <c r="M142" s="83">
        <v>2</v>
      </c>
      <c r="N142" s="72">
        <f t="shared" si="644"/>
        <v>1.4925373134328358E-2</v>
      </c>
      <c r="O142" s="73">
        <v>11</v>
      </c>
      <c r="P142" s="72">
        <f t="shared" si="645"/>
        <v>8.2089552238805971E-2</v>
      </c>
      <c r="Q142" s="73">
        <v>3</v>
      </c>
      <c r="R142" s="72">
        <f t="shared" si="646"/>
        <v>2.2388059701492536E-2</v>
      </c>
      <c r="S142" s="120">
        <v>5121</v>
      </c>
      <c r="T142" s="83">
        <v>140</v>
      </c>
      <c r="U142" s="72">
        <f t="shared" si="647"/>
        <v>2.7338410466705723E-2</v>
      </c>
      <c r="V142" s="73">
        <v>1035</v>
      </c>
      <c r="W142" s="72">
        <f t="shared" si="648"/>
        <v>0.20210896309314588</v>
      </c>
      <c r="X142" s="73">
        <v>186</v>
      </c>
      <c r="Y142" s="72">
        <f t="shared" si="649"/>
        <v>3.6321031048623317E-2</v>
      </c>
      <c r="Z142" s="120">
        <v>4158</v>
      </c>
      <c r="AA142" s="83">
        <v>96</v>
      </c>
      <c r="AB142" s="72">
        <f t="shared" si="650"/>
        <v>2.3088023088023088E-2</v>
      </c>
      <c r="AC142" s="73">
        <v>772</v>
      </c>
      <c r="AD142" s="72">
        <f t="shared" si="651"/>
        <v>0.18566618566618567</v>
      </c>
      <c r="AE142" s="73">
        <v>170</v>
      </c>
      <c r="AF142" s="72">
        <f t="shared" si="652"/>
        <v>4.0885040885040885E-2</v>
      </c>
      <c r="AG142" s="120">
        <v>2219</v>
      </c>
      <c r="AH142" s="83">
        <v>31</v>
      </c>
      <c r="AI142" s="72">
        <f t="shared" si="653"/>
        <v>1.3970256872465074E-2</v>
      </c>
      <c r="AJ142" s="73">
        <v>241</v>
      </c>
      <c r="AK142" s="72">
        <f t="shared" si="654"/>
        <v>0.10860748084722849</v>
      </c>
      <c r="AL142" s="73">
        <v>64</v>
      </c>
      <c r="AM142" s="72">
        <f t="shared" si="655"/>
        <v>2.8841820639927896E-2</v>
      </c>
      <c r="AN142" s="120">
        <v>867</v>
      </c>
      <c r="AO142" s="83">
        <v>4</v>
      </c>
      <c r="AP142" s="72">
        <f t="shared" si="656"/>
        <v>4.61361014994233E-3</v>
      </c>
      <c r="AQ142" s="73">
        <v>55</v>
      </c>
      <c r="AR142" s="72">
        <f t="shared" si="657"/>
        <v>6.3437139561707032E-2</v>
      </c>
      <c r="AS142" s="73">
        <v>10</v>
      </c>
      <c r="AT142" s="72">
        <f t="shared" si="658"/>
        <v>1.1534025374855825E-2</v>
      </c>
      <c r="AU142" s="120">
        <v>275</v>
      </c>
      <c r="AV142" s="83">
        <v>0</v>
      </c>
      <c r="AW142" s="72">
        <f t="shared" si="659"/>
        <v>0</v>
      </c>
      <c r="AX142" s="73">
        <v>17</v>
      </c>
      <c r="AY142" s="72">
        <f t="shared" si="660"/>
        <v>6.1818181818181821E-2</v>
      </c>
      <c r="AZ142" s="73">
        <v>1</v>
      </c>
      <c r="BA142" s="72">
        <f t="shared" si="661"/>
        <v>3.6363636363636364E-3</v>
      </c>
      <c r="BB142" s="120">
        <f t="shared" si="762"/>
        <v>12808</v>
      </c>
      <c r="BC142" s="74">
        <f t="shared" si="763"/>
        <v>273</v>
      </c>
      <c r="BD142" s="72">
        <f t="shared" si="662"/>
        <v>2.131480324797002E-2</v>
      </c>
      <c r="BE142" s="74">
        <f t="shared" si="764"/>
        <v>2136</v>
      </c>
      <c r="BF142" s="72">
        <f t="shared" si="663"/>
        <v>0.16677076826983137</v>
      </c>
      <c r="BG142" s="74">
        <f t="shared" si="765"/>
        <v>434</v>
      </c>
      <c r="BH142" s="72">
        <f t="shared" si="664"/>
        <v>3.3885071830106181E-2</v>
      </c>
      <c r="BJ142" s="261"/>
      <c r="BK142" s="272"/>
      <c r="BL142" s="208" t="s">
        <v>67</v>
      </c>
      <c r="BM142" s="38">
        <v>26498</v>
      </c>
      <c r="BN142" s="38">
        <v>678</v>
      </c>
      <c r="BO142" s="85">
        <v>2.5586836742395654E-2</v>
      </c>
      <c r="BP142" s="38">
        <v>3572</v>
      </c>
      <c r="BQ142" s="85">
        <v>0.13480262661332931</v>
      </c>
      <c r="BR142" s="38">
        <v>1368</v>
      </c>
      <c r="BS142" s="85">
        <v>5.1626537851913352E-2</v>
      </c>
      <c r="BU142" s="188" t="s">
        <v>32</v>
      </c>
      <c r="BV142" s="193" t="s">
        <v>140</v>
      </c>
      <c r="BW142" s="36">
        <f t="shared" si="761"/>
        <v>0.7780293566520925</v>
      </c>
      <c r="BX142" s="36">
        <f>(BM115-SUM(BN115,BP115,BR115))/BM115</f>
        <v>0.80076654115115653</v>
      </c>
      <c r="BY142" s="81"/>
      <c r="BZ142" s="139"/>
      <c r="CA142" s="81"/>
      <c r="CB142" s="81"/>
      <c r="CC142" s="81"/>
      <c r="CD142" s="81"/>
      <c r="CE142" s="81"/>
      <c r="CF142" s="81"/>
      <c r="CG142" s="81"/>
      <c r="CH142" s="81"/>
      <c r="CI142" s="81"/>
      <c r="CJ142" s="81"/>
      <c r="CK142" s="81"/>
      <c r="CL142" s="81"/>
      <c r="CM142" s="81"/>
      <c r="CN142" s="81"/>
      <c r="CO142" s="81"/>
      <c r="CP142" s="3"/>
      <c r="CQ142" s="81"/>
      <c r="CR142" s="81"/>
      <c r="CS142" s="81"/>
      <c r="CT142" s="81"/>
      <c r="CU142" s="81"/>
      <c r="CV142" s="81"/>
      <c r="CW142" s="81"/>
      <c r="CX142" s="81"/>
      <c r="CY142" s="81"/>
      <c r="CZ142" s="81"/>
      <c r="DA142" s="81"/>
      <c r="DB142" s="81"/>
      <c r="DD142" s="139"/>
      <c r="DE142" s="81"/>
      <c r="DF142" s="81"/>
      <c r="DG142" s="81"/>
      <c r="DH142" s="81"/>
      <c r="DI142" s="81"/>
      <c r="DJ142" s="81"/>
      <c r="DK142" s="81"/>
      <c r="DL142" s="81"/>
      <c r="DM142" s="81"/>
      <c r="DN142" s="81"/>
      <c r="DO142" s="81"/>
      <c r="DP142" s="81"/>
      <c r="DQ142" s="81"/>
      <c r="DR142" s="81"/>
      <c r="DS142" s="81"/>
      <c r="DT142" s="81"/>
      <c r="DU142" s="81"/>
      <c r="DV142" s="81"/>
      <c r="DW142" s="81"/>
      <c r="DX142" s="81"/>
      <c r="DY142" s="81"/>
      <c r="DZ142" s="81"/>
      <c r="EA142" s="81"/>
      <c r="EB142" s="81"/>
      <c r="EC142" s="81"/>
      <c r="ED142" s="81"/>
      <c r="EE142" s="81"/>
      <c r="EF142" s="81"/>
      <c r="EG142" s="81"/>
      <c r="EH142" s="81"/>
      <c r="EI142" s="81"/>
      <c r="EJ142" s="81"/>
      <c r="EK142" s="81"/>
      <c r="EL142" s="81"/>
      <c r="EM142" s="81"/>
      <c r="EN142" s="81"/>
      <c r="EO142" s="81"/>
      <c r="EP142" s="81"/>
      <c r="EQ142" s="81"/>
      <c r="ER142" s="81"/>
      <c r="ES142" s="81"/>
      <c r="ET142" s="81"/>
      <c r="EU142" s="81"/>
      <c r="EV142" s="81"/>
      <c r="EX142" s="81"/>
      <c r="EY142" s="81"/>
      <c r="EZ142" s="81"/>
      <c r="FA142" s="81"/>
      <c r="FB142" s="81"/>
      <c r="FC142" s="81"/>
      <c r="FD142" s="81"/>
      <c r="FE142" s="81"/>
      <c r="FF142" s="81"/>
      <c r="FG142" s="81"/>
      <c r="FH142" s="81"/>
      <c r="FI142" s="81"/>
      <c r="FJ142" s="81"/>
      <c r="FK142" s="81"/>
      <c r="FL142" s="81"/>
      <c r="FM142" s="81"/>
      <c r="FN142" s="81"/>
      <c r="FO142" s="81"/>
      <c r="FP142" s="81"/>
      <c r="FQ142" s="81"/>
      <c r="FR142" s="81"/>
      <c r="FS142" s="81"/>
      <c r="FT142" s="81"/>
      <c r="FU142" s="81"/>
      <c r="FV142" s="81"/>
      <c r="FW142" s="81"/>
      <c r="FX142" s="81"/>
      <c r="FY142" s="81"/>
      <c r="FZ142" s="81"/>
      <c r="GA142" s="81"/>
      <c r="GB142" s="81"/>
      <c r="GC142" s="81"/>
      <c r="GD142" s="81"/>
      <c r="GE142" s="81"/>
      <c r="GF142" s="81"/>
      <c r="GG142" s="81"/>
      <c r="GH142" s="81"/>
    </row>
    <row r="143" spans="2:190" s="12" customFormat="1" ht="14.25" customHeight="1">
      <c r="B143" s="260"/>
      <c r="C143" s="271"/>
      <c r="D143" s="213" t="s">
        <v>303</v>
      </c>
      <c r="E143" s="170">
        <v>0</v>
      </c>
      <c r="F143" s="220">
        <v>0</v>
      </c>
      <c r="G143" s="84" t="str">
        <f t="shared" si="641"/>
        <v>-</v>
      </c>
      <c r="H143" s="231">
        <v>0</v>
      </c>
      <c r="I143" s="84" t="str">
        <f>IFERROR(H143/E143,"-")</f>
        <v>-</v>
      </c>
      <c r="J143" s="231">
        <v>0</v>
      </c>
      <c r="K143" s="84" t="str">
        <f>IFERROR(J143/E143,"-")</f>
        <v>-</v>
      </c>
      <c r="L143" s="170">
        <v>8</v>
      </c>
      <c r="M143" s="220">
        <v>0</v>
      </c>
      <c r="N143" s="84">
        <f>IFERROR(M143/L143,"-")</f>
        <v>0</v>
      </c>
      <c r="O143" s="231">
        <v>0</v>
      </c>
      <c r="P143" s="84">
        <f>IFERROR(O143/L143,"-")</f>
        <v>0</v>
      </c>
      <c r="Q143" s="231">
        <v>0</v>
      </c>
      <c r="R143" s="84">
        <f>IFERROR(Q143/L143,"-")</f>
        <v>0</v>
      </c>
      <c r="S143" s="170">
        <v>1357</v>
      </c>
      <c r="T143" s="220">
        <v>49</v>
      </c>
      <c r="U143" s="84">
        <f>IFERROR(T143/S143,"-")</f>
        <v>3.6109064112011792E-2</v>
      </c>
      <c r="V143" s="231">
        <v>321</v>
      </c>
      <c r="W143" s="84">
        <f>IFERROR(V143/S143,"-")</f>
        <v>0.236551215917465</v>
      </c>
      <c r="X143" s="231">
        <v>47</v>
      </c>
      <c r="Y143" s="84">
        <f>IFERROR(X143/S143,"-")</f>
        <v>3.4635224760501106E-2</v>
      </c>
      <c r="Z143" s="170">
        <v>948</v>
      </c>
      <c r="AA143" s="220">
        <v>32</v>
      </c>
      <c r="AB143" s="84">
        <f>IFERROR(AA143/Z143,"-")</f>
        <v>3.3755274261603373E-2</v>
      </c>
      <c r="AC143" s="231">
        <v>177</v>
      </c>
      <c r="AD143" s="84">
        <f>IFERROR(AC143/Z143,"-")</f>
        <v>0.18670886075949367</v>
      </c>
      <c r="AE143" s="231">
        <v>35</v>
      </c>
      <c r="AF143" s="84">
        <f>IFERROR(AE143/Z143,"-")</f>
        <v>3.6919831223628692E-2</v>
      </c>
      <c r="AG143" s="170">
        <v>456</v>
      </c>
      <c r="AH143" s="220">
        <v>11</v>
      </c>
      <c r="AI143" s="84">
        <f>IFERROR(AH143/AG143,"-")</f>
        <v>2.4122807017543858E-2</v>
      </c>
      <c r="AJ143" s="231">
        <v>74</v>
      </c>
      <c r="AK143" s="84">
        <f>IFERROR(AJ143/AG143,"-")</f>
        <v>0.16228070175438597</v>
      </c>
      <c r="AL143" s="231">
        <v>12</v>
      </c>
      <c r="AM143" s="84">
        <f>IFERROR(AL143/AG143,"-")</f>
        <v>2.6315789473684209E-2</v>
      </c>
      <c r="AN143" s="170">
        <v>166</v>
      </c>
      <c r="AO143" s="220">
        <v>0</v>
      </c>
      <c r="AP143" s="84">
        <f>IFERROR(AO143/AN143,"-")</f>
        <v>0</v>
      </c>
      <c r="AQ143" s="231">
        <v>20</v>
      </c>
      <c r="AR143" s="84">
        <f>IFERROR(AQ143/AN143,"-")</f>
        <v>0.12048192771084337</v>
      </c>
      <c r="AS143" s="231">
        <v>6</v>
      </c>
      <c r="AT143" s="84">
        <f>IFERROR(AS143/AN143,"-")</f>
        <v>3.614457831325301E-2</v>
      </c>
      <c r="AU143" s="170">
        <v>40</v>
      </c>
      <c r="AV143" s="220">
        <v>0</v>
      </c>
      <c r="AW143" s="84">
        <f>IFERROR(AV143/AU143,"-")</f>
        <v>0</v>
      </c>
      <c r="AX143" s="231">
        <v>2</v>
      </c>
      <c r="AY143" s="84">
        <f>IFERROR(AX143/AU143,"-")</f>
        <v>0.05</v>
      </c>
      <c r="AZ143" s="231">
        <v>0</v>
      </c>
      <c r="BA143" s="84">
        <f>IFERROR(AZ143/AU143,"-")</f>
        <v>0</v>
      </c>
      <c r="BB143" s="170">
        <f t="shared" si="762"/>
        <v>2975</v>
      </c>
      <c r="BC143" s="171">
        <f t="shared" si="763"/>
        <v>92</v>
      </c>
      <c r="BD143" s="84">
        <f>IFERROR(BC143/BB143,"-")</f>
        <v>3.0924369747899159E-2</v>
      </c>
      <c r="BE143" s="171">
        <f t="shared" si="764"/>
        <v>594</v>
      </c>
      <c r="BF143" s="84">
        <f>IFERROR(BE143/BB143,"-")</f>
        <v>0.19966386554621848</v>
      </c>
      <c r="BG143" s="171">
        <f t="shared" si="765"/>
        <v>100</v>
      </c>
      <c r="BH143" s="84">
        <f>IFERROR(BG143/BB143,"-")</f>
        <v>3.3613445378151259E-2</v>
      </c>
      <c r="BJ143" s="259">
        <v>35</v>
      </c>
      <c r="BK143" s="270" t="s">
        <v>1</v>
      </c>
      <c r="BL143" s="209" t="s">
        <v>140</v>
      </c>
      <c r="BM143" s="38">
        <v>48137</v>
      </c>
      <c r="BN143" s="38">
        <v>1481</v>
      </c>
      <c r="BO143" s="85">
        <v>3.076635436358726E-2</v>
      </c>
      <c r="BP143" s="38">
        <v>7141</v>
      </c>
      <c r="BQ143" s="85">
        <v>0.14834742505764797</v>
      </c>
      <c r="BR143" s="38">
        <v>3110</v>
      </c>
      <c r="BS143" s="85">
        <v>6.4607266759457382E-2</v>
      </c>
      <c r="BU143" s="225"/>
      <c r="BV143" s="214" t="s">
        <v>299</v>
      </c>
      <c r="BW143" s="36">
        <f t="shared" si="761"/>
        <v>0.7357983193277311</v>
      </c>
      <c r="BX143" s="226"/>
      <c r="BY143" s="81"/>
      <c r="BZ143" s="139"/>
      <c r="CA143" s="81"/>
      <c r="CB143" s="81"/>
      <c r="CC143" s="81"/>
      <c r="CD143" s="81"/>
      <c r="CE143" s="81"/>
      <c r="CF143" s="81"/>
      <c r="CG143" s="81"/>
      <c r="CH143" s="81"/>
      <c r="CI143" s="81"/>
      <c r="CJ143" s="81"/>
      <c r="CK143" s="81"/>
      <c r="CL143" s="81"/>
      <c r="CM143" s="81"/>
      <c r="CN143" s="81"/>
      <c r="CO143" s="81"/>
      <c r="CP143" s="3"/>
      <c r="CQ143" s="81"/>
      <c r="CR143" s="81"/>
      <c r="CS143" s="81"/>
      <c r="CT143" s="81"/>
      <c r="CU143" s="81"/>
      <c r="CV143" s="81"/>
      <c r="CW143" s="81"/>
      <c r="CX143" s="81"/>
      <c r="CY143" s="81"/>
      <c r="CZ143" s="81"/>
      <c r="DA143" s="81"/>
      <c r="DB143" s="81"/>
      <c r="DD143" s="139"/>
      <c r="DE143" s="81"/>
      <c r="DF143" s="81"/>
      <c r="DG143" s="81"/>
      <c r="DH143" s="81"/>
      <c r="DI143" s="81"/>
      <c r="DJ143" s="81"/>
      <c r="DK143" s="81"/>
      <c r="DL143" s="81"/>
      <c r="DM143" s="81"/>
      <c r="DN143" s="81"/>
      <c r="DO143" s="81"/>
      <c r="DP143" s="81"/>
      <c r="DQ143" s="81"/>
      <c r="DR143" s="81"/>
      <c r="DS143" s="81"/>
      <c r="DT143" s="81"/>
      <c r="DU143" s="81"/>
      <c r="DV143" s="81"/>
      <c r="DW143" s="81"/>
      <c r="DX143" s="81"/>
      <c r="DY143" s="81"/>
      <c r="DZ143" s="81"/>
      <c r="EA143" s="81"/>
      <c r="EB143" s="81"/>
      <c r="EC143" s="81"/>
      <c r="ED143" s="81"/>
      <c r="EE143" s="81"/>
      <c r="EF143" s="81"/>
      <c r="EG143" s="81"/>
      <c r="EH143" s="81"/>
      <c r="EI143" s="81"/>
      <c r="EJ143" s="81"/>
      <c r="EK143" s="81"/>
      <c r="EL143" s="81"/>
      <c r="EM143" s="81"/>
      <c r="EN143" s="81"/>
      <c r="EO143" s="81"/>
      <c r="EP143" s="81"/>
      <c r="EQ143" s="81"/>
      <c r="ER143" s="81"/>
      <c r="ES143" s="81"/>
      <c r="ET143" s="81"/>
      <c r="EU143" s="81"/>
      <c r="EV143" s="81"/>
      <c r="EX143" s="81"/>
      <c r="EY143" s="81"/>
      <c r="EZ143" s="81"/>
      <c r="FA143" s="81"/>
      <c r="FB143" s="81"/>
      <c r="FC143" s="81"/>
      <c r="FD143" s="81"/>
      <c r="FE143" s="81"/>
      <c r="FF143" s="81"/>
      <c r="FG143" s="81"/>
      <c r="FH143" s="81"/>
      <c r="FI143" s="81"/>
      <c r="FJ143" s="81"/>
      <c r="FK143" s="81"/>
      <c r="FL143" s="81"/>
      <c r="FM143" s="81"/>
      <c r="FN143" s="81"/>
      <c r="FO143" s="81"/>
      <c r="FP143" s="81"/>
      <c r="FQ143" s="81"/>
      <c r="FR143" s="81"/>
      <c r="FS143" s="81"/>
      <c r="FT143" s="81"/>
      <c r="FU143" s="81"/>
      <c r="FV143" s="81"/>
      <c r="FW143" s="81"/>
      <c r="FX143" s="81"/>
      <c r="FY143" s="81"/>
      <c r="FZ143" s="81"/>
      <c r="GA143" s="81"/>
      <c r="GB143" s="81"/>
      <c r="GC143" s="81"/>
      <c r="GD143" s="81"/>
      <c r="GE143" s="81"/>
      <c r="GF143" s="81"/>
      <c r="GG143" s="81"/>
      <c r="GH143" s="81"/>
    </row>
    <row r="144" spans="2:190" s="12" customFormat="1" ht="14.25" customHeight="1">
      <c r="B144" s="260"/>
      <c r="C144" s="271"/>
      <c r="D144" s="169" t="s">
        <v>160</v>
      </c>
      <c r="E144" s="164">
        <v>2</v>
      </c>
      <c r="F144" s="165">
        <v>0</v>
      </c>
      <c r="G144" s="62">
        <f t="shared" si="641"/>
        <v>0</v>
      </c>
      <c r="H144" s="63">
        <v>1</v>
      </c>
      <c r="I144" s="62">
        <f t="shared" si="642"/>
        <v>0.5</v>
      </c>
      <c r="J144" s="63">
        <v>0</v>
      </c>
      <c r="K144" s="62">
        <f t="shared" si="643"/>
        <v>0</v>
      </c>
      <c r="L144" s="164">
        <v>3</v>
      </c>
      <c r="M144" s="165">
        <v>0</v>
      </c>
      <c r="N144" s="62">
        <f t="shared" si="644"/>
        <v>0</v>
      </c>
      <c r="O144" s="63">
        <v>1</v>
      </c>
      <c r="P144" s="62">
        <f t="shared" si="645"/>
        <v>0.33333333333333331</v>
      </c>
      <c r="Q144" s="63">
        <v>0</v>
      </c>
      <c r="R144" s="62">
        <f t="shared" si="646"/>
        <v>0</v>
      </c>
      <c r="S144" s="164">
        <v>528</v>
      </c>
      <c r="T144" s="165">
        <v>12</v>
      </c>
      <c r="U144" s="62">
        <f t="shared" si="647"/>
        <v>2.2727272727272728E-2</v>
      </c>
      <c r="V144" s="63">
        <v>95</v>
      </c>
      <c r="W144" s="62">
        <f t="shared" si="648"/>
        <v>0.17992424242424243</v>
      </c>
      <c r="X144" s="63">
        <v>16</v>
      </c>
      <c r="Y144" s="62">
        <f t="shared" si="649"/>
        <v>3.0303030303030304E-2</v>
      </c>
      <c r="Z144" s="164">
        <v>246</v>
      </c>
      <c r="AA144" s="165">
        <v>5</v>
      </c>
      <c r="AB144" s="62">
        <f t="shared" si="650"/>
        <v>2.032520325203252E-2</v>
      </c>
      <c r="AC144" s="63">
        <v>49</v>
      </c>
      <c r="AD144" s="62">
        <f t="shared" si="651"/>
        <v>0.1991869918699187</v>
      </c>
      <c r="AE144" s="63">
        <v>12</v>
      </c>
      <c r="AF144" s="62">
        <f t="shared" si="652"/>
        <v>4.878048780487805E-2</v>
      </c>
      <c r="AG144" s="164">
        <v>121</v>
      </c>
      <c r="AH144" s="165">
        <v>1</v>
      </c>
      <c r="AI144" s="62">
        <f t="shared" si="653"/>
        <v>8.2644628099173556E-3</v>
      </c>
      <c r="AJ144" s="63">
        <v>15</v>
      </c>
      <c r="AK144" s="62">
        <f t="shared" si="654"/>
        <v>0.12396694214876033</v>
      </c>
      <c r="AL144" s="63">
        <v>2</v>
      </c>
      <c r="AM144" s="62">
        <f t="shared" si="655"/>
        <v>1.6528925619834711E-2</v>
      </c>
      <c r="AN144" s="164">
        <v>52</v>
      </c>
      <c r="AO144" s="165">
        <v>0</v>
      </c>
      <c r="AP144" s="62">
        <f t="shared" si="656"/>
        <v>0</v>
      </c>
      <c r="AQ144" s="63">
        <v>4</v>
      </c>
      <c r="AR144" s="62">
        <f t="shared" si="657"/>
        <v>7.6923076923076927E-2</v>
      </c>
      <c r="AS144" s="63">
        <v>0</v>
      </c>
      <c r="AT144" s="62">
        <f t="shared" si="658"/>
        <v>0</v>
      </c>
      <c r="AU144" s="164">
        <v>20</v>
      </c>
      <c r="AV144" s="165">
        <v>0</v>
      </c>
      <c r="AW144" s="62">
        <f t="shared" si="659"/>
        <v>0</v>
      </c>
      <c r="AX144" s="63">
        <v>0</v>
      </c>
      <c r="AY144" s="62">
        <f t="shared" si="660"/>
        <v>0</v>
      </c>
      <c r="AZ144" s="63">
        <v>0</v>
      </c>
      <c r="BA144" s="62">
        <f t="shared" si="661"/>
        <v>0</v>
      </c>
      <c r="BB144" s="164">
        <f t="shared" si="762"/>
        <v>972</v>
      </c>
      <c r="BC144" s="64">
        <f t="shared" si="763"/>
        <v>18</v>
      </c>
      <c r="BD144" s="62">
        <f t="shared" si="662"/>
        <v>1.8518518518518517E-2</v>
      </c>
      <c r="BE144" s="64">
        <f t="shared" si="764"/>
        <v>165</v>
      </c>
      <c r="BF144" s="62">
        <f t="shared" si="663"/>
        <v>0.16975308641975309</v>
      </c>
      <c r="BG144" s="64">
        <f t="shared" si="765"/>
        <v>30</v>
      </c>
      <c r="BH144" s="62">
        <f t="shared" si="664"/>
        <v>3.0864197530864196E-2</v>
      </c>
      <c r="BJ144" s="260"/>
      <c r="BK144" s="271"/>
      <c r="BL144" s="209" t="s">
        <v>160</v>
      </c>
      <c r="BM144" s="38">
        <v>5355</v>
      </c>
      <c r="BN144" s="38">
        <v>175</v>
      </c>
      <c r="BO144" s="85">
        <v>3.2679738562091505E-2</v>
      </c>
      <c r="BP144" s="38">
        <v>786</v>
      </c>
      <c r="BQ144" s="85">
        <v>0.14677871148459384</v>
      </c>
      <c r="BR144" s="38">
        <v>398</v>
      </c>
      <c r="BS144" s="85">
        <v>7.4323062558356676E-2</v>
      </c>
      <c r="BU144" s="189"/>
      <c r="BV144" s="193" t="s">
        <v>160</v>
      </c>
      <c r="BW144" s="36">
        <f t="shared" si="761"/>
        <v>0.78086419753086422</v>
      </c>
      <c r="BX144" s="36">
        <f>(BM116-SUM(BN116,BP116,BR116))/BM116</f>
        <v>0.79838709677419351</v>
      </c>
      <c r="BY144" s="81"/>
      <c r="BZ144" s="139"/>
      <c r="CA144" s="81"/>
      <c r="CB144" s="81"/>
      <c r="CC144" s="81"/>
      <c r="CD144" s="81"/>
      <c r="CE144" s="81"/>
      <c r="CF144" s="81"/>
      <c r="CG144" s="81"/>
      <c r="CH144" s="81"/>
      <c r="CI144" s="81"/>
      <c r="CJ144" s="81"/>
      <c r="CK144" s="81"/>
      <c r="CL144" s="81"/>
      <c r="CM144" s="81"/>
      <c r="CN144" s="81"/>
      <c r="CO144" s="81"/>
      <c r="CP144" s="3"/>
      <c r="CQ144" s="81"/>
      <c r="CR144" s="81"/>
      <c r="CS144" s="81"/>
      <c r="CT144" s="81"/>
      <c r="CU144" s="81"/>
      <c r="CV144" s="81"/>
      <c r="CW144" s="81"/>
      <c r="CX144" s="81"/>
      <c r="CY144" s="81"/>
      <c r="CZ144" s="81"/>
      <c r="DA144" s="81"/>
      <c r="DB144" s="81"/>
      <c r="DD144" s="139"/>
      <c r="DE144" s="81"/>
      <c r="DF144" s="81"/>
      <c r="DG144" s="81"/>
      <c r="DH144" s="81"/>
      <c r="DI144" s="81"/>
      <c r="DJ144" s="81"/>
      <c r="DK144" s="81"/>
      <c r="DL144" s="81"/>
      <c r="DM144" s="81"/>
      <c r="DN144" s="81"/>
      <c r="DO144" s="81"/>
      <c r="DP144" s="81"/>
      <c r="DQ144" s="81"/>
      <c r="DR144" s="81"/>
      <c r="DS144" s="81"/>
      <c r="DT144" s="81"/>
      <c r="DU144" s="81"/>
      <c r="DV144" s="81"/>
      <c r="DW144" s="81"/>
      <c r="DX144" s="81"/>
      <c r="DY144" s="81"/>
      <c r="DZ144" s="81"/>
      <c r="EA144" s="81"/>
      <c r="EB144" s="81"/>
      <c r="EC144" s="81"/>
      <c r="ED144" s="81"/>
      <c r="EE144" s="81"/>
      <c r="EF144" s="81"/>
      <c r="EG144" s="81"/>
      <c r="EH144" s="81"/>
      <c r="EI144" s="81"/>
      <c r="EJ144" s="81"/>
      <c r="EK144" s="81"/>
      <c r="EL144" s="81"/>
      <c r="EM144" s="81"/>
      <c r="EN144" s="81"/>
      <c r="EO144" s="81"/>
      <c r="EP144" s="81"/>
      <c r="EQ144" s="81"/>
      <c r="ER144" s="81"/>
      <c r="ES144" s="81"/>
      <c r="ET144" s="81"/>
      <c r="EU144" s="81"/>
      <c r="EV144" s="81"/>
      <c r="EX144" s="81"/>
      <c r="EY144" s="81"/>
      <c r="EZ144" s="81"/>
      <c r="FA144" s="81"/>
      <c r="FB144" s="81"/>
      <c r="FC144" s="81"/>
      <c r="FD144" s="81"/>
      <c r="FE144" s="81"/>
      <c r="FF144" s="81"/>
      <c r="FG144" s="81"/>
      <c r="FH144" s="81"/>
      <c r="FI144" s="81"/>
      <c r="FJ144" s="81"/>
      <c r="FK144" s="81"/>
      <c r="FL144" s="81"/>
      <c r="FM144" s="81"/>
      <c r="FN144" s="81"/>
      <c r="FO144" s="81"/>
      <c r="FP144" s="81"/>
      <c r="FQ144" s="81"/>
      <c r="FR144" s="81"/>
      <c r="FS144" s="81"/>
      <c r="FT144" s="81"/>
      <c r="FU144" s="81"/>
      <c r="FV144" s="81"/>
      <c r="FW144" s="81"/>
      <c r="FX144" s="81"/>
      <c r="FY144" s="81"/>
      <c r="FZ144" s="81"/>
      <c r="GA144" s="81"/>
      <c r="GB144" s="81"/>
      <c r="GC144" s="81"/>
      <c r="GD144" s="81"/>
      <c r="GE144" s="81"/>
      <c r="GF144" s="81"/>
      <c r="GG144" s="81"/>
      <c r="GH144" s="81"/>
    </row>
    <row r="145" spans="2:190" s="12" customFormat="1" ht="14.25" customHeight="1">
      <c r="B145" s="260"/>
      <c r="C145" s="271"/>
      <c r="D145" s="136" t="s">
        <v>210</v>
      </c>
      <c r="E145" s="156">
        <v>0</v>
      </c>
      <c r="F145" s="232">
        <v>0</v>
      </c>
      <c r="G145" s="158" t="str">
        <f t="shared" ref="G145" si="790">IFERROR(F145/E145,"-")</f>
        <v>-</v>
      </c>
      <c r="H145" s="233">
        <v>0</v>
      </c>
      <c r="I145" s="158" t="str">
        <f t="shared" ref="I145" si="791">IFERROR(H145/E145,"-")</f>
        <v>-</v>
      </c>
      <c r="J145" s="233">
        <v>0</v>
      </c>
      <c r="K145" s="158" t="str">
        <f t="shared" ref="K145" si="792">IFERROR(J145/E145,"-")</f>
        <v>-</v>
      </c>
      <c r="L145" s="156">
        <v>4</v>
      </c>
      <c r="M145" s="232">
        <v>0</v>
      </c>
      <c r="N145" s="158">
        <f t="shared" ref="N145" si="793">IFERROR(M145/L145,"-")</f>
        <v>0</v>
      </c>
      <c r="O145" s="233">
        <v>0</v>
      </c>
      <c r="P145" s="158">
        <f t="shared" ref="P145" si="794">IFERROR(O145/L145,"-")</f>
        <v>0</v>
      </c>
      <c r="Q145" s="233">
        <v>0</v>
      </c>
      <c r="R145" s="158">
        <f t="shared" ref="R145" si="795">IFERROR(Q145/L145,"-")</f>
        <v>0</v>
      </c>
      <c r="S145" s="156">
        <v>47</v>
      </c>
      <c r="T145" s="232">
        <v>0</v>
      </c>
      <c r="U145" s="158">
        <f t="shared" ref="U145" si="796">IFERROR(T145/S145,"-")</f>
        <v>0</v>
      </c>
      <c r="V145" s="233">
        <v>4</v>
      </c>
      <c r="W145" s="158">
        <f t="shared" ref="W145" si="797">IFERROR(V145/S145,"-")</f>
        <v>8.5106382978723402E-2</v>
      </c>
      <c r="X145" s="233">
        <v>0</v>
      </c>
      <c r="Y145" s="158">
        <f t="shared" ref="Y145" si="798">IFERROR(X145/S145,"-")</f>
        <v>0</v>
      </c>
      <c r="Z145" s="156">
        <v>81</v>
      </c>
      <c r="AA145" s="232">
        <v>0</v>
      </c>
      <c r="AB145" s="158">
        <f t="shared" ref="AB145" si="799">IFERROR(AA145/Z145,"-")</f>
        <v>0</v>
      </c>
      <c r="AC145" s="233">
        <v>3</v>
      </c>
      <c r="AD145" s="158">
        <f t="shared" ref="AD145" si="800">IFERROR(AC145/Z145,"-")</f>
        <v>3.7037037037037035E-2</v>
      </c>
      <c r="AE145" s="233">
        <v>2</v>
      </c>
      <c r="AF145" s="158">
        <f t="shared" ref="AF145" si="801">IFERROR(AE145/Z145,"-")</f>
        <v>2.4691358024691357E-2</v>
      </c>
      <c r="AG145" s="156">
        <v>96</v>
      </c>
      <c r="AH145" s="232">
        <v>0</v>
      </c>
      <c r="AI145" s="158">
        <f t="shared" ref="AI145" si="802">IFERROR(AH145/AG145,"-")</f>
        <v>0</v>
      </c>
      <c r="AJ145" s="233">
        <v>2</v>
      </c>
      <c r="AK145" s="158">
        <f t="shared" ref="AK145" si="803">IFERROR(AJ145/AG145,"-")</f>
        <v>2.0833333333333332E-2</v>
      </c>
      <c r="AL145" s="233">
        <v>0</v>
      </c>
      <c r="AM145" s="158">
        <f t="shared" ref="AM145" si="804">IFERROR(AL145/AG145,"-")</f>
        <v>0</v>
      </c>
      <c r="AN145" s="156">
        <v>75</v>
      </c>
      <c r="AO145" s="232">
        <v>0</v>
      </c>
      <c r="AP145" s="158">
        <f t="shared" ref="AP145" si="805">IFERROR(AO145/AN145,"-")</f>
        <v>0</v>
      </c>
      <c r="AQ145" s="233">
        <v>0</v>
      </c>
      <c r="AR145" s="158">
        <f t="shared" ref="AR145" si="806">IFERROR(AQ145/AN145,"-")</f>
        <v>0</v>
      </c>
      <c r="AS145" s="233">
        <v>0</v>
      </c>
      <c r="AT145" s="158">
        <f t="shared" ref="AT145" si="807">IFERROR(AS145/AN145,"-")</f>
        <v>0</v>
      </c>
      <c r="AU145" s="156">
        <v>53</v>
      </c>
      <c r="AV145" s="232">
        <v>0</v>
      </c>
      <c r="AW145" s="158">
        <f t="shared" ref="AW145" si="808">IFERROR(AV145/AU145,"-")</f>
        <v>0</v>
      </c>
      <c r="AX145" s="233">
        <v>1</v>
      </c>
      <c r="AY145" s="158">
        <f t="shared" ref="AY145" si="809">IFERROR(AX145/AU145,"-")</f>
        <v>1.8867924528301886E-2</v>
      </c>
      <c r="AZ145" s="233">
        <v>0</v>
      </c>
      <c r="BA145" s="158">
        <f t="shared" ref="BA145" si="810">IFERROR(AZ145/AU145,"-")</f>
        <v>0</v>
      </c>
      <c r="BB145" s="156">
        <f t="shared" si="762"/>
        <v>356</v>
      </c>
      <c r="BC145" s="157">
        <f t="shared" si="763"/>
        <v>0</v>
      </c>
      <c r="BD145" s="158">
        <f t="shared" ref="BD145" si="811">IFERROR(BC145/BB145,"-")</f>
        <v>0</v>
      </c>
      <c r="BE145" s="157">
        <f t="shared" si="764"/>
        <v>10</v>
      </c>
      <c r="BF145" s="158">
        <f t="shared" ref="BF145" si="812">IFERROR(BE145/BB145,"-")</f>
        <v>2.8089887640449437E-2</v>
      </c>
      <c r="BG145" s="157">
        <f t="shared" si="765"/>
        <v>2</v>
      </c>
      <c r="BH145" s="158">
        <f t="shared" ref="BH145" si="813">IFERROR(BG145/BB145,"-")</f>
        <v>5.6179775280898875E-3</v>
      </c>
      <c r="BJ145" s="260"/>
      <c r="BK145" s="271"/>
      <c r="BL145" s="209" t="s">
        <v>209</v>
      </c>
      <c r="BM145" s="38">
        <v>1076</v>
      </c>
      <c r="BN145" s="38">
        <v>2</v>
      </c>
      <c r="BO145" s="85">
        <v>1.8587360594795538E-3</v>
      </c>
      <c r="BP145" s="38">
        <v>14</v>
      </c>
      <c r="BQ145" s="85">
        <v>1.3011152416356878E-2</v>
      </c>
      <c r="BR145" s="38">
        <v>20</v>
      </c>
      <c r="BS145" s="85">
        <v>1.858736059479554E-2</v>
      </c>
      <c r="BU145" s="189"/>
      <c r="BV145" s="193" t="s">
        <v>209</v>
      </c>
      <c r="BW145" s="36">
        <f t="shared" si="761"/>
        <v>0.9662921348314607</v>
      </c>
      <c r="BX145" s="36">
        <f>(BM117-SUM(BN117,BP117,BR117))/BM117</f>
        <v>0.97209302325581393</v>
      </c>
      <c r="BY145" s="81"/>
      <c r="BZ145" s="139"/>
      <c r="CA145" s="81"/>
      <c r="CB145" s="81"/>
      <c r="CC145" s="81"/>
      <c r="CD145" s="81"/>
      <c r="CE145" s="81"/>
      <c r="CF145" s="81"/>
      <c r="CG145" s="81"/>
      <c r="CH145" s="81"/>
      <c r="CI145" s="81"/>
      <c r="CJ145" s="81"/>
      <c r="CK145" s="81"/>
      <c r="CL145" s="81"/>
      <c r="CM145" s="81"/>
      <c r="CN145" s="81"/>
      <c r="CO145" s="81"/>
      <c r="CP145" s="3"/>
      <c r="CQ145" s="81"/>
      <c r="CR145" s="81"/>
      <c r="CS145" s="81"/>
      <c r="CT145" s="81"/>
      <c r="CU145" s="81"/>
      <c r="CV145" s="81"/>
      <c r="CW145" s="81"/>
      <c r="CX145" s="81"/>
      <c r="CY145" s="81"/>
      <c r="CZ145" s="81"/>
      <c r="DA145" s="81"/>
      <c r="DB145" s="81"/>
      <c r="DD145" s="139"/>
      <c r="DE145" s="81"/>
      <c r="DF145" s="81"/>
      <c r="DG145" s="81"/>
      <c r="DH145" s="81"/>
      <c r="DI145" s="81"/>
      <c r="DJ145" s="81"/>
      <c r="DK145" s="81"/>
      <c r="DL145" s="81"/>
      <c r="DM145" s="81"/>
      <c r="DN145" s="81"/>
      <c r="DO145" s="81"/>
      <c r="DP145" s="81"/>
      <c r="DQ145" s="81"/>
      <c r="DR145" s="81"/>
      <c r="DS145" s="81"/>
      <c r="DT145" s="81"/>
      <c r="DU145" s="81"/>
      <c r="DV145" s="81"/>
      <c r="DW145" s="81"/>
      <c r="DX145" s="81"/>
      <c r="DY145" s="81"/>
      <c r="DZ145" s="81"/>
      <c r="EA145" s="81"/>
      <c r="EB145" s="81"/>
      <c r="EC145" s="81"/>
      <c r="ED145" s="81"/>
      <c r="EE145" s="81"/>
      <c r="EF145" s="81"/>
      <c r="EG145" s="81"/>
      <c r="EH145" s="81"/>
      <c r="EI145" s="81"/>
      <c r="EJ145" s="81"/>
      <c r="EK145" s="81"/>
      <c r="EL145" s="81"/>
      <c r="EM145" s="81"/>
      <c r="EN145" s="81"/>
      <c r="EO145" s="81"/>
      <c r="EP145" s="81"/>
      <c r="EQ145" s="81"/>
      <c r="ER145" s="81"/>
      <c r="ES145" s="81"/>
      <c r="ET145" s="81"/>
      <c r="EU145" s="81"/>
      <c r="EV145" s="81"/>
      <c r="EX145" s="81"/>
      <c r="EY145" s="81"/>
      <c r="EZ145" s="81"/>
      <c r="FA145" s="81"/>
      <c r="FB145" s="81"/>
      <c r="FC145" s="81"/>
      <c r="FD145" s="81"/>
      <c r="FE145" s="81"/>
      <c r="FF145" s="81"/>
      <c r="FG145" s="81"/>
      <c r="FH145" s="81"/>
      <c r="FI145" s="81"/>
      <c r="FJ145" s="81"/>
      <c r="FK145" s="81"/>
      <c r="FL145" s="81"/>
      <c r="FM145" s="81"/>
      <c r="FN145" s="81"/>
      <c r="FO145" s="81"/>
      <c r="FP145" s="81"/>
      <c r="FQ145" s="81"/>
      <c r="FR145" s="81"/>
      <c r="FS145" s="81"/>
      <c r="FT145" s="81"/>
      <c r="FU145" s="81"/>
      <c r="FV145" s="81"/>
      <c r="FW145" s="81"/>
      <c r="FX145" s="81"/>
      <c r="FY145" s="81"/>
      <c r="FZ145" s="81"/>
      <c r="GA145" s="81"/>
      <c r="GB145" s="81"/>
      <c r="GC145" s="81"/>
      <c r="GD145" s="81"/>
      <c r="GE145" s="81"/>
      <c r="GF145" s="81"/>
      <c r="GG145" s="81"/>
      <c r="GH145" s="81"/>
    </row>
    <row r="146" spans="2:190" s="12" customFormat="1" ht="14.25" customHeight="1">
      <c r="B146" s="261"/>
      <c r="C146" s="272"/>
      <c r="D146" s="154" t="s">
        <v>67</v>
      </c>
      <c r="E146" s="37">
        <v>36</v>
      </c>
      <c r="F146" s="234">
        <v>0</v>
      </c>
      <c r="G146" s="13">
        <f t="shared" si="641"/>
        <v>0</v>
      </c>
      <c r="H146" s="33">
        <v>6</v>
      </c>
      <c r="I146" s="13">
        <f t="shared" si="642"/>
        <v>0.16666666666666666</v>
      </c>
      <c r="J146" s="33">
        <v>0</v>
      </c>
      <c r="K146" s="13">
        <f t="shared" si="643"/>
        <v>0</v>
      </c>
      <c r="L146" s="37">
        <v>149</v>
      </c>
      <c r="M146" s="234">
        <v>2</v>
      </c>
      <c r="N146" s="13">
        <f t="shared" si="644"/>
        <v>1.3422818791946308E-2</v>
      </c>
      <c r="O146" s="33">
        <v>12</v>
      </c>
      <c r="P146" s="13">
        <f t="shared" si="645"/>
        <v>8.0536912751677847E-2</v>
      </c>
      <c r="Q146" s="33">
        <v>3</v>
      </c>
      <c r="R146" s="13">
        <f t="shared" si="646"/>
        <v>2.0134228187919462E-2</v>
      </c>
      <c r="S146" s="37">
        <v>7053</v>
      </c>
      <c r="T146" s="234">
        <v>201</v>
      </c>
      <c r="U146" s="13">
        <f t="shared" si="647"/>
        <v>2.8498511271799233E-2</v>
      </c>
      <c r="V146" s="33">
        <v>1455</v>
      </c>
      <c r="W146" s="13">
        <f t="shared" si="648"/>
        <v>0.2062951935346661</v>
      </c>
      <c r="X146" s="33">
        <v>249</v>
      </c>
      <c r="Y146" s="13">
        <f t="shared" si="649"/>
        <v>3.5304125903870692E-2</v>
      </c>
      <c r="Z146" s="37">
        <v>5433</v>
      </c>
      <c r="AA146" s="234">
        <v>133</v>
      </c>
      <c r="AB146" s="13">
        <f t="shared" si="650"/>
        <v>2.4480029449659487E-2</v>
      </c>
      <c r="AC146" s="33">
        <v>1001</v>
      </c>
      <c r="AD146" s="13">
        <f t="shared" si="651"/>
        <v>0.184244432173753</v>
      </c>
      <c r="AE146" s="33">
        <v>219</v>
      </c>
      <c r="AF146" s="13">
        <f t="shared" si="652"/>
        <v>4.0309221424627277E-2</v>
      </c>
      <c r="AG146" s="37">
        <v>2892</v>
      </c>
      <c r="AH146" s="234">
        <v>43</v>
      </c>
      <c r="AI146" s="13">
        <f t="shared" si="653"/>
        <v>1.4868603042876901E-2</v>
      </c>
      <c r="AJ146" s="33">
        <v>332</v>
      </c>
      <c r="AK146" s="13">
        <f t="shared" si="654"/>
        <v>0.11479944674965421</v>
      </c>
      <c r="AL146" s="33">
        <v>78</v>
      </c>
      <c r="AM146" s="13">
        <f t="shared" si="655"/>
        <v>2.6970954356846474E-2</v>
      </c>
      <c r="AN146" s="37">
        <v>1160</v>
      </c>
      <c r="AO146" s="234">
        <v>4</v>
      </c>
      <c r="AP146" s="13">
        <f t="shared" si="656"/>
        <v>3.4482758620689655E-3</v>
      </c>
      <c r="AQ146" s="33">
        <v>79</v>
      </c>
      <c r="AR146" s="13">
        <f t="shared" si="657"/>
        <v>6.8103448275862066E-2</v>
      </c>
      <c r="AS146" s="33">
        <v>16</v>
      </c>
      <c r="AT146" s="13">
        <f t="shared" si="658"/>
        <v>1.3793103448275862E-2</v>
      </c>
      <c r="AU146" s="37">
        <v>388</v>
      </c>
      <c r="AV146" s="234">
        <v>0</v>
      </c>
      <c r="AW146" s="13">
        <f t="shared" si="659"/>
        <v>0</v>
      </c>
      <c r="AX146" s="33">
        <v>20</v>
      </c>
      <c r="AY146" s="13">
        <f t="shared" si="660"/>
        <v>5.1546391752577317E-2</v>
      </c>
      <c r="AZ146" s="33">
        <v>1</v>
      </c>
      <c r="BA146" s="13">
        <f t="shared" si="661"/>
        <v>2.5773195876288659E-3</v>
      </c>
      <c r="BB146" s="37">
        <f t="shared" si="762"/>
        <v>17111</v>
      </c>
      <c r="BC146" s="70">
        <f t="shared" si="763"/>
        <v>383</v>
      </c>
      <c r="BD146" s="13">
        <f t="shared" si="662"/>
        <v>2.2383262228975513E-2</v>
      </c>
      <c r="BE146" s="70">
        <f t="shared" si="764"/>
        <v>2905</v>
      </c>
      <c r="BF146" s="13">
        <f t="shared" si="663"/>
        <v>0.16977382970019286</v>
      </c>
      <c r="BG146" s="70">
        <f t="shared" si="765"/>
        <v>566</v>
      </c>
      <c r="BH146" s="13">
        <f t="shared" si="664"/>
        <v>3.307813687101864E-2</v>
      </c>
      <c r="BJ146" s="261"/>
      <c r="BK146" s="272"/>
      <c r="BL146" s="208" t="s">
        <v>67</v>
      </c>
      <c r="BM146" s="38">
        <v>54568</v>
      </c>
      <c r="BN146" s="38">
        <v>1658</v>
      </c>
      <c r="BO146" s="85">
        <v>3.0384107902067147E-2</v>
      </c>
      <c r="BP146" s="38">
        <v>7941</v>
      </c>
      <c r="BQ146" s="85">
        <v>0.14552484972877877</v>
      </c>
      <c r="BR146" s="38">
        <v>3528</v>
      </c>
      <c r="BS146" s="85">
        <v>6.4653276645653124E-2</v>
      </c>
      <c r="BU146" s="190"/>
      <c r="BV146" s="192" t="s">
        <v>67</v>
      </c>
      <c r="BW146" s="36">
        <f t="shared" si="761"/>
        <v>0.77476477119981302</v>
      </c>
      <c r="BX146" s="36">
        <f>(BM118-SUM(BN118,BP118,BR118))/BM118</f>
        <v>0.80519480519480524</v>
      </c>
      <c r="BY146" s="81"/>
      <c r="BZ146" s="139"/>
      <c r="CA146" s="81"/>
      <c r="CB146" s="81"/>
      <c r="CC146" s="81"/>
      <c r="CD146" s="81"/>
      <c r="CE146" s="81"/>
      <c r="CF146" s="81"/>
      <c r="CG146" s="81"/>
      <c r="CH146" s="81"/>
      <c r="CI146" s="81"/>
      <c r="CJ146" s="81"/>
      <c r="CK146" s="81"/>
      <c r="CL146" s="81"/>
      <c r="CM146" s="81"/>
      <c r="CN146" s="81"/>
      <c r="CO146" s="81"/>
      <c r="CP146" s="3"/>
      <c r="CQ146" s="81"/>
      <c r="CR146" s="81"/>
      <c r="CS146" s="81"/>
      <c r="CT146" s="81"/>
      <c r="CU146" s="81"/>
      <c r="CV146" s="81"/>
      <c r="CW146" s="81"/>
      <c r="CX146" s="81"/>
      <c r="CY146" s="81"/>
      <c r="CZ146" s="81"/>
      <c r="DA146" s="81"/>
      <c r="DB146" s="81"/>
      <c r="DD146" s="139"/>
      <c r="DE146" s="81"/>
      <c r="DF146" s="81"/>
      <c r="DG146" s="81"/>
      <c r="DH146" s="81"/>
      <c r="DI146" s="81"/>
      <c r="DJ146" s="81"/>
      <c r="DK146" s="81"/>
      <c r="DL146" s="81"/>
      <c r="DM146" s="81"/>
      <c r="DN146" s="81"/>
      <c r="DO146" s="81"/>
      <c r="DP146" s="81"/>
      <c r="DQ146" s="81"/>
      <c r="DR146" s="81"/>
      <c r="DS146" s="81"/>
      <c r="DT146" s="81"/>
      <c r="DU146" s="81"/>
      <c r="DV146" s="81"/>
      <c r="DW146" s="81"/>
      <c r="DX146" s="81"/>
      <c r="DY146" s="81"/>
      <c r="DZ146" s="81"/>
      <c r="EA146" s="81"/>
      <c r="EB146" s="81"/>
      <c r="EC146" s="81"/>
      <c r="ED146" s="81"/>
      <c r="EE146" s="81"/>
      <c r="EF146" s="81"/>
      <c r="EG146" s="81"/>
      <c r="EH146" s="81"/>
      <c r="EI146" s="81"/>
      <c r="EJ146" s="81"/>
      <c r="EK146" s="81"/>
      <c r="EL146" s="81"/>
      <c r="EM146" s="81"/>
      <c r="EN146" s="81"/>
      <c r="EO146" s="81"/>
      <c r="EP146" s="81"/>
      <c r="EQ146" s="81"/>
      <c r="ER146" s="81"/>
      <c r="ES146" s="81"/>
      <c r="ET146" s="81"/>
      <c r="EU146" s="81"/>
      <c r="EV146" s="81"/>
      <c r="EX146" s="81"/>
      <c r="EY146" s="81"/>
      <c r="EZ146" s="81"/>
      <c r="FA146" s="81"/>
      <c r="FB146" s="81"/>
      <c r="FC146" s="81"/>
      <c r="FD146" s="81"/>
      <c r="FE146" s="81"/>
      <c r="FF146" s="81"/>
      <c r="FG146" s="81"/>
      <c r="FH146" s="81"/>
      <c r="FI146" s="81"/>
      <c r="FJ146" s="81"/>
      <c r="FK146" s="81"/>
      <c r="FL146" s="81"/>
      <c r="FM146" s="81"/>
      <c r="FN146" s="81"/>
      <c r="FO146" s="81"/>
      <c r="FP146" s="81"/>
      <c r="FQ146" s="81"/>
      <c r="FR146" s="81"/>
      <c r="FS146" s="81"/>
      <c r="FT146" s="81"/>
      <c r="FU146" s="81"/>
      <c r="FV146" s="81"/>
      <c r="FW146" s="81"/>
      <c r="FX146" s="81"/>
      <c r="FY146" s="81"/>
      <c r="FZ146" s="81"/>
      <c r="GA146" s="81"/>
      <c r="GB146" s="81"/>
      <c r="GC146" s="81"/>
      <c r="GD146" s="81"/>
      <c r="GE146" s="81"/>
      <c r="GF146" s="81"/>
      <c r="GG146" s="81"/>
      <c r="GH146" s="81"/>
    </row>
    <row r="147" spans="2:190" s="12" customFormat="1" ht="14.25" customHeight="1">
      <c r="B147" s="259">
        <v>29</v>
      </c>
      <c r="C147" s="270" t="s">
        <v>33</v>
      </c>
      <c r="D147" s="135" t="s">
        <v>140</v>
      </c>
      <c r="E147" s="120">
        <v>35</v>
      </c>
      <c r="F147" s="74">
        <v>2</v>
      </c>
      <c r="G147" s="72">
        <f t="shared" si="641"/>
        <v>5.7142857142857141E-2</v>
      </c>
      <c r="H147" s="74">
        <v>2</v>
      </c>
      <c r="I147" s="72">
        <f t="shared" si="642"/>
        <v>5.7142857142857141E-2</v>
      </c>
      <c r="J147" s="74">
        <v>0</v>
      </c>
      <c r="K147" s="72">
        <f t="shared" si="643"/>
        <v>0</v>
      </c>
      <c r="L147" s="120">
        <v>79</v>
      </c>
      <c r="M147" s="74">
        <v>1</v>
      </c>
      <c r="N147" s="72">
        <f t="shared" si="644"/>
        <v>1.2658227848101266E-2</v>
      </c>
      <c r="O147" s="74">
        <v>6</v>
      </c>
      <c r="P147" s="72">
        <f t="shared" si="645"/>
        <v>7.5949367088607597E-2</v>
      </c>
      <c r="Q147" s="74">
        <v>2</v>
      </c>
      <c r="R147" s="72">
        <f t="shared" si="646"/>
        <v>2.5316455696202531E-2</v>
      </c>
      <c r="S147" s="120">
        <v>3853</v>
      </c>
      <c r="T147" s="74">
        <v>142</v>
      </c>
      <c r="U147" s="72">
        <f t="shared" si="647"/>
        <v>3.685439916947833E-2</v>
      </c>
      <c r="V147" s="74">
        <v>795</v>
      </c>
      <c r="W147" s="72">
        <f t="shared" si="648"/>
        <v>0.20633272774461459</v>
      </c>
      <c r="X147" s="74">
        <v>186</v>
      </c>
      <c r="Y147" s="72">
        <f t="shared" si="649"/>
        <v>4.8274072151570202E-2</v>
      </c>
      <c r="Z147" s="120">
        <v>3281</v>
      </c>
      <c r="AA147" s="74">
        <v>100</v>
      </c>
      <c r="AB147" s="72">
        <f t="shared" si="650"/>
        <v>3.0478512648582749E-2</v>
      </c>
      <c r="AC147" s="74">
        <v>641</v>
      </c>
      <c r="AD147" s="72">
        <f t="shared" si="651"/>
        <v>0.19536726607741542</v>
      </c>
      <c r="AE147" s="74">
        <v>137</v>
      </c>
      <c r="AF147" s="72">
        <f t="shared" si="652"/>
        <v>4.1755562328558364E-2</v>
      </c>
      <c r="AG147" s="120">
        <v>1982</v>
      </c>
      <c r="AH147" s="74">
        <v>32</v>
      </c>
      <c r="AI147" s="72">
        <f t="shared" si="653"/>
        <v>1.6145307769929364E-2</v>
      </c>
      <c r="AJ147" s="74">
        <v>290</v>
      </c>
      <c r="AK147" s="72">
        <f t="shared" si="654"/>
        <v>0.14631685166498487</v>
      </c>
      <c r="AL147" s="74">
        <v>71</v>
      </c>
      <c r="AM147" s="72">
        <f t="shared" si="655"/>
        <v>3.5822401614530777E-2</v>
      </c>
      <c r="AN147" s="120">
        <v>834</v>
      </c>
      <c r="AO147" s="74">
        <v>6</v>
      </c>
      <c r="AP147" s="72">
        <f t="shared" si="656"/>
        <v>7.1942446043165471E-3</v>
      </c>
      <c r="AQ147" s="74">
        <v>91</v>
      </c>
      <c r="AR147" s="72">
        <f t="shared" si="657"/>
        <v>0.10911270983213429</v>
      </c>
      <c r="AS147" s="74">
        <v>29</v>
      </c>
      <c r="AT147" s="72">
        <f t="shared" si="658"/>
        <v>3.4772182254196642E-2</v>
      </c>
      <c r="AU147" s="120">
        <v>276</v>
      </c>
      <c r="AV147" s="74">
        <v>1</v>
      </c>
      <c r="AW147" s="72">
        <f t="shared" si="659"/>
        <v>3.6231884057971015E-3</v>
      </c>
      <c r="AX147" s="74">
        <v>17</v>
      </c>
      <c r="AY147" s="72">
        <f t="shared" si="660"/>
        <v>6.1594202898550728E-2</v>
      </c>
      <c r="AZ147" s="74">
        <v>3</v>
      </c>
      <c r="BA147" s="72">
        <f t="shared" si="661"/>
        <v>1.0869565217391304E-2</v>
      </c>
      <c r="BB147" s="120">
        <f t="shared" si="762"/>
        <v>10340</v>
      </c>
      <c r="BC147" s="74">
        <f t="shared" si="763"/>
        <v>284</v>
      </c>
      <c r="BD147" s="72">
        <f t="shared" si="662"/>
        <v>2.746615087040619E-2</v>
      </c>
      <c r="BE147" s="74">
        <f t="shared" si="764"/>
        <v>1842</v>
      </c>
      <c r="BF147" s="72">
        <f t="shared" si="663"/>
        <v>0.17814313346228239</v>
      </c>
      <c r="BG147" s="74">
        <f t="shared" si="765"/>
        <v>428</v>
      </c>
      <c r="BH147" s="72">
        <f t="shared" si="664"/>
        <v>4.1392649903288198E-2</v>
      </c>
      <c r="BJ147" s="259">
        <v>36</v>
      </c>
      <c r="BK147" s="270" t="s">
        <v>2</v>
      </c>
      <c r="BL147" s="209" t="s">
        <v>140</v>
      </c>
      <c r="BM147" s="38">
        <v>13441</v>
      </c>
      <c r="BN147" s="38">
        <v>741</v>
      </c>
      <c r="BO147" s="85">
        <v>5.5129826649802843E-2</v>
      </c>
      <c r="BP147" s="38">
        <v>4627</v>
      </c>
      <c r="BQ147" s="85">
        <v>0.34424521984971357</v>
      </c>
      <c r="BR147" s="38">
        <v>437</v>
      </c>
      <c r="BS147" s="85">
        <v>3.2512461870396546E-2</v>
      </c>
      <c r="BU147" s="188" t="s">
        <v>33</v>
      </c>
      <c r="BV147" s="193" t="s">
        <v>140</v>
      </c>
      <c r="BW147" s="36">
        <f t="shared" si="761"/>
        <v>0.75299806576402317</v>
      </c>
      <c r="BX147" s="36">
        <f>(BM119-SUM(BN119,BP119,BR119))/BM119</f>
        <v>0.7706199671644125</v>
      </c>
      <c r="BY147" s="81"/>
      <c r="BZ147" s="139"/>
      <c r="CA147" s="81"/>
      <c r="CB147" s="81"/>
      <c r="CC147" s="81"/>
      <c r="CD147" s="81"/>
      <c r="CE147" s="81"/>
      <c r="CF147" s="81"/>
      <c r="CG147" s="81"/>
      <c r="CH147" s="81"/>
      <c r="CI147" s="81"/>
      <c r="CJ147" s="81"/>
      <c r="CK147" s="81"/>
      <c r="CL147" s="81"/>
      <c r="CM147" s="81"/>
      <c r="CN147" s="81"/>
      <c r="CO147" s="81"/>
      <c r="CP147" s="3"/>
      <c r="CQ147" s="81"/>
      <c r="CR147" s="81"/>
      <c r="CS147" s="81"/>
      <c r="CT147" s="81"/>
      <c r="CU147" s="81"/>
      <c r="CV147" s="81"/>
      <c r="CW147" s="81"/>
      <c r="CX147" s="81"/>
      <c r="CY147" s="81"/>
      <c r="CZ147" s="81"/>
      <c r="DA147" s="81"/>
      <c r="DB147" s="81"/>
      <c r="DD147" s="139"/>
      <c r="DE147" s="81"/>
      <c r="DF147" s="81"/>
      <c r="DG147" s="81"/>
      <c r="DH147" s="81"/>
      <c r="DI147" s="81"/>
      <c r="DJ147" s="81"/>
      <c r="DK147" s="81"/>
      <c r="DL147" s="81"/>
      <c r="DM147" s="81"/>
      <c r="DN147" s="81"/>
      <c r="DO147" s="81"/>
      <c r="DP147" s="81"/>
      <c r="DQ147" s="81"/>
      <c r="DR147" s="81"/>
      <c r="DS147" s="81"/>
      <c r="DT147" s="81"/>
      <c r="DU147" s="81"/>
      <c r="DV147" s="81"/>
      <c r="DW147" s="81"/>
      <c r="DX147" s="81"/>
      <c r="DY147" s="81"/>
      <c r="DZ147" s="81"/>
      <c r="EA147" s="81"/>
      <c r="EB147" s="81"/>
      <c r="EC147" s="81"/>
      <c r="ED147" s="81"/>
      <c r="EE147" s="81"/>
      <c r="EF147" s="81"/>
      <c r="EG147" s="81"/>
      <c r="EH147" s="81"/>
      <c r="EI147" s="81"/>
      <c r="EJ147" s="81"/>
      <c r="EK147" s="81"/>
      <c r="EL147" s="81"/>
      <c r="EM147" s="81"/>
      <c r="EN147" s="81"/>
      <c r="EO147" s="81"/>
      <c r="EP147" s="81"/>
      <c r="EQ147" s="81"/>
      <c r="ER147" s="81"/>
      <c r="ES147" s="81"/>
      <c r="ET147" s="81"/>
      <c r="EU147" s="81"/>
      <c r="EV147" s="81"/>
      <c r="EX147" s="81"/>
      <c r="EY147" s="81"/>
      <c r="EZ147" s="81"/>
      <c r="FA147" s="81"/>
      <c r="FB147" s="81"/>
      <c r="FC147" s="81"/>
      <c r="FD147" s="81"/>
      <c r="FE147" s="81"/>
      <c r="FF147" s="81"/>
      <c r="FG147" s="81"/>
      <c r="FH147" s="81"/>
      <c r="FI147" s="81"/>
      <c r="FJ147" s="81"/>
      <c r="FK147" s="81"/>
      <c r="FL147" s="81"/>
      <c r="FM147" s="81"/>
      <c r="FN147" s="81"/>
      <c r="FO147" s="81"/>
      <c r="FP147" s="81"/>
      <c r="FQ147" s="81"/>
      <c r="FR147" s="81"/>
      <c r="FS147" s="81"/>
      <c r="FT147" s="81"/>
      <c r="FU147" s="81"/>
      <c r="FV147" s="81"/>
      <c r="FW147" s="81"/>
      <c r="FX147" s="81"/>
      <c r="FY147" s="81"/>
      <c r="FZ147" s="81"/>
      <c r="GA147" s="81"/>
      <c r="GB147" s="81"/>
      <c r="GC147" s="81"/>
      <c r="GD147" s="81"/>
      <c r="GE147" s="81"/>
      <c r="GF147" s="81"/>
      <c r="GG147" s="81"/>
      <c r="GH147" s="81"/>
    </row>
    <row r="148" spans="2:190" s="12" customFormat="1" ht="14.25" customHeight="1">
      <c r="B148" s="260"/>
      <c r="C148" s="271"/>
      <c r="D148" s="213" t="s">
        <v>303</v>
      </c>
      <c r="E148" s="170">
        <v>3</v>
      </c>
      <c r="F148" s="171">
        <v>1</v>
      </c>
      <c r="G148" s="84">
        <f t="shared" si="641"/>
        <v>0.33333333333333331</v>
      </c>
      <c r="H148" s="171">
        <v>2</v>
      </c>
      <c r="I148" s="84">
        <f>IFERROR(H148/E148,"-")</f>
        <v>0.66666666666666663</v>
      </c>
      <c r="J148" s="171">
        <v>0</v>
      </c>
      <c r="K148" s="84">
        <f>IFERROR(J148/E148,"-")</f>
        <v>0</v>
      </c>
      <c r="L148" s="170">
        <v>8</v>
      </c>
      <c r="M148" s="171">
        <v>0</v>
      </c>
      <c r="N148" s="84">
        <f>IFERROR(M148/L148,"-")</f>
        <v>0</v>
      </c>
      <c r="O148" s="171">
        <v>1</v>
      </c>
      <c r="P148" s="84">
        <f>IFERROR(O148/L148,"-")</f>
        <v>0.125</v>
      </c>
      <c r="Q148" s="171">
        <v>0</v>
      </c>
      <c r="R148" s="84">
        <f>IFERROR(Q148/L148,"-")</f>
        <v>0</v>
      </c>
      <c r="S148" s="170">
        <v>1190</v>
      </c>
      <c r="T148" s="171">
        <v>61</v>
      </c>
      <c r="U148" s="84">
        <f>IFERROR(T148/S148,"-")</f>
        <v>5.1260504201680671E-2</v>
      </c>
      <c r="V148" s="171">
        <v>274</v>
      </c>
      <c r="W148" s="84">
        <f>IFERROR(V148/S148,"-")</f>
        <v>0.23025210084033612</v>
      </c>
      <c r="X148" s="171">
        <v>61</v>
      </c>
      <c r="Y148" s="84">
        <f>IFERROR(X148/S148,"-")</f>
        <v>5.1260504201680671E-2</v>
      </c>
      <c r="Z148" s="170">
        <v>980</v>
      </c>
      <c r="AA148" s="171">
        <v>28</v>
      </c>
      <c r="AB148" s="84">
        <f>IFERROR(AA148/Z148,"-")</f>
        <v>2.8571428571428571E-2</v>
      </c>
      <c r="AC148" s="171">
        <v>232</v>
      </c>
      <c r="AD148" s="84">
        <f>IFERROR(AC148/Z148,"-")</f>
        <v>0.23673469387755103</v>
      </c>
      <c r="AE148" s="171">
        <v>60</v>
      </c>
      <c r="AF148" s="84">
        <f>IFERROR(AE148/Z148,"-")</f>
        <v>6.1224489795918366E-2</v>
      </c>
      <c r="AG148" s="170">
        <v>588</v>
      </c>
      <c r="AH148" s="171">
        <v>11</v>
      </c>
      <c r="AI148" s="84">
        <f>IFERROR(AH148/AG148,"-")</f>
        <v>1.8707482993197279E-2</v>
      </c>
      <c r="AJ148" s="171">
        <v>97</v>
      </c>
      <c r="AK148" s="84">
        <f>IFERROR(AJ148/AG148,"-")</f>
        <v>0.16496598639455781</v>
      </c>
      <c r="AL148" s="171">
        <v>22</v>
      </c>
      <c r="AM148" s="84">
        <f>IFERROR(AL148/AG148,"-")</f>
        <v>3.7414965986394558E-2</v>
      </c>
      <c r="AN148" s="170">
        <v>221</v>
      </c>
      <c r="AO148" s="171">
        <v>5</v>
      </c>
      <c r="AP148" s="84">
        <f>IFERROR(AO148/AN148,"-")</f>
        <v>2.2624434389140271E-2</v>
      </c>
      <c r="AQ148" s="171">
        <v>28</v>
      </c>
      <c r="AR148" s="84">
        <f>IFERROR(AQ148/AN148,"-")</f>
        <v>0.12669683257918551</v>
      </c>
      <c r="AS148" s="171">
        <v>5</v>
      </c>
      <c r="AT148" s="84">
        <f>IFERROR(AS148/AN148,"-")</f>
        <v>2.2624434389140271E-2</v>
      </c>
      <c r="AU148" s="170">
        <v>38</v>
      </c>
      <c r="AV148" s="171">
        <v>0</v>
      </c>
      <c r="AW148" s="84">
        <f>IFERROR(AV148/AU148,"-")</f>
        <v>0</v>
      </c>
      <c r="AX148" s="171">
        <v>0</v>
      </c>
      <c r="AY148" s="84">
        <f>IFERROR(AX148/AU148,"-")</f>
        <v>0</v>
      </c>
      <c r="AZ148" s="171">
        <v>2</v>
      </c>
      <c r="BA148" s="84">
        <f>IFERROR(AZ148/AU148,"-")</f>
        <v>5.2631578947368418E-2</v>
      </c>
      <c r="BB148" s="170">
        <f t="shared" si="762"/>
        <v>3028</v>
      </c>
      <c r="BC148" s="171">
        <f t="shared" si="763"/>
        <v>106</v>
      </c>
      <c r="BD148" s="84">
        <f>IFERROR(BC148/BB148,"-")</f>
        <v>3.5006605019815062E-2</v>
      </c>
      <c r="BE148" s="171">
        <f t="shared" si="764"/>
        <v>634</v>
      </c>
      <c r="BF148" s="84">
        <f>IFERROR(BE148/BB148,"-")</f>
        <v>0.20937912813738441</v>
      </c>
      <c r="BG148" s="171">
        <f t="shared" si="765"/>
        <v>150</v>
      </c>
      <c r="BH148" s="84">
        <f>IFERROR(BG148/BB148,"-")</f>
        <v>4.9537648612945837E-2</v>
      </c>
      <c r="BJ148" s="260"/>
      <c r="BK148" s="271"/>
      <c r="BL148" s="209" t="s">
        <v>160</v>
      </c>
      <c r="BM148" s="38">
        <v>1453</v>
      </c>
      <c r="BN148" s="38">
        <v>94</v>
      </c>
      <c r="BO148" s="85">
        <v>6.4693737095664144E-2</v>
      </c>
      <c r="BP148" s="38">
        <v>457</v>
      </c>
      <c r="BQ148" s="85">
        <v>0.31452167928423952</v>
      </c>
      <c r="BR148" s="38">
        <v>57</v>
      </c>
      <c r="BS148" s="85">
        <v>3.922918100481762E-2</v>
      </c>
      <c r="BU148" s="225"/>
      <c r="BV148" s="214" t="s">
        <v>299</v>
      </c>
      <c r="BW148" s="36">
        <f t="shared" si="761"/>
        <v>0.70607661822985468</v>
      </c>
      <c r="BX148" s="226"/>
      <c r="BY148" s="81"/>
      <c r="BZ148" s="139"/>
      <c r="CA148" s="81"/>
      <c r="CB148" s="81"/>
      <c r="CC148" s="81"/>
      <c r="CD148" s="81"/>
      <c r="CE148" s="81"/>
      <c r="CF148" s="81"/>
      <c r="CG148" s="81"/>
      <c r="CH148" s="81"/>
      <c r="CI148" s="81"/>
      <c r="CJ148" s="81"/>
      <c r="CK148" s="81"/>
      <c r="CL148" s="81"/>
      <c r="CM148" s="81"/>
      <c r="CN148" s="81"/>
      <c r="CO148" s="81"/>
      <c r="CP148" s="3"/>
      <c r="CQ148" s="81"/>
      <c r="CR148" s="81"/>
      <c r="CS148" s="81"/>
      <c r="CT148" s="81"/>
      <c r="CU148" s="81"/>
      <c r="CV148" s="81"/>
      <c r="CW148" s="81"/>
      <c r="CX148" s="81"/>
      <c r="CY148" s="81"/>
      <c r="CZ148" s="81"/>
      <c r="DA148" s="81"/>
      <c r="DB148" s="81"/>
      <c r="DD148" s="139"/>
      <c r="DE148" s="81"/>
      <c r="DF148" s="81"/>
      <c r="DG148" s="81"/>
      <c r="DH148" s="81"/>
      <c r="DI148" s="81"/>
      <c r="DJ148" s="81"/>
      <c r="DK148" s="81"/>
      <c r="DL148" s="81"/>
      <c r="DM148" s="81"/>
      <c r="DN148" s="81"/>
      <c r="DO148" s="81"/>
      <c r="DP148" s="81"/>
      <c r="DQ148" s="81"/>
      <c r="DR148" s="81"/>
      <c r="DS148" s="81"/>
      <c r="DT148" s="81"/>
      <c r="DU148" s="81"/>
      <c r="DV148" s="81"/>
      <c r="DW148" s="81"/>
      <c r="DX148" s="81"/>
      <c r="DY148" s="81"/>
      <c r="DZ148" s="81"/>
      <c r="EA148" s="81"/>
      <c r="EB148" s="81"/>
      <c r="EC148" s="81"/>
      <c r="ED148" s="81"/>
      <c r="EE148" s="81"/>
      <c r="EF148" s="81"/>
      <c r="EG148" s="81"/>
      <c r="EH148" s="81"/>
      <c r="EI148" s="81"/>
      <c r="EJ148" s="81"/>
      <c r="EK148" s="81"/>
      <c r="EL148" s="81"/>
      <c r="EM148" s="81"/>
      <c r="EN148" s="81"/>
      <c r="EO148" s="81"/>
      <c r="EP148" s="81"/>
      <c r="EQ148" s="81"/>
      <c r="ER148" s="81"/>
      <c r="ES148" s="81"/>
      <c r="ET148" s="81"/>
      <c r="EU148" s="81"/>
      <c r="EV148" s="81"/>
      <c r="EX148" s="81"/>
      <c r="EY148" s="81"/>
      <c r="EZ148" s="81"/>
      <c r="FA148" s="81"/>
      <c r="FB148" s="81"/>
      <c r="FC148" s="81"/>
      <c r="FD148" s="81"/>
      <c r="FE148" s="81"/>
      <c r="FF148" s="81"/>
      <c r="FG148" s="81"/>
      <c r="FH148" s="81"/>
      <c r="FI148" s="81"/>
      <c r="FJ148" s="81"/>
      <c r="FK148" s="81"/>
      <c r="FL148" s="81"/>
      <c r="FM148" s="81"/>
      <c r="FN148" s="81"/>
      <c r="FO148" s="81"/>
      <c r="FP148" s="81"/>
      <c r="FQ148" s="81"/>
      <c r="FR148" s="81"/>
      <c r="FS148" s="81"/>
      <c r="FT148" s="81"/>
      <c r="FU148" s="81"/>
      <c r="FV148" s="81"/>
      <c r="FW148" s="81"/>
      <c r="FX148" s="81"/>
      <c r="FY148" s="81"/>
      <c r="FZ148" s="81"/>
      <c r="GA148" s="81"/>
      <c r="GB148" s="81"/>
      <c r="GC148" s="81"/>
      <c r="GD148" s="81"/>
      <c r="GE148" s="81"/>
      <c r="GF148" s="81"/>
      <c r="GG148" s="81"/>
      <c r="GH148" s="81"/>
    </row>
    <row r="149" spans="2:190" s="12" customFormat="1" ht="14.25" customHeight="1">
      <c r="B149" s="260"/>
      <c r="C149" s="271"/>
      <c r="D149" s="169" t="s">
        <v>160</v>
      </c>
      <c r="E149" s="164">
        <v>1</v>
      </c>
      <c r="F149" s="64">
        <v>0</v>
      </c>
      <c r="G149" s="62">
        <f t="shared" si="641"/>
        <v>0</v>
      </c>
      <c r="H149" s="64">
        <v>0</v>
      </c>
      <c r="I149" s="62">
        <f t="shared" si="642"/>
        <v>0</v>
      </c>
      <c r="J149" s="64">
        <v>0</v>
      </c>
      <c r="K149" s="62">
        <f t="shared" si="643"/>
        <v>0</v>
      </c>
      <c r="L149" s="164">
        <v>1</v>
      </c>
      <c r="M149" s="64">
        <v>0</v>
      </c>
      <c r="N149" s="62">
        <f t="shared" si="644"/>
        <v>0</v>
      </c>
      <c r="O149" s="64">
        <v>0</v>
      </c>
      <c r="P149" s="62">
        <f t="shared" si="645"/>
        <v>0</v>
      </c>
      <c r="Q149" s="64">
        <v>0</v>
      </c>
      <c r="R149" s="62">
        <f t="shared" si="646"/>
        <v>0</v>
      </c>
      <c r="S149" s="164">
        <v>461</v>
      </c>
      <c r="T149" s="64">
        <v>18</v>
      </c>
      <c r="U149" s="62">
        <f t="shared" si="647"/>
        <v>3.9045553145336226E-2</v>
      </c>
      <c r="V149" s="64">
        <v>83</v>
      </c>
      <c r="W149" s="62">
        <f t="shared" si="648"/>
        <v>0.18004338394793926</v>
      </c>
      <c r="X149" s="64">
        <v>26</v>
      </c>
      <c r="Y149" s="62">
        <f t="shared" si="649"/>
        <v>5.6399132321041212E-2</v>
      </c>
      <c r="Z149" s="164">
        <v>216</v>
      </c>
      <c r="AA149" s="64">
        <v>10</v>
      </c>
      <c r="AB149" s="62">
        <f t="shared" si="650"/>
        <v>4.6296296296296294E-2</v>
      </c>
      <c r="AC149" s="64">
        <v>43</v>
      </c>
      <c r="AD149" s="62">
        <f t="shared" si="651"/>
        <v>0.19907407407407407</v>
      </c>
      <c r="AE149" s="64">
        <v>8</v>
      </c>
      <c r="AF149" s="62">
        <f t="shared" si="652"/>
        <v>3.7037037037037035E-2</v>
      </c>
      <c r="AG149" s="164">
        <v>112</v>
      </c>
      <c r="AH149" s="64">
        <v>3</v>
      </c>
      <c r="AI149" s="62">
        <f t="shared" si="653"/>
        <v>2.6785714285714284E-2</v>
      </c>
      <c r="AJ149" s="64">
        <v>11</v>
      </c>
      <c r="AK149" s="62">
        <f t="shared" si="654"/>
        <v>9.8214285714285712E-2</v>
      </c>
      <c r="AL149" s="64">
        <v>5</v>
      </c>
      <c r="AM149" s="62">
        <f t="shared" si="655"/>
        <v>4.4642857142857144E-2</v>
      </c>
      <c r="AN149" s="164">
        <v>51</v>
      </c>
      <c r="AO149" s="64">
        <v>0</v>
      </c>
      <c r="AP149" s="62">
        <f t="shared" si="656"/>
        <v>0</v>
      </c>
      <c r="AQ149" s="64">
        <v>4</v>
      </c>
      <c r="AR149" s="62">
        <f t="shared" si="657"/>
        <v>7.8431372549019607E-2</v>
      </c>
      <c r="AS149" s="64">
        <v>3</v>
      </c>
      <c r="AT149" s="62">
        <f t="shared" si="658"/>
        <v>5.8823529411764705E-2</v>
      </c>
      <c r="AU149" s="164">
        <v>19</v>
      </c>
      <c r="AV149" s="64">
        <v>0</v>
      </c>
      <c r="AW149" s="62">
        <f t="shared" si="659"/>
        <v>0</v>
      </c>
      <c r="AX149" s="64">
        <v>1</v>
      </c>
      <c r="AY149" s="62">
        <f t="shared" si="660"/>
        <v>5.2631578947368418E-2</v>
      </c>
      <c r="AZ149" s="64">
        <v>1</v>
      </c>
      <c r="BA149" s="62">
        <f t="shared" si="661"/>
        <v>5.2631578947368418E-2</v>
      </c>
      <c r="BB149" s="164">
        <f t="shared" si="762"/>
        <v>861</v>
      </c>
      <c r="BC149" s="64">
        <f t="shared" si="763"/>
        <v>31</v>
      </c>
      <c r="BD149" s="62">
        <f t="shared" si="662"/>
        <v>3.6004645760743324E-2</v>
      </c>
      <c r="BE149" s="64">
        <f t="shared" si="764"/>
        <v>142</v>
      </c>
      <c r="BF149" s="62">
        <f t="shared" si="663"/>
        <v>0.16492450638792103</v>
      </c>
      <c r="BG149" s="64">
        <f t="shared" si="765"/>
        <v>43</v>
      </c>
      <c r="BH149" s="62">
        <f t="shared" si="664"/>
        <v>4.9941927990708478E-2</v>
      </c>
      <c r="BJ149" s="260"/>
      <c r="BK149" s="271"/>
      <c r="BL149" s="209" t="s">
        <v>209</v>
      </c>
      <c r="BM149" s="38">
        <v>328</v>
      </c>
      <c r="BN149" s="38">
        <v>6</v>
      </c>
      <c r="BO149" s="85">
        <v>1.8292682926829267E-2</v>
      </c>
      <c r="BP149" s="38">
        <v>22</v>
      </c>
      <c r="BQ149" s="85">
        <v>6.7073170731707321E-2</v>
      </c>
      <c r="BR149" s="38">
        <v>2</v>
      </c>
      <c r="BS149" s="85">
        <v>6.0975609756097563E-3</v>
      </c>
      <c r="BU149" s="189"/>
      <c r="BV149" s="193" t="s">
        <v>160</v>
      </c>
      <c r="BW149" s="36">
        <f t="shared" si="761"/>
        <v>0.74912891986062713</v>
      </c>
      <c r="BX149" s="36">
        <f>(BM120-SUM(BN120,BP120,BR120))/BM120</f>
        <v>0.74670184696569919</v>
      </c>
      <c r="BY149" s="81"/>
      <c r="BZ149" s="139"/>
      <c r="CA149" s="81"/>
      <c r="CB149" s="81"/>
      <c r="CC149" s="81"/>
      <c r="CD149" s="81"/>
      <c r="CE149" s="81"/>
      <c r="CF149" s="81"/>
      <c r="CG149" s="81"/>
      <c r="CH149" s="81"/>
      <c r="CI149" s="81"/>
      <c r="CJ149" s="81"/>
      <c r="CK149" s="81"/>
      <c r="CL149" s="81"/>
      <c r="CM149" s="81"/>
      <c r="CN149" s="81"/>
      <c r="CO149" s="81"/>
      <c r="CP149" s="3"/>
      <c r="CQ149" s="81"/>
      <c r="CR149" s="81"/>
      <c r="CS149" s="81"/>
      <c r="CT149" s="81"/>
      <c r="CU149" s="81"/>
      <c r="CV149" s="81"/>
      <c r="CW149" s="81"/>
      <c r="CX149" s="81"/>
      <c r="CY149" s="81"/>
      <c r="CZ149" s="81"/>
      <c r="DA149" s="81"/>
      <c r="DB149" s="81"/>
      <c r="DD149" s="139"/>
      <c r="DE149" s="81"/>
      <c r="DF149" s="81"/>
      <c r="DG149" s="81"/>
      <c r="DH149" s="81"/>
      <c r="DI149" s="81"/>
      <c r="DJ149" s="81"/>
      <c r="DK149" s="81"/>
      <c r="DL149" s="81"/>
      <c r="DM149" s="81"/>
      <c r="DN149" s="81"/>
      <c r="DO149" s="81"/>
      <c r="DP149" s="81"/>
      <c r="DQ149" s="81"/>
      <c r="DR149" s="81"/>
      <c r="DS149" s="81"/>
      <c r="DT149" s="81"/>
      <c r="DU149" s="81"/>
      <c r="DV149" s="81"/>
      <c r="DW149" s="81"/>
      <c r="DX149" s="81"/>
      <c r="DY149" s="81"/>
      <c r="DZ149" s="81"/>
      <c r="EA149" s="81"/>
      <c r="EB149" s="81"/>
      <c r="EC149" s="81"/>
      <c r="ED149" s="81"/>
      <c r="EE149" s="81"/>
      <c r="EF149" s="81"/>
      <c r="EG149" s="81"/>
      <c r="EH149" s="81"/>
      <c r="EI149" s="81"/>
      <c r="EJ149" s="81"/>
      <c r="EK149" s="81"/>
      <c r="EL149" s="81"/>
      <c r="EM149" s="81"/>
      <c r="EN149" s="81"/>
      <c r="EO149" s="81"/>
      <c r="EP149" s="81"/>
      <c r="EQ149" s="81"/>
      <c r="ER149" s="81"/>
      <c r="ES149" s="81"/>
      <c r="ET149" s="81"/>
      <c r="EU149" s="81"/>
      <c r="EV149" s="81"/>
      <c r="EX149" s="81"/>
      <c r="EY149" s="81"/>
      <c r="EZ149" s="81"/>
      <c r="FA149" s="81"/>
      <c r="FB149" s="81"/>
      <c r="FC149" s="81"/>
      <c r="FD149" s="81"/>
      <c r="FE149" s="81"/>
      <c r="FF149" s="81"/>
      <c r="FG149" s="81"/>
      <c r="FH149" s="81"/>
      <c r="FI149" s="81"/>
      <c r="FJ149" s="81"/>
      <c r="FK149" s="81"/>
      <c r="FL149" s="81"/>
      <c r="FM149" s="81"/>
      <c r="FN149" s="81"/>
      <c r="FO149" s="81"/>
      <c r="FP149" s="81"/>
      <c r="FQ149" s="81"/>
      <c r="FR149" s="81"/>
      <c r="FS149" s="81"/>
      <c r="FT149" s="81"/>
      <c r="FU149" s="81"/>
      <c r="FV149" s="81"/>
      <c r="FW149" s="81"/>
      <c r="FX149" s="81"/>
      <c r="FY149" s="81"/>
      <c r="FZ149" s="81"/>
      <c r="GA149" s="81"/>
      <c r="GB149" s="81"/>
      <c r="GC149" s="81"/>
      <c r="GD149" s="81"/>
      <c r="GE149" s="81"/>
      <c r="GF149" s="81"/>
      <c r="GG149" s="81"/>
      <c r="GH149" s="81"/>
    </row>
    <row r="150" spans="2:190" s="12" customFormat="1" ht="14.25" customHeight="1">
      <c r="B150" s="260"/>
      <c r="C150" s="271"/>
      <c r="D150" s="136" t="s">
        <v>210</v>
      </c>
      <c r="E150" s="156">
        <v>0</v>
      </c>
      <c r="F150" s="157">
        <v>0</v>
      </c>
      <c r="G150" s="158" t="str">
        <f t="shared" ref="G150" si="814">IFERROR(F150/E150,"-")</f>
        <v>-</v>
      </c>
      <c r="H150" s="157">
        <v>0</v>
      </c>
      <c r="I150" s="158" t="str">
        <f t="shared" ref="I150" si="815">IFERROR(H150/E150,"-")</f>
        <v>-</v>
      </c>
      <c r="J150" s="157">
        <v>0</v>
      </c>
      <c r="K150" s="158" t="str">
        <f t="shared" ref="K150" si="816">IFERROR(J150/E150,"-")</f>
        <v>-</v>
      </c>
      <c r="L150" s="156">
        <v>1</v>
      </c>
      <c r="M150" s="157">
        <v>0</v>
      </c>
      <c r="N150" s="158">
        <f t="shared" ref="N150" si="817">IFERROR(M150/L150,"-")</f>
        <v>0</v>
      </c>
      <c r="O150" s="157">
        <v>0</v>
      </c>
      <c r="P150" s="158">
        <f t="shared" ref="P150" si="818">IFERROR(O150/L150,"-")</f>
        <v>0</v>
      </c>
      <c r="Q150" s="157">
        <v>0</v>
      </c>
      <c r="R150" s="158">
        <f t="shared" ref="R150" si="819">IFERROR(Q150/L150,"-")</f>
        <v>0</v>
      </c>
      <c r="S150" s="156">
        <v>27</v>
      </c>
      <c r="T150" s="157">
        <v>0</v>
      </c>
      <c r="U150" s="158">
        <f t="shared" ref="U150" si="820">IFERROR(T150/S150,"-")</f>
        <v>0</v>
      </c>
      <c r="V150" s="157">
        <v>1</v>
      </c>
      <c r="W150" s="158">
        <f t="shared" ref="W150" si="821">IFERROR(V150/S150,"-")</f>
        <v>3.7037037037037035E-2</v>
      </c>
      <c r="X150" s="157">
        <v>3</v>
      </c>
      <c r="Y150" s="158">
        <f t="shared" ref="Y150" si="822">IFERROR(X150/S150,"-")</f>
        <v>0.1111111111111111</v>
      </c>
      <c r="Z150" s="156">
        <v>51</v>
      </c>
      <c r="AA150" s="157">
        <v>0</v>
      </c>
      <c r="AB150" s="158">
        <f t="shared" ref="AB150" si="823">IFERROR(AA150/Z150,"-")</f>
        <v>0</v>
      </c>
      <c r="AC150" s="157">
        <v>0</v>
      </c>
      <c r="AD150" s="158">
        <f t="shared" ref="AD150" si="824">IFERROR(AC150/Z150,"-")</f>
        <v>0</v>
      </c>
      <c r="AE150" s="157">
        <v>1</v>
      </c>
      <c r="AF150" s="158">
        <f t="shared" ref="AF150" si="825">IFERROR(AE150/Z150,"-")</f>
        <v>1.9607843137254902E-2</v>
      </c>
      <c r="AG150" s="156">
        <v>69</v>
      </c>
      <c r="AH150" s="157">
        <v>0</v>
      </c>
      <c r="AI150" s="158">
        <f t="shared" ref="AI150" si="826">IFERROR(AH150/AG150,"-")</f>
        <v>0</v>
      </c>
      <c r="AJ150" s="157">
        <v>2</v>
      </c>
      <c r="AK150" s="158">
        <f t="shared" ref="AK150" si="827">IFERROR(AJ150/AG150,"-")</f>
        <v>2.8985507246376812E-2</v>
      </c>
      <c r="AL150" s="157">
        <v>0</v>
      </c>
      <c r="AM150" s="158">
        <f t="shared" ref="AM150" si="828">IFERROR(AL150/AG150,"-")</f>
        <v>0</v>
      </c>
      <c r="AN150" s="156">
        <v>75</v>
      </c>
      <c r="AO150" s="157">
        <v>0</v>
      </c>
      <c r="AP150" s="158">
        <f t="shared" ref="AP150" si="829">IFERROR(AO150/AN150,"-")</f>
        <v>0</v>
      </c>
      <c r="AQ150" s="157">
        <v>2</v>
      </c>
      <c r="AR150" s="158">
        <f t="shared" ref="AR150" si="830">IFERROR(AQ150/AN150,"-")</f>
        <v>2.6666666666666668E-2</v>
      </c>
      <c r="AS150" s="157">
        <v>0</v>
      </c>
      <c r="AT150" s="158">
        <f t="shared" ref="AT150" si="831">IFERROR(AS150/AN150,"-")</f>
        <v>0</v>
      </c>
      <c r="AU150" s="156">
        <v>54</v>
      </c>
      <c r="AV150" s="157">
        <v>0</v>
      </c>
      <c r="AW150" s="158">
        <f t="shared" ref="AW150" si="832">IFERROR(AV150/AU150,"-")</f>
        <v>0</v>
      </c>
      <c r="AX150" s="157">
        <v>0</v>
      </c>
      <c r="AY150" s="158">
        <f t="shared" ref="AY150" si="833">IFERROR(AX150/AU150,"-")</f>
        <v>0</v>
      </c>
      <c r="AZ150" s="157">
        <v>1</v>
      </c>
      <c r="BA150" s="158">
        <f t="shared" ref="BA150" si="834">IFERROR(AZ150/AU150,"-")</f>
        <v>1.8518518518518517E-2</v>
      </c>
      <c r="BB150" s="156">
        <f t="shared" si="762"/>
        <v>277</v>
      </c>
      <c r="BC150" s="157">
        <f t="shared" si="763"/>
        <v>0</v>
      </c>
      <c r="BD150" s="158">
        <f t="shared" ref="BD150" si="835">IFERROR(BC150/BB150,"-")</f>
        <v>0</v>
      </c>
      <c r="BE150" s="157">
        <f t="shared" si="764"/>
        <v>5</v>
      </c>
      <c r="BF150" s="158">
        <f t="shared" ref="BF150" si="836">IFERROR(BE150/BB150,"-")</f>
        <v>1.8050541516245487E-2</v>
      </c>
      <c r="BG150" s="157">
        <f t="shared" si="765"/>
        <v>5</v>
      </c>
      <c r="BH150" s="158">
        <f t="shared" ref="BH150" si="837">IFERROR(BG150/BB150,"-")</f>
        <v>1.8050541516245487E-2</v>
      </c>
      <c r="BJ150" s="261"/>
      <c r="BK150" s="272"/>
      <c r="BL150" s="208" t="s">
        <v>67</v>
      </c>
      <c r="BM150" s="38">
        <v>15222</v>
      </c>
      <c r="BN150" s="38">
        <v>841</v>
      </c>
      <c r="BO150" s="85">
        <v>5.5248981736959663E-2</v>
      </c>
      <c r="BP150" s="38">
        <v>5106</v>
      </c>
      <c r="BQ150" s="85">
        <v>0.33543555380370516</v>
      </c>
      <c r="BR150" s="38">
        <v>496</v>
      </c>
      <c r="BS150" s="85">
        <v>3.2584417290763369E-2</v>
      </c>
      <c r="BU150" s="189"/>
      <c r="BV150" s="193" t="s">
        <v>209</v>
      </c>
      <c r="BW150" s="36">
        <f t="shared" si="761"/>
        <v>0.96389891696750907</v>
      </c>
      <c r="BX150" s="36">
        <f>(BM121-SUM(BN121,BP121,BR121))/BM121</f>
        <v>0.97610921501706482</v>
      </c>
      <c r="BY150" s="81"/>
      <c r="BZ150" s="139"/>
      <c r="CA150" s="81"/>
      <c r="CB150" s="81"/>
      <c r="CC150" s="81"/>
      <c r="CD150" s="81"/>
      <c r="CE150" s="81"/>
      <c r="CF150" s="81"/>
      <c r="CG150" s="81"/>
      <c r="CH150" s="81"/>
      <c r="CI150" s="81"/>
      <c r="CJ150" s="81"/>
      <c r="CK150" s="81"/>
      <c r="CL150" s="81"/>
      <c r="CM150" s="81"/>
      <c r="CN150" s="81"/>
      <c r="CO150" s="81"/>
      <c r="CP150" s="3"/>
      <c r="CQ150" s="81"/>
      <c r="CR150" s="81"/>
      <c r="CS150" s="81"/>
      <c r="CT150" s="81"/>
      <c r="CU150" s="81"/>
      <c r="CV150" s="81"/>
      <c r="CW150" s="81"/>
      <c r="CX150" s="81"/>
      <c r="CY150" s="81"/>
      <c r="CZ150" s="81"/>
      <c r="DA150" s="81"/>
      <c r="DB150" s="81"/>
      <c r="DD150" s="139"/>
      <c r="DE150" s="81"/>
      <c r="DF150" s="81"/>
      <c r="DG150" s="81"/>
      <c r="DH150" s="81"/>
      <c r="DI150" s="81"/>
      <c r="DJ150" s="81"/>
      <c r="DK150" s="81"/>
      <c r="DL150" s="81"/>
      <c r="DM150" s="81"/>
      <c r="DN150" s="81"/>
      <c r="DO150" s="81"/>
      <c r="DP150" s="81"/>
      <c r="DQ150" s="81"/>
      <c r="DR150" s="81"/>
      <c r="DS150" s="81"/>
      <c r="DT150" s="81"/>
      <c r="DU150" s="81"/>
      <c r="DV150" s="81"/>
      <c r="DW150" s="81"/>
      <c r="DX150" s="81"/>
      <c r="DY150" s="81"/>
      <c r="DZ150" s="81"/>
      <c r="EA150" s="81"/>
      <c r="EB150" s="81"/>
      <c r="EC150" s="81"/>
      <c r="ED150" s="81"/>
      <c r="EE150" s="81"/>
      <c r="EF150" s="81"/>
      <c r="EG150" s="81"/>
      <c r="EH150" s="81"/>
      <c r="EI150" s="81"/>
      <c r="EJ150" s="81"/>
      <c r="EK150" s="81"/>
      <c r="EL150" s="81"/>
      <c r="EM150" s="81"/>
      <c r="EN150" s="81"/>
      <c r="EO150" s="81"/>
      <c r="EP150" s="81"/>
      <c r="EQ150" s="81"/>
      <c r="ER150" s="81"/>
      <c r="ES150" s="81"/>
      <c r="ET150" s="81"/>
      <c r="EU150" s="81"/>
      <c r="EV150" s="81"/>
      <c r="EX150" s="81"/>
      <c r="EY150" s="81"/>
      <c r="EZ150" s="81"/>
      <c r="FA150" s="81"/>
      <c r="FB150" s="81"/>
      <c r="FC150" s="81"/>
      <c r="FD150" s="81"/>
      <c r="FE150" s="81"/>
      <c r="FF150" s="81"/>
      <c r="FG150" s="81"/>
      <c r="FH150" s="81"/>
      <c r="FI150" s="81"/>
      <c r="FJ150" s="81"/>
      <c r="FK150" s="81"/>
      <c r="FL150" s="81"/>
      <c r="FM150" s="81"/>
      <c r="FN150" s="81"/>
      <c r="FO150" s="81"/>
      <c r="FP150" s="81"/>
      <c r="FQ150" s="81"/>
      <c r="FR150" s="81"/>
      <c r="FS150" s="81"/>
      <c r="FT150" s="81"/>
      <c r="FU150" s="81"/>
      <c r="FV150" s="81"/>
      <c r="FW150" s="81"/>
      <c r="FX150" s="81"/>
      <c r="FY150" s="81"/>
      <c r="FZ150" s="81"/>
      <c r="GA150" s="81"/>
      <c r="GB150" s="81"/>
      <c r="GC150" s="81"/>
      <c r="GD150" s="81"/>
      <c r="GE150" s="81"/>
      <c r="GF150" s="81"/>
      <c r="GG150" s="81"/>
      <c r="GH150" s="81"/>
    </row>
    <row r="151" spans="2:190" s="12" customFormat="1" ht="14.25" customHeight="1">
      <c r="B151" s="261"/>
      <c r="C151" s="272"/>
      <c r="D151" s="154" t="s">
        <v>67</v>
      </c>
      <c r="E151" s="38">
        <v>39</v>
      </c>
      <c r="F151" s="57">
        <v>3</v>
      </c>
      <c r="G151" s="55">
        <f t="shared" si="641"/>
        <v>7.6923076923076927E-2</v>
      </c>
      <c r="H151" s="57">
        <v>4</v>
      </c>
      <c r="I151" s="55">
        <f t="shared" si="642"/>
        <v>0.10256410256410256</v>
      </c>
      <c r="J151" s="57">
        <v>0</v>
      </c>
      <c r="K151" s="55">
        <f t="shared" si="643"/>
        <v>0</v>
      </c>
      <c r="L151" s="38">
        <v>89</v>
      </c>
      <c r="M151" s="57">
        <v>1</v>
      </c>
      <c r="N151" s="55">
        <f t="shared" si="644"/>
        <v>1.1235955056179775E-2</v>
      </c>
      <c r="O151" s="57">
        <v>7</v>
      </c>
      <c r="P151" s="55">
        <f t="shared" si="645"/>
        <v>7.8651685393258425E-2</v>
      </c>
      <c r="Q151" s="57">
        <v>2</v>
      </c>
      <c r="R151" s="55">
        <f t="shared" si="646"/>
        <v>2.247191011235955E-2</v>
      </c>
      <c r="S151" s="38">
        <v>5531</v>
      </c>
      <c r="T151" s="57">
        <v>221</v>
      </c>
      <c r="U151" s="55">
        <f t="shared" si="647"/>
        <v>3.9956608208280599E-2</v>
      </c>
      <c r="V151" s="57">
        <v>1153</v>
      </c>
      <c r="W151" s="55">
        <f t="shared" si="648"/>
        <v>0.20846139938528296</v>
      </c>
      <c r="X151" s="57">
        <v>276</v>
      </c>
      <c r="Y151" s="55">
        <f t="shared" si="649"/>
        <v>4.9900560477309709E-2</v>
      </c>
      <c r="Z151" s="38">
        <v>4528</v>
      </c>
      <c r="AA151" s="57">
        <v>138</v>
      </c>
      <c r="AB151" s="55">
        <f t="shared" si="650"/>
        <v>3.0477031802120143E-2</v>
      </c>
      <c r="AC151" s="57">
        <v>916</v>
      </c>
      <c r="AD151" s="55">
        <f t="shared" si="651"/>
        <v>0.20229681978798586</v>
      </c>
      <c r="AE151" s="57">
        <v>206</v>
      </c>
      <c r="AF151" s="55">
        <f t="shared" si="652"/>
        <v>4.5494699646643107E-2</v>
      </c>
      <c r="AG151" s="38">
        <v>2751</v>
      </c>
      <c r="AH151" s="57">
        <v>46</v>
      </c>
      <c r="AI151" s="55">
        <f t="shared" si="653"/>
        <v>1.6721192293711377E-2</v>
      </c>
      <c r="AJ151" s="57">
        <v>400</v>
      </c>
      <c r="AK151" s="55">
        <f t="shared" si="654"/>
        <v>0.14540167211922936</v>
      </c>
      <c r="AL151" s="57">
        <v>98</v>
      </c>
      <c r="AM151" s="55">
        <f t="shared" si="655"/>
        <v>3.5623409669211195E-2</v>
      </c>
      <c r="AN151" s="38">
        <v>1181</v>
      </c>
      <c r="AO151" s="57">
        <v>11</v>
      </c>
      <c r="AP151" s="55">
        <f t="shared" si="656"/>
        <v>9.3141405588484331E-3</v>
      </c>
      <c r="AQ151" s="57">
        <v>125</v>
      </c>
      <c r="AR151" s="55">
        <f t="shared" si="657"/>
        <v>0.10584250635055038</v>
      </c>
      <c r="AS151" s="57">
        <v>37</v>
      </c>
      <c r="AT151" s="55">
        <f t="shared" si="658"/>
        <v>3.1329381879762912E-2</v>
      </c>
      <c r="AU151" s="38">
        <v>387</v>
      </c>
      <c r="AV151" s="57">
        <v>1</v>
      </c>
      <c r="AW151" s="55">
        <f t="shared" si="659"/>
        <v>2.5839793281653748E-3</v>
      </c>
      <c r="AX151" s="57">
        <v>18</v>
      </c>
      <c r="AY151" s="55">
        <f t="shared" si="660"/>
        <v>4.6511627906976744E-2</v>
      </c>
      <c r="AZ151" s="57">
        <v>7</v>
      </c>
      <c r="BA151" s="55">
        <f t="shared" si="661"/>
        <v>1.8087855297157621E-2</v>
      </c>
      <c r="BB151" s="38">
        <f t="shared" si="762"/>
        <v>14506</v>
      </c>
      <c r="BC151" s="57">
        <f t="shared" si="763"/>
        <v>421</v>
      </c>
      <c r="BD151" s="55">
        <f t="shared" si="662"/>
        <v>2.9022473459258239E-2</v>
      </c>
      <c r="BE151" s="57">
        <f t="shared" si="764"/>
        <v>2623</v>
      </c>
      <c r="BF151" s="55">
        <f t="shared" si="663"/>
        <v>0.18082172893974907</v>
      </c>
      <c r="BG151" s="57">
        <f t="shared" si="765"/>
        <v>626</v>
      </c>
      <c r="BH151" s="55">
        <f t="shared" si="664"/>
        <v>4.3154556735144081E-2</v>
      </c>
      <c r="BJ151" s="259">
        <v>37</v>
      </c>
      <c r="BK151" s="270" t="s">
        <v>3</v>
      </c>
      <c r="BL151" s="209" t="s">
        <v>140</v>
      </c>
      <c r="BM151" s="38">
        <v>41163</v>
      </c>
      <c r="BN151" s="38">
        <v>3551</v>
      </c>
      <c r="BO151" s="85">
        <v>8.6266792993707944E-2</v>
      </c>
      <c r="BP151" s="38">
        <v>9782</v>
      </c>
      <c r="BQ151" s="85">
        <v>0.23764059956757283</v>
      </c>
      <c r="BR151" s="38">
        <v>2777</v>
      </c>
      <c r="BS151" s="85">
        <v>6.746349877317008E-2</v>
      </c>
      <c r="BU151" s="190"/>
      <c r="BV151" s="192" t="s">
        <v>67</v>
      </c>
      <c r="BW151" s="36">
        <f t="shared" si="761"/>
        <v>0.74700124086584863</v>
      </c>
      <c r="BX151" s="36">
        <f>(BM122-SUM(BN122,BP122,BR122))/BM122</f>
        <v>0.77365987574049988</v>
      </c>
      <c r="BY151" s="81"/>
      <c r="BZ151" s="139"/>
      <c r="CA151" s="81"/>
      <c r="CB151" s="81"/>
      <c r="CC151" s="81"/>
      <c r="CD151" s="81"/>
      <c r="CE151" s="81"/>
      <c r="CF151" s="81"/>
      <c r="CG151" s="81"/>
      <c r="CH151" s="81"/>
      <c r="CI151" s="81"/>
      <c r="CJ151" s="81"/>
      <c r="CK151" s="81"/>
      <c r="CL151" s="81"/>
      <c r="CM151" s="81"/>
      <c r="CN151" s="81"/>
      <c r="CO151" s="81"/>
      <c r="CP151" s="3"/>
      <c r="CQ151" s="81"/>
      <c r="CR151" s="81"/>
      <c r="CS151" s="81"/>
      <c r="CT151" s="81"/>
      <c r="CU151" s="81"/>
      <c r="CV151" s="81"/>
      <c r="CW151" s="81"/>
      <c r="CX151" s="81"/>
      <c r="CY151" s="81"/>
      <c r="CZ151" s="81"/>
      <c r="DA151" s="81"/>
      <c r="DB151" s="81"/>
      <c r="DD151" s="139"/>
      <c r="DE151" s="81"/>
      <c r="DF151" s="81"/>
      <c r="DG151" s="81"/>
      <c r="DH151" s="81"/>
      <c r="DI151" s="81"/>
      <c r="DJ151" s="81"/>
      <c r="DK151" s="81"/>
      <c r="DL151" s="81"/>
      <c r="DM151" s="81"/>
      <c r="DN151" s="81"/>
      <c r="DO151" s="81"/>
      <c r="DP151" s="81"/>
      <c r="DQ151" s="81"/>
      <c r="DR151" s="81"/>
      <c r="DS151" s="81"/>
      <c r="DT151" s="81"/>
      <c r="DU151" s="81"/>
      <c r="DV151" s="81"/>
      <c r="DW151" s="81"/>
      <c r="DX151" s="81"/>
      <c r="DY151" s="81"/>
      <c r="DZ151" s="81"/>
      <c r="EA151" s="81"/>
      <c r="EB151" s="81"/>
      <c r="EC151" s="81"/>
      <c r="ED151" s="81"/>
      <c r="EE151" s="81"/>
      <c r="EF151" s="81"/>
      <c r="EG151" s="81"/>
      <c r="EH151" s="81"/>
      <c r="EI151" s="81"/>
      <c r="EJ151" s="81"/>
      <c r="EK151" s="81"/>
      <c r="EL151" s="81"/>
      <c r="EM151" s="81"/>
      <c r="EN151" s="81"/>
      <c r="EO151" s="81"/>
      <c r="EP151" s="81"/>
      <c r="EQ151" s="81"/>
      <c r="ER151" s="81"/>
      <c r="ES151" s="81"/>
      <c r="ET151" s="81"/>
      <c r="EU151" s="81"/>
      <c r="EV151" s="81"/>
      <c r="EX151" s="81"/>
      <c r="EY151" s="81"/>
      <c r="EZ151" s="81"/>
      <c r="FA151" s="81"/>
      <c r="FB151" s="81"/>
      <c r="FC151" s="81"/>
      <c r="FD151" s="81"/>
      <c r="FE151" s="81"/>
      <c r="FF151" s="81"/>
      <c r="FG151" s="81"/>
      <c r="FH151" s="81"/>
      <c r="FI151" s="81"/>
      <c r="FJ151" s="81"/>
      <c r="FK151" s="81"/>
      <c r="FL151" s="81"/>
      <c r="FM151" s="81"/>
      <c r="FN151" s="81"/>
      <c r="FO151" s="81"/>
      <c r="FP151" s="81"/>
      <c r="FQ151" s="81"/>
      <c r="FR151" s="81"/>
      <c r="FS151" s="81"/>
      <c r="FT151" s="81"/>
      <c r="FU151" s="81"/>
      <c r="FV151" s="81"/>
      <c r="FW151" s="81"/>
      <c r="FX151" s="81"/>
      <c r="FY151" s="81"/>
      <c r="FZ151" s="81"/>
      <c r="GA151" s="81"/>
      <c r="GB151" s="81"/>
      <c r="GC151" s="81"/>
      <c r="GD151" s="81"/>
      <c r="GE151" s="81"/>
      <c r="GF151" s="81"/>
      <c r="GG151" s="81"/>
      <c r="GH151" s="81"/>
    </row>
    <row r="152" spans="2:190" s="12" customFormat="1" ht="14.25" customHeight="1">
      <c r="B152" s="259">
        <v>30</v>
      </c>
      <c r="C152" s="270" t="s">
        <v>34</v>
      </c>
      <c r="D152" s="135" t="s">
        <v>140</v>
      </c>
      <c r="E152" s="120">
        <v>35</v>
      </c>
      <c r="F152" s="83">
        <v>0</v>
      </c>
      <c r="G152" s="72">
        <f>IFERROR(F152/E152,"-")</f>
        <v>0</v>
      </c>
      <c r="H152" s="73">
        <v>3</v>
      </c>
      <c r="I152" s="72">
        <f>IFERROR(H152/E152,"-")</f>
        <v>8.5714285714285715E-2</v>
      </c>
      <c r="J152" s="73">
        <v>2</v>
      </c>
      <c r="K152" s="72">
        <f>IFERROR(J152/E152,"-")</f>
        <v>5.7142857142857141E-2</v>
      </c>
      <c r="L152" s="120">
        <v>91</v>
      </c>
      <c r="M152" s="83">
        <v>1</v>
      </c>
      <c r="N152" s="72">
        <f>IFERROR(M152/L152,"-")</f>
        <v>1.098901098901099E-2</v>
      </c>
      <c r="O152" s="73">
        <v>4</v>
      </c>
      <c r="P152" s="72">
        <f>IFERROR(O152/L152,"-")</f>
        <v>4.3956043956043959E-2</v>
      </c>
      <c r="Q152" s="73">
        <v>1</v>
      </c>
      <c r="R152" s="72">
        <f>IFERROR(Q152/L152,"-")</f>
        <v>1.098901098901099E-2</v>
      </c>
      <c r="S152" s="120">
        <v>5117</v>
      </c>
      <c r="T152" s="83">
        <v>240</v>
      </c>
      <c r="U152" s="72">
        <f>IFERROR(T152/S152,"-")</f>
        <v>4.6902481923001761E-2</v>
      </c>
      <c r="V152" s="73">
        <v>942</v>
      </c>
      <c r="W152" s="72">
        <f>IFERROR(V152/S152,"-")</f>
        <v>0.18409224154778189</v>
      </c>
      <c r="X152" s="73">
        <v>278</v>
      </c>
      <c r="Y152" s="72">
        <f>IFERROR(X152/S152,"-")</f>
        <v>5.4328708227477041E-2</v>
      </c>
      <c r="Z152" s="120">
        <v>4270</v>
      </c>
      <c r="AA152" s="83">
        <v>134</v>
      </c>
      <c r="AB152" s="72">
        <f>IFERROR(AA152/Z152,"-")</f>
        <v>3.1381733021077281E-2</v>
      </c>
      <c r="AC152" s="73">
        <v>744</v>
      </c>
      <c r="AD152" s="72">
        <f>IFERROR(AC152/Z152,"-")</f>
        <v>0.17423887587822015</v>
      </c>
      <c r="AE152" s="73">
        <v>244</v>
      </c>
      <c r="AF152" s="72">
        <f>IFERROR(AE152/Z152,"-")</f>
        <v>5.7142857142857141E-2</v>
      </c>
      <c r="AG152" s="120">
        <v>2692</v>
      </c>
      <c r="AH152" s="83">
        <v>60</v>
      </c>
      <c r="AI152" s="72">
        <f>IFERROR(AH152/AG152,"-")</f>
        <v>2.2288261515601784E-2</v>
      </c>
      <c r="AJ152" s="73">
        <v>349</v>
      </c>
      <c r="AK152" s="72">
        <f>IFERROR(AJ152/AG152,"-")</f>
        <v>0.12964338781575038</v>
      </c>
      <c r="AL152" s="73">
        <v>124</v>
      </c>
      <c r="AM152" s="72">
        <f>IFERROR(AL152/AG152,"-")</f>
        <v>4.6062407132243688E-2</v>
      </c>
      <c r="AN152" s="120">
        <v>1234</v>
      </c>
      <c r="AO152" s="83">
        <v>14</v>
      </c>
      <c r="AP152" s="72">
        <f>IFERROR(AO152/AN152,"-")</f>
        <v>1.1345218800648298E-2</v>
      </c>
      <c r="AQ152" s="73">
        <v>112</v>
      </c>
      <c r="AR152" s="72">
        <f>IFERROR(AQ152/AN152,"-")</f>
        <v>9.0761750405186387E-2</v>
      </c>
      <c r="AS152" s="73">
        <v>30</v>
      </c>
      <c r="AT152" s="72">
        <f>IFERROR(AS152/AN152,"-")</f>
        <v>2.4311183144246355E-2</v>
      </c>
      <c r="AU152" s="120">
        <v>410</v>
      </c>
      <c r="AV152" s="83">
        <v>3</v>
      </c>
      <c r="AW152" s="72">
        <f>IFERROR(AV152/AU152,"-")</f>
        <v>7.3170731707317077E-3</v>
      </c>
      <c r="AX152" s="73">
        <v>20</v>
      </c>
      <c r="AY152" s="72">
        <f>IFERROR(AX152/AU152,"-")</f>
        <v>4.878048780487805E-2</v>
      </c>
      <c r="AZ152" s="73">
        <v>4</v>
      </c>
      <c r="BA152" s="72">
        <f>IFERROR(AZ152/AU152,"-")</f>
        <v>9.7560975609756097E-3</v>
      </c>
      <c r="BB152" s="120">
        <f t="shared" si="762"/>
        <v>13849</v>
      </c>
      <c r="BC152" s="74">
        <f t="shared" si="763"/>
        <v>452</v>
      </c>
      <c r="BD152" s="72">
        <f>IFERROR(BC152/BB152,"-")</f>
        <v>3.2637735576575927E-2</v>
      </c>
      <c r="BE152" s="74">
        <f t="shared" si="764"/>
        <v>2174</v>
      </c>
      <c r="BF152" s="72">
        <f>IFERROR(BE152/BB152,"-")</f>
        <v>0.15697884323777891</v>
      </c>
      <c r="BG152" s="74">
        <f t="shared" si="765"/>
        <v>683</v>
      </c>
      <c r="BH152" s="72">
        <f>IFERROR(BG152/BB152,"-")</f>
        <v>4.9317640262834861E-2</v>
      </c>
      <c r="BJ152" s="260"/>
      <c r="BK152" s="271"/>
      <c r="BL152" s="209" t="s">
        <v>160</v>
      </c>
      <c r="BM152" s="38">
        <v>4205</v>
      </c>
      <c r="BN152" s="38">
        <v>356</v>
      </c>
      <c r="BO152" s="85">
        <v>8.4661117717003562E-2</v>
      </c>
      <c r="BP152" s="38">
        <v>964</v>
      </c>
      <c r="BQ152" s="85">
        <v>0.22925089179548158</v>
      </c>
      <c r="BR152" s="38">
        <v>319</v>
      </c>
      <c r="BS152" s="85">
        <v>7.586206896551724E-2</v>
      </c>
      <c r="BU152" s="188" t="s">
        <v>34</v>
      </c>
      <c r="BV152" s="193" t="s">
        <v>140</v>
      </c>
      <c r="BW152" s="36">
        <f t="shared" si="761"/>
        <v>0.7610657809228103</v>
      </c>
      <c r="BX152" s="36">
        <f>(BM123-SUM(BN123,BP123,BR123))/BM123</f>
        <v>0.77295781371203531</v>
      </c>
      <c r="BY152" s="81"/>
      <c r="BZ152" s="139"/>
      <c r="CA152" s="81"/>
      <c r="CB152" s="81"/>
      <c r="CC152" s="81"/>
      <c r="CD152" s="81"/>
      <c r="CE152" s="81"/>
      <c r="CF152" s="81"/>
      <c r="CG152" s="81"/>
      <c r="CH152" s="81"/>
      <c r="CI152" s="81"/>
      <c r="CJ152" s="81"/>
      <c r="CK152" s="81"/>
      <c r="CL152" s="81"/>
      <c r="CM152" s="81"/>
      <c r="CN152" s="81"/>
      <c r="CO152" s="81"/>
      <c r="CP152" s="3"/>
      <c r="CQ152" s="81"/>
      <c r="CR152" s="81"/>
      <c r="CS152" s="81"/>
      <c r="CT152" s="81"/>
      <c r="CU152" s="81"/>
      <c r="CV152" s="81"/>
      <c r="CW152" s="81"/>
      <c r="CX152" s="81"/>
      <c r="CY152" s="81"/>
      <c r="CZ152" s="81"/>
      <c r="DA152" s="81"/>
      <c r="DB152" s="81"/>
      <c r="DD152" s="139"/>
      <c r="DE152" s="81"/>
      <c r="DF152" s="81"/>
      <c r="DG152" s="81"/>
      <c r="DH152" s="81"/>
      <c r="DI152" s="81"/>
      <c r="DJ152" s="81"/>
      <c r="DK152" s="81"/>
      <c r="DL152" s="81"/>
      <c r="DM152" s="81"/>
      <c r="DN152" s="81"/>
      <c r="DO152" s="81"/>
      <c r="DP152" s="81"/>
      <c r="DQ152" s="81"/>
      <c r="DR152" s="81"/>
      <c r="DS152" s="81"/>
      <c r="DT152" s="81"/>
      <c r="DU152" s="81"/>
      <c r="DV152" s="81"/>
      <c r="DW152" s="81"/>
      <c r="DX152" s="81"/>
      <c r="DY152" s="81"/>
      <c r="DZ152" s="81"/>
      <c r="EA152" s="81"/>
      <c r="EB152" s="81"/>
      <c r="EC152" s="81"/>
      <c r="ED152" s="81"/>
      <c r="EE152" s="81"/>
      <c r="EF152" s="81"/>
      <c r="EG152" s="81"/>
      <c r="EH152" s="81"/>
      <c r="EI152" s="81"/>
      <c r="EJ152" s="81"/>
      <c r="EK152" s="81"/>
      <c r="EL152" s="81"/>
      <c r="EM152" s="81"/>
      <c r="EN152" s="81"/>
      <c r="EO152" s="81"/>
      <c r="EP152" s="81"/>
      <c r="EQ152" s="81"/>
      <c r="ER152" s="81"/>
      <c r="ES152" s="81"/>
      <c r="ET152" s="81"/>
      <c r="EU152" s="81"/>
      <c r="EV152" s="81"/>
      <c r="EX152" s="81"/>
      <c r="EY152" s="81"/>
      <c r="EZ152" s="81"/>
      <c r="FA152" s="81"/>
      <c r="FB152" s="81"/>
      <c r="FC152" s="81"/>
      <c r="FD152" s="81"/>
      <c r="FE152" s="81"/>
      <c r="FF152" s="81"/>
      <c r="FG152" s="81"/>
      <c r="FH152" s="81"/>
      <c r="FI152" s="81"/>
      <c r="FJ152" s="81"/>
      <c r="FK152" s="81"/>
      <c r="FL152" s="81"/>
      <c r="FM152" s="81"/>
      <c r="FN152" s="81"/>
      <c r="FO152" s="81"/>
      <c r="FP152" s="81"/>
      <c r="FQ152" s="81"/>
      <c r="FR152" s="81"/>
      <c r="FS152" s="81"/>
      <c r="FT152" s="81"/>
      <c r="FU152" s="81"/>
      <c r="FV152" s="81"/>
      <c r="FW152" s="81"/>
      <c r="FX152" s="81"/>
      <c r="FY152" s="81"/>
      <c r="FZ152" s="81"/>
      <c r="GA152" s="81"/>
      <c r="GB152" s="81"/>
      <c r="GC152" s="81"/>
      <c r="GD152" s="81"/>
      <c r="GE152" s="81"/>
      <c r="GF152" s="81"/>
      <c r="GG152" s="81"/>
      <c r="GH152" s="81"/>
    </row>
    <row r="153" spans="2:190" s="12" customFormat="1" ht="14.25" customHeight="1">
      <c r="B153" s="260"/>
      <c r="C153" s="271"/>
      <c r="D153" s="213" t="s">
        <v>303</v>
      </c>
      <c r="E153" s="170">
        <v>6</v>
      </c>
      <c r="F153" s="220">
        <v>0</v>
      </c>
      <c r="G153" s="84">
        <f t="shared" ref="G153" si="838">IFERROR(F153/E153,"-")</f>
        <v>0</v>
      </c>
      <c r="H153" s="231">
        <v>3</v>
      </c>
      <c r="I153" s="84">
        <f>IFERROR(H153/E153,"-")</f>
        <v>0.5</v>
      </c>
      <c r="J153" s="231">
        <v>0</v>
      </c>
      <c r="K153" s="84">
        <f>IFERROR(J153/E153,"-")</f>
        <v>0</v>
      </c>
      <c r="L153" s="170">
        <v>5</v>
      </c>
      <c r="M153" s="220">
        <v>0</v>
      </c>
      <c r="N153" s="84">
        <f>IFERROR(M153/L153,"-")</f>
        <v>0</v>
      </c>
      <c r="O153" s="231">
        <v>0</v>
      </c>
      <c r="P153" s="84">
        <f>IFERROR(O153/L153,"-")</f>
        <v>0</v>
      </c>
      <c r="Q153" s="231">
        <v>0</v>
      </c>
      <c r="R153" s="84">
        <f>IFERROR(Q153/L153,"-")</f>
        <v>0</v>
      </c>
      <c r="S153" s="170">
        <v>1327</v>
      </c>
      <c r="T153" s="220">
        <v>93</v>
      </c>
      <c r="U153" s="84">
        <f>IFERROR(T153/S153,"-")</f>
        <v>7.0082893745290128E-2</v>
      </c>
      <c r="V153" s="231">
        <v>283</v>
      </c>
      <c r="W153" s="84">
        <f>IFERROR(V153/S153,"-")</f>
        <v>0.2132629992464205</v>
      </c>
      <c r="X153" s="231">
        <v>97</v>
      </c>
      <c r="Y153" s="84">
        <f>IFERROR(X153/S153,"-")</f>
        <v>7.3097211755840247E-2</v>
      </c>
      <c r="Z153" s="170">
        <v>1120</v>
      </c>
      <c r="AA153" s="220">
        <v>64</v>
      </c>
      <c r="AB153" s="84">
        <f>IFERROR(AA153/Z153,"-")</f>
        <v>5.7142857142857141E-2</v>
      </c>
      <c r="AC153" s="231">
        <v>236</v>
      </c>
      <c r="AD153" s="84">
        <f>IFERROR(AC153/Z153,"-")</f>
        <v>0.21071428571428572</v>
      </c>
      <c r="AE153" s="231">
        <v>75</v>
      </c>
      <c r="AF153" s="84">
        <f>IFERROR(AE153/Z153,"-")</f>
        <v>6.6964285714285712E-2</v>
      </c>
      <c r="AG153" s="170">
        <v>735</v>
      </c>
      <c r="AH153" s="220">
        <v>19</v>
      </c>
      <c r="AI153" s="84">
        <f>IFERROR(AH153/AG153,"-")</f>
        <v>2.5850340136054421E-2</v>
      </c>
      <c r="AJ153" s="231">
        <v>114</v>
      </c>
      <c r="AK153" s="84">
        <f>IFERROR(AJ153/AG153,"-")</f>
        <v>0.15510204081632653</v>
      </c>
      <c r="AL153" s="231">
        <v>43</v>
      </c>
      <c r="AM153" s="84">
        <f>IFERROR(AL153/AG153,"-")</f>
        <v>5.8503401360544216E-2</v>
      </c>
      <c r="AN153" s="170">
        <v>288</v>
      </c>
      <c r="AO153" s="220">
        <v>8</v>
      </c>
      <c r="AP153" s="84">
        <f>IFERROR(AO153/AN153,"-")</f>
        <v>2.7777777777777776E-2</v>
      </c>
      <c r="AQ153" s="231">
        <v>20</v>
      </c>
      <c r="AR153" s="84">
        <f>IFERROR(AQ153/AN153,"-")</f>
        <v>6.9444444444444448E-2</v>
      </c>
      <c r="AS153" s="231">
        <v>12</v>
      </c>
      <c r="AT153" s="84">
        <f>IFERROR(AS153/AN153,"-")</f>
        <v>4.1666666666666664E-2</v>
      </c>
      <c r="AU153" s="170">
        <v>62</v>
      </c>
      <c r="AV153" s="220">
        <v>1</v>
      </c>
      <c r="AW153" s="84">
        <f>IFERROR(AV153/AU153,"-")</f>
        <v>1.6129032258064516E-2</v>
      </c>
      <c r="AX153" s="231">
        <v>4</v>
      </c>
      <c r="AY153" s="84">
        <f>IFERROR(AX153/AU153,"-")</f>
        <v>6.4516129032258063E-2</v>
      </c>
      <c r="AZ153" s="231">
        <v>3</v>
      </c>
      <c r="BA153" s="84">
        <f>IFERROR(AZ153/AU153,"-")</f>
        <v>4.8387096774193547E-2</v>
      </c>
      <c r="BB153" s="170">
        <f t="shared" si="762"/>
        <v>3543</v>
      </c>
      <c r="BC153" s="171">
        <f t="shared" si="763"/>
        <v>185</v>
      </c>
      <c r="BD153" s="84">
        <f>IFERROR(BC153/BB153,"-")</f>
        <v>5.2215636466271524E-2</v>
      </c>
      <c r="BE153" s="171">
        <f t="shared" si="764"/>
        <v>660</v>
      </c>
      <c r="BF153" s="84">
        <f>IFERROR(BE153/BB153,"-")</f>
        <v>0.18628281117696868</v>
      </c>
      <c r="BG153" s="171">
        <f t="shared" si="765"/>
        <v>230</v>
      </c>
      <c r="BH153" s="84">
        <f>IFERROR(BG153/BB153,"-")</f>
        <v>6.4916737228337573E-2</v>
      </c>
      <c r="BJ153" s="260"/>
      <c r="BK153" s="271"/>
      <c r="BL153" s="209" t="s">
        <v>209</v>
      </c>
      <c r="BM153" s="38">
        <v>951</v>
      </c>
      <c r="BN153" s="38">
        <v>11</v>
      </c>
      <c r="BO153" s="85">
        <v>1.1566771819137749E-2</v>
      </c>
      <c r="BP153" s="38">
        <v>45</v>
      </c>
      <c r="BQ153" s="85">
        <v>4.7318611987381701E-2</v>
      </c>
      <c r="BR153" s="38">
        <v>13</v>
      </c>
      <c r="BS153" s="85">
        <v>1.3669821240799159E-2</v>
      </c>
      <c r="BU153" s="225"/>
      <c r="BV153" s="214" t="s">
        <v>299</v>
      </c>
      <c r="BW153" s="36">
        <f t="shared" si="761"/>
        <v>0.69658481512842219</v>
      </c>
      <c r="BX153" s="226"/>
      <c r="BY153" s="81"/>
      <c r="BZ153" s="139"/>
      <c r="CA153" s="81"/>
      <c r="CB153" s="81"/>
      <c r="CC153" s="81"/>
      <c r="CD153" s="81"/>
      <c r="CE153" s="81"/>
      <c r="CF153" s="81"/>
      <c r="CG153" s="81"/>
      <c r="CH153" s="81"/>
      <c r="CI153" s="81"/>
      <c r="CJ153" s="81"/>
      <c r="CK153" s="81"/>
      <c r="CL153" s="81"/>
      <c r="CM153" s="81"/>
      <c r="CN153" s="81"/>
      <c r="CO153" s="81"/>
      <c r="CP153" s="3"/>
      <c r="CQ153" s="81"/>
      <c r="CR153" s="81"/>
      <c r="CS153" s="81"/>
      <c r="CT153" s="81"/>
      <c r="CU153" s="81"/>
      <c r="CV153" s="81"/>
      <c r="CW153" s="81"/>
      <c r="CX153" s="81"/>
      <c r="CY153" s="81"/>
      <c r="CZ153" s="81"/>
      <c r="DA153" s="81"/>
      <c r="DB153" s="81"/>
      <c r="DD153" s="139"/>
      <c r="DE153" s="81"/>
      <c r="DF153" s="81"/>
      <c r="DG153" s="81"/>
      <c r="DH153" s="81"/>
      <c r="DI153" s="81"/>
      <c r="DJ153" s="81"/>
      <c r="DK153" s="81"/>
      <c r="DL153" s="81"/>
      <c r="DM153" s="81"/>
      <c r="DN153" s="81"/>
      <c r="DO153" s="81"/>
      <c r="DP153" s="81"/>
      <c r="DQ153" s="81"/>
      <c r="DR153" s="81"/>
      <c r="DS153" s="81"/>
      <c r="DT153" s="81"/>
      <c r="DU153" s="81"/>
      <c r="DV153" s="81"/>
      <c r="DW153" s="81"/>
      <c r="DX153" s="81"/>
      <c r="DY153" s="81"/>
      <c r="DZ153" s="81"/>
      <c r="EA153" s="81"/>
      <c r="EB153" s="81"/>
      <c r="EC153" s="81"/>
      <c r="ED153" s="81"/>
      <c r="EE153" s="81"/>
      <c r="EF153" s="81"/>
      <c r="EG153" s="81"/>
      <c r="EH153" s="81"/>
      <c r="EI153" s="81"/>
      <c r="EJ153" s="81"/>
      <c r="EK153" s="81"/>
      <c r="EL153" s="81"/>
      <c r="EM153" s="81"/>
      <c r="EN153" s="81"/>
      <c r="EO153" s="81"/>
      <c r="EP153" s="81"/>
      <c r="EQ153" s="81"/>
      <c r="ER153" s="81"/>
      <c r="ES153" s="81"/>
      <c r="ET153" s="81"/>
      <c r="EU153" s="81"/>
      <c r="EV153" s="81"/>
      <c r="EX153" s="81"/>
      <c r="EY153" s="81"/>
      <c r="EZ153" s="81"/>
      <c r="FA153" s="81"/>
      <c r="FB153" s="81"/>
      <c r="FC153" s="81"/>
      <c r="FD153" s="81"/>
      <c r="FE153" s="81"/>
      <c r="FF153" s="81"/>
      <c r="FG153" s="81"/>
      <c r="FH153" s="81"/>
      <c r="FI153" s="81"/>
      <c r="FJ153" s="81"/>
      <c r="FK153" s="81"/>
      <c r="FL153" s="81"/>
      <c r="FM153" s="81"/>
      <c r="FN153" s="81"/>
      <c r="FO153" s="81"/>
      <c r="FP153" s="81"/>
      <c r="FQ153" s="81"/>
      <c r="FR153" s="81"/>
      <c r="FS153" s="81"/>
      <c r="FT153" s="81"/>
      <c r="FU153" s="81"/>
      <c r="FV153" s="81"/>
      <c r="FW153" s="81"/>
      <c r="FX153" s="81"/>
      <c r="FY153" s="81"/>
      <c r="FZ153" s="81"/>
      <c r="GA153" s="81"/>
      <c r="GB153" s="81"/>
      <c r="GC153" s="81"/>
      <c r="GD153" s="81"/>
      <c r="GE153" s="81"/>
      <c r="GF153" s="81"/>
      <c r="GG153" s="81"/>
      <c r="GH153" s="81"/>
    </row>
    <row r="154" spans="2:190" s="12" customFormat="1" ht="14.25" customHeight="1">
      <c r="B154" s="260"/>
      <c r="C154" s="271"/>
      <c r="D154" s="169" t="s">
        <v>160</v>
      </c>
      <c r="E154" s="164">
        <v>0</v>
      </c>
      <c r="F154" s="165">
        <v>0</v>
      </c>
      <c r="G154" s="62" t="str">
        <f t="shared" ref="G154:G376" si="839">IFERROR(F154/E154,"-")</f>
        <v>-</v>
      </c>
      <c r="H154" s="63">
        <v>0</v>
      </c>
      <c r="I154" s="62" t="str">
        <f t="shared" ref="I154:I376" si="840">IFERROR(H154/E154,"-")</f>
        <v>-</v>
      </c>
      <c r="J154" s="63">
        <v>0</v>
      </c>
      <c r="K154" s="62" t="str">
        <f t="shared" ref="K154:K376" si="841">IFERROR(J154/E154,"-")</f>
        <v>-</v>
      </c>
      <c r="L154" s="164">
        <v>1</v>
      </c>
      <c r="M154" s="165">
        <v>0</v>
      </c>
      <c r="N154" s="62">
        <f t="shared" ref="N154:N376" si="842">IFERROR(M154/L154,"-")</f>
        <v>0</v>
      </c>
      <c r="O154" s="63">
        <v>0</v>
      </c>
      <c r="P154" s="62">
        <f t="shared" ref="P154:P376" si="843">IFERROR(O154/L154,"-")</f>
        <v>0</v>
      </c>
      <c r="Q154" s="63">
        <v>0</v>
      </c>
      <c r="R154" s="62">
        <f t="shared" ref="R154:R376" si="844">IFERROR(Q154/L154,"-")</f>
        <v>0</v>
      </c>
      <c r="S154" s="164">
        <v>690</v>
      </c>
      <c r="T154" s="165">
        <v>27</v>
      </c>
      <c r="U154" s="62">
        <f t="shared" ref="U154:U376" si="845">IFERROR(T154/S154,"-")</f>
        <v>3.9130434782608699E-2</v>
      </c>
      <c r="V154" s="63">
        <v>125</v>
      </c>
      <c r="W154" s="62">
        <f t="shared" ref="W154:W376" si="846">IFERROR(V154/S154,"-")</f>
        <v>0.18115942028985507</v>
      </c>
      <c r="X154" s="63">
        <v>37</v>
      </c>
      <c r="Y154" s="62">
        <f t="shared" ref="Y154:Y376" si="847">IFERROR(X154/S154,"-")</f>
        <v>5.3623188405797099E-2</v>
      </c>
      <c r="Z154" s="164">
        <v>366</v>
      </c>
      <c r="AA154" s="165">
        <v>21</v>
      </c>
      <c r="AB154" s="62">
        <f t="shared" ref="AB154:AB376" si="848">IFERROR(AA154/Z154,"-")</f>
        <v>5.737704918032787E-2</v>
      </c>
      <c r="AC154" s="63">
        <v>55</v>
      </c>
      <c r="AD154" s="62">
        <f t="shared" ref="AD154:AD376" si="849">IFERROR(AC154/Z154,"-")</f>
        <v>0.15027322404371585</v>
      </c>
      <c r="AE154" s="63">
        <v>36</v>
      </c>
      <c r="AF154" s="62">
        <f t="shared" ref="AF154:AF376" si="850">IFERROR(AE154/Z154,"-")</f>
        <v>9.8360655737704916E-2</v>
      </c>
      <c r="AG154" s="164">
        <v>208</v>
      </c>
      <c r="AH154" s="165">
        <v>5</v>
      </c>
      <c r="AI154" s="62">
        <f t="shared" ref="AI154:AI376" si="851">IFERROR(AH154/AG154,"-")</f>
        <v>2.403846153846154E-2</v>
      </c>
      <c r="AJ154" s="63">
        <v>29</v>
      </c>
      <c r="AK154" s="62">
        <f t="shared" ref="AK154:AK376" si="852">IFERROR(AJ154/AG154,"-")</f>
        <v>0.13942307692307693</v>
      </c>
      <c r="AL154" s="63">
        <v>11</v>
      </c>
      <c r="AM154" s="62">
        <f t="shared" ref="AM154:AM376" si="853">IFERROR(AL154/AG154,"-")</f>
        <v>5.2884615384615384E-2</v>
      </c>
      <c r="AN154" s="164">
        <v>87</v>
      </c>
      <c r="AO154" s="165">
        <v>3</v>
      </c>
      <c r="AP154" s="62">
        <f t="shared" ref="AP154:AP376" si="854">IFERROR(AO154/AN154,"-")</f>
        <v>3.4482758620689655E-2</v>
      </c>
      <c r="AQ154" s="63">
        <v>8</v>
      </c>
      <c r="AR154" s="62">
        <f t="shared" ref="AR154:AR376" si="855">IFERROR(AQ154/AN154,"-")</f>
        <v>9.1954022988505746E-2</v>
      </c>
      <c r="AS154" s="63">
        <v>1</v>
      </c>
      <c r="AT154" s="62">
        <f t="shared" ref="AT154:AT376" si="856">IFERROR(AS154/AN154,"-")</f>
        <v>1.1494252873563218E-2</v>
      </c>
      <c r="AU154" s="164">
        <v>21</v>
      </c>
      <c r="AV154" s="165">
        <v>0</v>
      </c>
      <c r="AW154" s="62">
        <f t="shared" ref="AW154:AW376" si="857">IFERROR(AV154/AU154,"-")</f>
        <v>0</v>
      </c>
      <c r="AX154" s="63">
        <v>0</v>
      </c>
      <c r="AY154" s="62">
        <f t="shared" ref="AY154:AY376" si="858">IFERROR(AX154/AU154,"-")</f>
        <v>0</v>
      </c>
      <c r="AZ154" s="63">
        <v>0</v>
      </c>
      <c r="BA154" s="62">
        <f t="shared" ref="BA154:BA376" si="859">IFERROR(AZ154/AU154,"-")</f>
        <v>0</v>
      </c>
      <c r="BB154" s="164">
        <f t="shared" si="762"/>
        <v>1373</v>
      </c>
      <c r="BC154" s="64">
        <f t="shared" si="763"/>
        <v>56</v>
      </c>
      <c r="BD154" s="62">
        <f t="shared" ref="BD154:BD376" si="860">IFERROR(BC154/BB154,"-")</f>
        <v>4.0786598689002182E-2</v>
      </c>
      <c r="BE154" s="64">
        <f t="shared" si="764"/>
        <v>217</v>
      </c>
      <c r="BF154" s="62">
        <f t="shared" ref="BF154:BF376" si="861">IFERROR(BE154/BB154,"-")</f>
        <v>0.15804806991988346</v>
      </c>
      <c r="BG154" s="64">
        <f t="shared" si="765"/>
        <v>85</v>
      </c>
      <c r="BH154" s="62">
        <f t="shared" ref="BH154:BH376" si="862">IFERROR(BG154/BB154,"-")</f>
        <v>6.1908230152949745E-2</v>
      </c>
      <c r="BJ154" s="261"/>
      <c r="BK154" s="272"/>
      <c r="BL154" s="208" t="s">
        <v>67</v>
      </c>
      <c r="BM154" s="38">
        <v>46319</v>
      </c>
      <c r="BN154" s="38">
        <v>3918</v>
      </c>
      <c r="BO154" s="85">
        <v>8.4587318379066911E-2</v>
      </c>
      <c r="BP154" s="38">
        <v>10791</v>
      </c>
      <c r="BQ154" s="85">
        <v>0.23297135084954337</v>
      </c>
      <c r="BR154" s="38">
        <v>3109</v>
      </c>
      <c r="BS154" s="85">
        <v>6.7121483624430572E-2</v>
      </c>
      <c r="BU154" s="189"/>
      <c r="BV154" s="193" t="s">
        <v>160</v>
      </c>
      <c r="BW154" s="36">
        <f t="shared" si="761"/>
        <v>0.73925710123816457</v>
      </c>
      <c r="BX154" s="36">
        <f>(BM124-SUM(BN124,BP124,BR124))/BM124</f>
        <v>0.75248344370860931</v>
      </c>
      <c r="BY154" s="81"/>
      <c r="BZ154" s="139"/>
      <c r="CA154" s="81"/>
      <c r="CB154" s="81"/>
      <c r="CC154" s="81"/>
      <c r="CD154" s="81"/>
      <c r="CE154" s="81"/>
      <c r="CF154" s="81"/>
      <c r="CG154" s="81"/>
      <c r="CH154" s="81"/>
      <c r="CI154" s="81"/>
      <c r="CJ154" s="81"/>
      <c r="CK154" s="81"/>
      <c r="CL154" s="81"/>
      <c r="CM154" s="81"/>
      <c r="CN154" s="81"/>
      <c r="CO154" s="81"/>
      <c r="CP154" s="3"/>
      <c r="CQ154" s="81"/>
      <c r="CR154" s="81"/>
      <c r="CS154" s="81"/>
      <c r="CT154" s="81"/>
      <c r="CU154" s="81"/>
      <c r="CV154" s="81"/>
      <c r="CW154" s="81"/>
      <c r="CX154" s="81"/>
      <c r="CY154" s="81"/>
      <c r="CZ154" s="81"/>
      <c r="DA154" s="81"/>
      <c r="DB154" s="81"/>
      <c r="DD154" s="139"/>
      <c r="DE154" s="81"/>
      <c r="DF154" s="81"/>
      <c r="DG154" s="81"/>
      <c r="DH154" s="81"/>
      <c r="DI154" s="81"/>
      <c r="DJ154" s="81"/>
      <c r="DK154" s="81"/>
      <c r="DL154" s="81"/>
      <c r="DM154" s="81"/>
      <c r="DN154" s="81"/>
      <c r="DO154" s="81"/>
      <c r="DP154" s="81"/>
      <c r="DQ154" s="81"/>
      <c r="DR154" s="81"/>
      <c r="DS154" s="81"/>
      <c r="DT154" s="81"/>
      <c r="DU154" s="81"/>
      <c r="DV154" s="81"/>
      <c r="DW154" s="81"/>
      <c r="DX154" s="81"/>
      <c r="DY154" s="81"/>
      <c r="DZ154" s="81"/>
      <c r="EA154" s="81"/>
      <c r="EB154" s="81"/>
      <c r="EC154" s="81"/>
      <c r="ED154" s="81"/>
      <c r="EE154" s="81"/>
      <c r="EF154" s="81"/>
      <c r="EG154" s="81"/>
      <c r="EH154" s="81"/>
      <c r="EI154" s="81"/>
      <c r="EJ154" s="81"/>
      <c r="EK154" s="81"/>
      <c r="EL154" s="81"/>
      <c r="EM154" s="81"/>
      <c r="EN154" s="81"/>
      <c r="EO154" s="81"/>
      <c r="EP154" s="81"/>
      <c r="EQ154" s="81"/>
      <c r="ER154" s="81"/>
      <c r="ES154" s="81"/>
      <c r="ET154" s="81"/>
      <c r="EU154" s="81"/>
      <c r="EV154" s="81"/>
      <c r="EX154" s="81"/>
      <c r="EY154" s="81"/>
      <c r="EZ154" s="81"/>
      <c r="FA154" s="81"/>
      <c r="FB154" s="81"/>
      <c r="FC154" s="81"/>
      <c r="FD154" s="81"/>
      <c r="FE154" s="81"/>
      <c r="FF154" s="81"/>
      <c r="FG154" s="81"/>
      <c r="FH154" s="81"/>
      <c r="FI154" s="81"/>
      <c r="FJ154" s="81"/>
      <c r="FK154" s="81"/>
      <c r="FL154" s="81"/>
      <c r="FM154" s="81"/>
      <c r="FN154" s="81"/>
      <c r="FO154" s="81"/>
      <c r="FP154" s="81"/>
      <c r="FQ154" s="81"/>
      <c r="FR154" s="81"/>
      <c r="FS154" s="81"/>
      <c r="FT154" s="81"/>
      <c r="FU154" s="81"/>
      <c r="FV154" s="81"/>
      <c r="FW154" s="81"/>
      <c r="FX154" s="81"/>
      <c r="FY154" s="81"/>
      <c r="FZ154" s="81"/>
      <c r="GA154" s="81"/>
      <c r="GB154" s="81"/>
      <c r="GC154" s="81"/>
      <c r="GD154" s="81"/>
      <c r="GE154" s="81"/>
      <c r="GF154" s="81"/>
      <c r="GG154" s="81"/>
      <c r="GH154" s="81"/>
    </row>
    <row r="155" spans="2:190" s="12" customFormat="1" ht="14.25" customHeight="1">
      <c r="B155" s="260"/>
      <c r="C155" s="271"/>
      <c r="D155" s="136" t="s">
        <v>210</v>
      </c>
      <c r="E155" s="156">
        <v>1</v>
      </c>
      <c r="F155" s="232">
        <v>0</v>
      </c>
      <c r="G155" s="158">
        <f t="shared" ref="G155" si="863">IFERROR(F155/E155,"-")</f>
        <v>0</v>
      </c>
      <c r="H155" s="233">
        <v>0</v>
      </c>
      <c r="I155" s="158">
        <f t="shared" ref="I155" si="864">IFERROR(H155/E155,"-")</f>
        <v>0</v>
      </c>
      <c r="J155" s="233">
        <v>0</v>
      </c>
      <c r="K155" s="158">
        <f t="shared" ref="K155" si="865">IFERROR(J155/E155,"-")</f>
        <v>0</v>
      </c>
      <c r="L155" s="156">
        <v>4</v>
      </c>
      <c r="M155" s="232">
        <v>0</v>
      </c>
      <c r="N155" s="158">
        <f t="shared" ref="N155" si="866">IFERROR(M155/L155,"-")</f>
        <v>0</v>
      </c>
      <c r="O155" s="233">
        <v>0</v>
      </c>
      <c r="P155" s="158">
        <f t="shared" ref="P155" si="867">IFERROR(O155/L155,"-")</f>
        <v>0</v>
      </c>
      <c r="Q155" s="233">
        <v>0</v>
      </c>
      <c r="R155" s="158">
        <f t="shared" ref="R155" si="868">IFERROR(Q155/L155,"-")</f>
        <v>0</v>
      </c>
      <c r="S155" s="156">
        <v>30</v>
      </c>
      <c r="T155" s="232">
        <v>1</v>
      </c>
      <c r="U155" s="158">
        <f t="shared" ref="U155" si="869">IFERROR(T155/S155,"-")</f>
        <v>3.3333333333333333E-2</v>
      </c>
      <c r="V155" s="233">
        <v>1</v>
      </c>
      <c r="W155" s="158">
        <f t="shared" ref="W155" si="870">IFERROR(V155/S155,"-")</f>
        <v>3.3333333333333333E-2</v>
      </c>
      <c r="X155" s="233">
        <v>0</v>
      </c>
      <c r="Y155" s="158">
        <f t="shared" ref="Y155" si="871">IFERROR(X155/S155,"-")</f>
        <v>0</v>
      </c>
      <c r="Z155" s="156">
        <v>89</v>
      </c>
      <c r="AA155" s="232">
        <v>1</v>
      </c>
      <c r="AB155" s="158">
        <f t="shared" ref="AB155" si="872">IFERROR(AA155/Z155,"-")</f>
        <v>1.1235955056179775E-2</v>
      </c>
      <c r="AC155" s="233">
        <v>2</v>
      </c>
      <c r="AD155" s="158">
        <f t="shared" ref="AD155" si="873">IFERROR(AC155/Z155,"-")</f>
        <v>2.247191011235955E-2</v>
      </c>
      <c r="AE155" s="233">
        <v>0</v>
      </c>
      <c r="AF155" s="158">
        <f t="shared" ref="AF155" si="874">IFERROR(AE155/Z155,"-")</f>
        <v>0</v>
      </c>
      <c r="AG155" s="156">
        <v>114</v>
      </c>
      <c r="AH155" s="232">
        <v>0</v>
      </c>
      <c r="AI155" s="158">
        <f t="shared" ref="AI155" si="875">IFERROR(AH155/AG155,"-")</f>
        <v>0</v>
      </c>
      <c r="AJ155" s="233">
        <v>1</v>
      </c>
      <c r="AK155" s="158">
        <f t="shared" ref="AK155" si="876">IFERROR(AJ155/AG155,"-")</f>
        <v>8.771929824561403E-3</v>
      </c>
      <c r="AL155" s="233">
        <v>0</v>
      </c>
      <c r="AM155" s="158">
        <f t="shared" ref="AM155" si="877">IFERROR(AL155/AG155,"-")</f>
        <v>0</v>
      </c>
      <c r="AN155" s="156">
        <v>102</v>
      </c>
      <c r="AO155" s="232">
        <v>0</v>
      </c>
      <c r="AP155" s="158">
        <f t="shared" ref="AP155" si="878">IFERROR(AO155/AN155,"-")</f>
        <v>0</v>
      </c>
      <c r="AQ155" s="233">
        <v>1</v>
      </c>
      <c r="AR155" s="158">
        <f t="shared" ref="AR155" si="879">IFERROR(AQ155/AN155,"-")</f>
        <v>9.8039215686274508E-3</v>
      </c>
      <c r="AS155" s="233">
        <v>2</v>
      </c>
      <c r="AT155" s="158">
        <f t="shared" ref="AT155" si="880">IFERROR(AS155/AN155,"-")</f>
        <v>1.9607843137254902E-2</v>
      </c>
      <c r="AU155" s="156">
        <v>59</v>
      </c>
      <c r="AV155" s="232">
        <v>0</v>
      </c>
      <c r="AW155" s="158">
        <f t="shared" ref="AW155" si="881">IFERROR(AV155/AU155,"-")</f>
        <v>0</v>
      </c>
      <c r="AX155" s="233">
        <v>0</v>
      </c>
      <c r="AY155" s="158">
        <f t="shared" ref="AY155" si="882">IFERROR(AX155/AU155,"-")</f>
        <v>0</v>
      </c>
      <c r="AZ155" s="233">
        <v>0</v>
      </c>
      <c r="BA155" s="158">
        <f t="shared" ref="BA155" si="883">IFERROR(AZ155/AU155,"-")</f>
        <v>0</v>
      </c>
      <c r="BB155" s="156">
        <f t="shared" si="762"/>
        <v>399</v>
      </c>
      <c r="BC155" s="157">
        <f t="shared" si="763"/>
        <v>2</v>
      </c>
      <c r="BD155" s="158">
        <f t="shared" ref="BD155" si="884">IFERROR(BC155/BB155,"-")</f>
        <v>5.0125313283208017E-3</v>
      </c>
      <c r="BE155" s="157">
        <f t="shared" si="764"/>
        <v>5</v>
      </c>
      <c r="BF155" s="158">
        <f t="shared" ref="BF155" si="885">IFERROR(BE155/BB155,"-")</f>
        <v>1.2531328320802004E-2</v>
      </c>
      <c r="BG155" s="157">
        <f t="shared" si="765"/>
        <v>2</v>
      </c>
      <c r="BH155" s="158">
        <f t="shared" ref="BH155" si="886">IFERROR(BG155/BB155,"-")</f>
        <v>5.0125313283208017E-3</v>
      </c>
      <c r="BJ155" s="259">
        <v>38</v>
      </c>
      <c r="BK155" s="270" t="s">
        <v>39</v>
      </c>
      <c r="BL155" s="209" t="s">
        <v>140</v>
      </c>
      <c r="BM155" s="38">
        <v>8857</v>
      </c>
      <c r="BN155" s="38">
        <v>414</v>
      </c>
      <c r="BO155" s="85">
        <v>4.6742689398216103E-2</v>
      </c>
      <c r="BP155" s="38">
        <v>1633</v>
      </c>
      <c r="BQ155" s="85">
        <v>0.18437394151518574</v>
      </c>
      <c r="BR155" s="38">
        <v>668</v>
      </c>
      <c r="BS155" s="85">
        <v>7.5420571299537095E-2</v>
      </c>
      <c r="BU155" s="189"/>
      <c r="BV155" s="193" t="s">
        <v>209</v>
      </c>
      <c r="BW155" s="36">
        <f t="shared" si="761"/>
        <v>0.97744360902255634</v>
      </c>
      <c r="BX155" s="36">
        <f>(BM125-SUM(BN125,BP125,BR125))/BM125</f>
        <v>0.96441947565543074</v>
      </c>
      <c r="BY155" s="81"/>
      <c r="BZ155" s="139"/>
      <c r="CA155" s="81"/>
      <c r="CB155" s="81"/>
      <c r="CC155" s="81"/>
      <c r="CD155" s="81"/>
      <c r="CE155" s="81"/>
      <c r="CF155" s="81"/>
      <c r="CG155" s="81"/>
      <c r="CH155" s="81"/>
      <c r="CI155" s="81"/>
      <c r="CJ155" s="81"/>
      <c r="CK155" s="81"/>
      <c r="CL155" s="81"/>
      <c r="CM155" s="81"/>
      <c r="CN155" s="81"/>
      <c r="CO155" s="81"/>
      <c r="CP155" s="3"/>
      <c r="CQ155" s="81"/>
      <c r="CR155" s="81"/>
      <c r="CS155" s="81"/>
      <c r="CT155" s="81"/>
      <c r="CU155" s="81"/>
      <c r="CV155" s="81"/>
      <c r="CW155" s="81"/>
      <c r="CX155" s="81"/>
      <c r="CY155" s="81"/>
      <c r="CZ155" s="81"/>
      <c r="DA155" s="81"/>
      <c r="DB155" s="81"/>
      <c r="DD155" s="139"/>
      <c r="DE155" s="81"/>
      <c r="DF155" s="81"/>
      <c r="DG155" s="81"/>
      <c r="DH155" s="81"/>
      <c r="DI155" s="81"/>
      <c r="DJ155" s="81"/>
      <c r="DK155" s="81"/>
      <c r="DL155" s="81"/>
      <c r="DM155" s="81"/>
      <c r="DN155" s="81"/>
      <c r="DO155" s="81"/>
      <c r="DP155" s="81"/>
      <c r="DQ155" s="81"/>
      <c r="DR155" s="81"/>
      <c r="DS155" s="81"/>
      <c r="DT155" s="81"/>
      <c r="DU155" s="81"/>
      <c r="DV155" s="81"/>
      <c r="DW155" s="81"/>
      <c r="DX155" s="81"/>
      <c r="DY155" s="81"/>
      <c r="DZ155" s="81"/>
      <c r="EA155" s="81"/>
      <c r="EB155" s="81"/>
      <c r="EC155" s="81"/>
      <c r="ED155" s="81"/>
      <c r="EE155" s="81"/>
      <c r="EF155" s="81"/>
      <c r="EG155" s="81"/>
      <c r="EH155" s="81"/>
      <c r="EI155" s="81"/>
      <c r="EJ155" s="81"/>
      <c r="EK155" s="81"/>
      <c r="EL155" s="81"/>
      <c r="EM155" s="81"/>
      <c r="EN155" s="81"/>
      <c r="EO155" s="81"/>
      <c r="EP155" s="81"/>
      <c r="EQ155" s="81"/>
      <c r="ER155" s="81"/>
      <c r="ES155" s="81"/>
      <c r="ET155" s="81"/>
      <c r="EU155" s="81"/>
      <c r="EV155" s="81"/>
      <c r="EX155" s="81"/>
      <c r="EY155" s="81"/>
      <c r="EZ155" s="81"/>
      <c r="FA155" s="81"/>
      <c r="FB155" s="81"/>
      <c r="FC155" s="81"/>
      <c r="FD155" s="81"/>
      <c r="FE155" s="81"/>
      <c r="FF155" s="81"/>
      <c r="FG155" s="81"/>
      <c r="FH155" s="81"/>
      <c r="FI155" s="81"/>
      <c r="FJ155" s="81"/>
      <c r="FK155" s="81"/>
      <c r="FL155" s="81"/>
      <c r="FM155" s="81"/>
      <c r="FN155" s="81"/>
      <c r="FO155" s="81"/>
      <c r="FP155" s="81"/>
      <c r="FQ155" s="81"/>
      <c r="FR155" s="81"/>
      <c r="FS155" s="81"/>
      <c r="FT155" s="81"/>
      <c r="FU155" s="81"/>
      <c r="FV155" s="81"/>
      <c r="FW155" s="81"/>
      <c r="FX155" s="81"/>
      <c r="FY155" s="81"/>
      <c r="FZ155" s="81"/>
      <c r="GA155" s="81"/>
      <c r="GB155" s="81"/>
      <c r="GC155" s="81"/>
      <c r="GD155" s="81"/>
      <c r="GE155" s="81"/>
      <c r="GF155" s="81"/>
      <c r="GG155" s="81"/>
      <c r="GH155" s="81"/>
    </row>
    <row r="156" spans="2:190" s="12" customFormat="1" ht="14.25" customHeight="1">
      <c r="B156" s="261"/>
      <c r="C156" s="272"/>
      <c r="D156" s="177" t="s">
        <v>67</v>
      </c>
      <c r="E156" s="38">
        <v>42</v>
      </c>
      <c r="F156" s="34">
        <v>0</v>
      </c>
      <c r="G156" s="55">
        <f t="shared" si="839"/>
        <v>0</v>
      </c>
      <c r="H156" s="56">
        <v>6</v>
      </c>
      <c r="I156" s="55">
        <f t="shared" si="840"/>
        <v>0.14285714285714285</v>
      </c>
      <c r="J156" s="56">
        <v>2</v>
      </c>
      <c r="K156" s="55">
        <f t="shared" si="841"/>
        <v>4.7619047619047616E-2</v>
      </c>
      <c r="L156" s="38">
        <v>101</v>
      </c>
      <c r="M156" s="34">
        <v>1</v>
      </c>
      <c r="N156" s="55">
        <f t="shared" si="842"/>
        <v>9.9009900990099011E-3</v>
      </c>
      <c r="O156" s="56">
        <v>4</v>
      </c>
      <c r="P156" s="55">
        <f t="shared" si="843"/>
        <v>3.9603960396039604E-2</v>
      </c>
      <c r="Q156" s="56">
        <v>1</v>
      </c>
      <c r="R156" s="55">
        <f t="shared" si="844"/>
        <v>9.9009900990099011E-3</v>
      </c>
      <c r="S156" s="38">
        <v>7164</v>
      </c>
      <c r="T156" s="34">
        <v>361</v>
      </c>
      <c r="U156" s="55">
        <f t="shared" si="845"/>
        <v>5.0390843104410943E-2</v>
      </c>
      <c r="V156" s="56">
        <v>1351</v>
      </c>
      <c r="W156" s="55">
        <f t="shared" si="846"/>
        <v>0.18858179787828028</v>
      </c>
      <c r="X156" s="56">
        <v>412</v>
      </c>
      <c r="Y156" s="55">
        <f t="shared" si="847"/>
        <v>5.7509771077610274E-2</v>
      </c>
      <c r="Z156" s="38">
        <v>5845</v>
      </c>
      <c r="AA156" s="34">
        <v>220</v>
      </c>
      <c r="AB156" s="55">
        <f t="shared" si="848"/>
        <v>3.7639007698887936E-2</v>
      </c>
      <c r="AC156" s="56">
        <v>1037</v>
      </c>
      <c r="AD156" s="55">
        <f t="shared" si="849"/>
        <v>0.17741659538066723</v>
      </c>
      <c r="AE156" s="56">
        <v>355</v>
      </c>
      <c r="AF156" s="55">
        <f t="shared" si="850"/>
        <v>6.0735671514114631E-2</v>
      </c>
      <c r="AG156" s="38">
        <v>3749</v>
      </c>
      <c r="AH156" s="34">
        <v>84</v>
      </c>
      <c r="AI156" s="55">
        <f t="shared" si="851"/>
        <v>2.2405974926647105E-2</v>
      </c>
      <c r="AJ156" s="56">
        <v>493</v>
      </c>
      <c r="AK156" s="55">
        <f t="shared" si="852"/>
        <v>0.13150173379567884</v>
      </c>
      <c r="AL156" s="56">
        <v>178</v>
      </c>
      <c r="AM156" s="55">
        <f t="shared" si="853"/>
        <v>4.7479327820752204E-2</v>
      </c>
      <c r="AN156" s="38">
        <v>1711</v>
      </c>
      <c r="AO156" s="34">
        <v>25</v>
      </c>
      <c r="AP156" s="55">
        <f t="shared" si="854"/>
        <v>1.4611338398597311E-2</v>
      </c>
      <c r="AQ156" s="56">
        <v>141</v>
      </c>
      <c r="AR156" s="55">
        <f t="shared" si="855"/>
        <v>8.2407948568088835E-2</v>
      </c>
      <c r="AS156" s="56">
        <v>45</v>
      </c>
      <c r="AT156" s="55">
        <f t="shared" si="856"/>
        <v>2.6300409117475162E-2</v>
      </c>
      <c r="AU156" s="38">
        <v>552</v>
      </c>
      <c r="AV156" s="34">
        <v>4</v>
      </c>
      <c r="AW156" s="55">
        <f t="shared" si="857"/>
        <v>7.246376811594203E-3</v>
      </c>
      <c r="AX156" s="56">
        <v>24</v>
      </c>
      <c r="AY156" s="55">
        <f t="shared" si="858"/>
        <v>4.3478260869565216E-2</v>
      </c>
      <c r="AZ156" s="56">
        <v>7</v>
      </c>
      <c r="BA156" s="55">
        <f t="shared" si="859"/>
        <v>1.2681159420289856E-2</v>
      </c>
      <c r="BB156" s="38">
        <f t="shared" si="762"/>
        <v>19164</v>
      </c>
      <c r="BC156" s="57">
        <f t="shared" si="763"/>
        <v>695</v>
      </c>
      <c r="BD156" s="55">
        <f t="shared" si="860"/>
        <v>3.6265915257774992E-2</v>
      </c>
      <c r="BE156" s="57">
        <f t="shared" si="764"/>
        <v>3056</v>
      </c>
      <c r="BF156" s="55">
        <f t="shared" si="861"/>
        <v>0.15946566478814445</v>
      </c>
      <c r="BG156" s="57">
        <f t="shared" si="765"/>
        <v>1000</v>
      </c>
      <c r="BH156" s="55">
        <f t="shared" si="862"/>
        <v>5.2181173032769777E-2</v>
      </c>
      <c r="BJ156" s="260"/>
      <c r="BK156" s="271"/>
      <c r="BL156" s="209" t="s">
        <v>160</v>
      </c>
      <c r="BM156" s="38">
        <v>513</v>
      </c>
      <c r="BN156" s="38">
        <v>31</v>
      </c>
      <c r="BO156" s="85">
        <v>6.042884990253411E-2</v>
      </c>
      <c r="BP156" s="38">
        <v>89</v>
      </c>
      <c r="BQ156" s="85">
        <v>0.17348927875243664</v>
      </c>
      <c r="BR156" s="38">
        <v>54</v>
      </c>
      <c r="BS156" s="85">
        <v>0.10526315789473684</v>
      </c>
      <c r="BU156" s="190"/>
      <c r="BV156" s="192" t="s">
        <v>67</v>
      </c>
      <c r="BW156" s="36">
        <f t="shared" si="761"/>
        <v>0.75208724692131079</v>
      </c>
      <c r="BX156" s="36">
        <f>(BM126-SUM(BN126,BP126,BR126))/BM126</f>
        <v>0.77714718123344684</v>
      </c>
      <c r="BY156" s="81"/>
      <c r="BZ156" s="139"/>
      <c r="CA156" s="81"/>
      <c r="CB156" s="81"/>
      <c r="CC156" s="81"/>
      <c r="CD156" s="81"/>
      <c r="CE156" s="81"/>
      <c r="CF156" s="81"/>
      <c r="CG156" s="81"/>
      <c r="CH156" s="81"/>
      <c r="CI156" s="81"/>
      <c r="CJ156" s="81"/>
      <c r="CK156" s="81"/>
      <c r="CL156" s="81"/>
      <c r="CM156" s="81"/>
      <c r="CN156" s="81"/>
      <c r="CO156" s="81"/>
      <c r="CP156" s="3"/>
      <c r="CQ156" s="81"/>
      <c r="CR156" s="81"/>
      <c r="CS156" s="81"/>
      <c r="CT156" s="81"/>
      <c r="CU156" s="81"/>
      <c r="CV156" s="81"/>
      <c r="CW156" s="81"/>
      <c r="CX156" s="81"/>
      <c r="CY156" s="81"/>
      <c r="CZ156" s="81"/>
      <c r="DA156" s="81"/>
      <c r="DB156" s="81"/>
      <c r="DD156" s="139"/>
      <c r="DE156" s="81"/>
      <c r="DF156" s="81"/>
      <c r="DG156" s="81"/>
      <c r="DH156" s="81"/>
      <c r="DI156" s="81"/>
      <c r="DJ156" s="81"/>
      <c r="DK156" s="81"/>
      <c r="DL156" s="81"/>
      <c r="DM156" s="81"/>
      <c r="DN156" s="81"/>
      <c r="DO156" s="81"/>
      <c r="DP156" s="81"/>
      <c r="DQ156" s="81"/>
      <c r="DR156" s="81"/>
      <c r="DS156" s="81"/>
      <c r="DT156" s="81"/>
      <c r="DU156" s="81"/>
      <c r="DV156" s="81"/>
      <c r="DW156" s="81"/>
      <c r="DX156" s="81"/>
      <c r="DY156" s="81"/>
      <c r="DZ156" s="81"/>
      <c r="EA156" s="81"/>
      <c r="EB156" s="81"/>
      <c r="EC156" s="81"/>
      <c r="ED156" s="81"/>
      <c r="EE156" s="81"/>
      <c r="EF156" s="81"/>
      <c r="EG156" s="81"/>
      <c r="EH156" s="81"/>
      <c r="EI156" s="81"/>
      <c r="EJ156" s="81"/>
      <c r="EK156" s="81"/>
      <c r="EL156" s="81"/>
      <c r="EM156" s="81"/>
      <c r="EN156" s="81"/>
      <c r="EO156" s="81"/>
      <c r="EP156" s="81"/>
      <c r="EQ156" s="81"/>
      <c r="ER156" s="81"/>
      <c r="ES156" s="81"/>
      <c r="ET156" s="81"/>
      <c r="EU156" s="81"/>
      <c r="EV156" s="81"/>
      <c r="EX156" s="81"/>
      <c r="EY156" s="81"/>
      <c r="EZ156" s="81"/>
      <c r="FA156" s="81"/>
      <c r="FB156" s="81"/>
      <c r="FC156" s="81"/>
      <c r="FD156" s="81"/>
      <c r="FE156" s="81"/>
      <c r="FF156" s="81"/>
      <c r="FG156" s="81"/>
      <c r="FH156" s="81"/>
      <c r="FI156" s="81"/>
      <c r="FJ156" s="81"/>
      <c r="FK156" s="81"/>
      <c r="FL156" s="81"/>
      <c r="FM156" s="81"/>
      <c r="FN156" s="81"/>
      <c r="FO156" s="81"/>
      <c r="FP156" s="81"/>
      <c r="FQ156" s="81"/>
      <c r="FR156" s="81"/>
      <c r="FS156" s="81"/>
      <c r="FT156" s="81"/>
      <c r="FU156" s="81"/>
      <c r="FV156" s="81"/>
      <c r="FW156" s="81"/>
      <c r="FX156" s="81"/>
      <c r="FY156" s="81"/>
      <c r="FZ156" s="81"/>
      <c r="GA156" s="81"/>
      <c r="GB156" s="81"/>
      <c r="GC156" s="81"/>
      <c r="GD156" s="81"/>
      <c r="GE156" s="81"/>
      <c r="GF156" s="81"/>
      <c r="GG156" s="81"/>
      <c r="GH156" s="81"/>
    </row>
    <row r="157" spans="2:190" s="12" customFormat="1" ht="14.25" customHeight="1">
      <c r="B157" s="259">
        <v>31</v>
      </c>
      <c r="C157" s="270" t="s">
        <v>35</v>
      </c>
      <c r="D157" s="135" t="s">
        <v>140</v>
      </c>
      <c r="E157" s="120">
        <v>72</v>
      </c>
      <c r="F157" s="83">
        <v>1</v>
      </c>
      <c r="G157" s="72">
        <f t="shared" si="839"/>
        <v>1.3888888888888888E-2</v>
      </c>
      <c r="H157" s="73">
        <v>8</v>
      </c>
      <c r="I157" s="72">
        <f t="shared" si="840"/>
        <v>0.1111111111111111</v>
      </c>
      <c r="J157" s="73">
        <v>2</v>
      </c>
      <c r="K157" s="72">
        <f t="shared" si="841"/>
        <v>2.7777777777777776E-2</v>
      </c>
      <c r="L157" s="120">
        <v>182</v>
      </c>
      <c r="M157" s="83">
        <v>1</v>
      </c>
      <c r="N157" s="72">
        <f t="shared" si="842"/>
        <v>5.4945054945054949E-3</v>
      </c>
      <c r="O157" s="73">
        <v>25</v>
      </c>
      <c r="P157" s="72">
        <f t="shared" si="843"/>
        <v>0.13736263736263737</v>
      </c>
      <c r="Q157" s="73">
        <v>6</v>
      </c>
      <c r="R157" s="72">
        <f t="shared" si="844"/>
        <v>3.2967032967032968E-2</v>
      </c>
      <c r="S157" s="120">
        <v>6917</v>
      </c>
      <c r="T157" s="83">
        <v>282</v>
      </c>
      <c r="U157" s="72">
        <f t="shared" si="845"/>
        <v>4.0769119560503109E-2</v>
      </c>
      <c r="V157" s="73">
        <v>1382</v>
      </c>
      <c r="W157" s="72">
        <f t="shared" si="846"/>
        <v>0.19979760011565709</v>
      </c>
      <c r="X157" s="73">
        <v>352</v>
      </c>
      <c r="Y157" s="72">
        <f t="shared" si="847"/>
        <v>5.0889113777649271E-2</v>
      </c>
      <c r="Z157" s="120">
        <v>5580</v>
      </c>
      <c r="AA157" s="83">
        <v>175</v>
      </c>
      <c r="AB157" s="72">
        <f t="shared" si="848"/>
        <v>3.1362007168458779E-2</v>
      </c>
      <c r="AC157" s="73">
        <v>1022</v>
      </c>
      <c r="AD157" s="72">
        <f t="shared" si="849"/>
        <v>0.18315412186379929</v>
      </c>
      <c r="AE157" s="73">
        <v>286</v>
      </c>
      <c r="AF157" s="72">
        <f t="shared" si="850"/>
        <v>5.1254480286738353E-2</v>
      </c>
      <c r="AG157" s="120">
        <v>2945</v>
      </c>
      <c r="AH157" s="83">
        <v>51</v>
      </c>
      <c r="AI157" s="72">
        <f t="shared" si="851"/>
        <v>1.731748726655348E-2</v>
      </c>
      <c r="AJ157" s="73">
        <v>398</v>
      </c>
      <c r="AK157" s="72">
        <f t="shared" si="852"/>
        <v>0.13514431239388794</v>
      </c>
      <c r="AL157" s="73">
        <v>117</v>
      </c>
      <c r="AM157" s="72">
        <f t="shared" si="853"/>
        <v>3.9728353140916807E-2</v>
      </c>
      <c r="AN157" s="120">
        <v>1182</v>
      </c>
      <c r="AO157" s="83">
        <v>12</v>
      </c>
      <c r="AP157" s="72">
        <f t="shared" si="854"/>
        <v>1.015228426395939E-2</v>
      </c>
      <c r="AQ157" s="73">
        <v>120</v>
      </c>
      <c r="AR157" s="72">
        <f t="shared" si="855"/>
        <v>0.10152284263959391</v>
      </c>
      <c r="AS157" s="73">
        <v>34</v>
      </c>
      <c r="AT157" s="72">
        <f t="shared" si="856"/>
        <v>2.8764805414551606E-2</v>
      </c>
      <c r="AU157" s="120">
        <v>417</v>
      </c>
      <c r="AV157" s="83">
        <v>1</v>
      </c>
      <c r="AW157" s="72">
        <f t="shared" si="857"/>
        <v>2.3980815347721821E-3</v>
      </c>
      <c r="AX157" s="73">
        <v>39</v>
      </c>
      <c r="AY157" s="72">
        <f t="shared" si="858"/>
        <v>9.3525179856115109E-2</v>
      </c>
      <c r="AZ157" s="73">
        <v>9</v>
      </c>
      <c r="BA157" s="72">
        <f t="shared" si="859"/>
        <v>2.1582733812949641E-2</v>
      </c>
      <c r="BB157" s="120">
        <f t="shared" si="762"/>
        <v>17295</v>
      </c>
      <c r="BC157" s="74">
        <f t="shared" si="763"/>
        <v>523</v>
      </c>
      <c r="BD157" s="72">
        <f t="shared" si="860"/>
        <v>3.0239953743856605E-2</v>
      </c>
      <c r="BE157" s="74">
        <f t="shared" si="764"/>
        <v>2994</v>
      </c>
      <c r="BF157" s="72">
        <f t="shared" si="861"/>
        <v>0.17311361665221162</v>
      </c>
      <c r="BG157" s="74">
        <f t="shared" si="765"/>
        <v>806</v>
      </c>
      <c r="BH157" s="72">
        <f t="shared" si="862"/>
        <v>4.6603064469499855E-2</v>
      </c>
      <c r="BJ157" s="260"/>
      <c r="BK157" s="271"/>
      <c r="BL157" s="209" t="s">
        <v>209</v>
      </c>
      <c r="BM157" s="38">
        <v>249</v>
      </c>
      <c r="BN157" s="38">
        <v>0</v>
      </c>
      <c r="BO157" s="85">
        <v>0</v>
      </c>
      <c r="BP157" s="38">
        <v>5</v>
      </c>
      <c r="BQ157" s="85">
        <v>2.0080321285140562E-2</v>
      </c>
      <c r="BR157" s="38">
        <v>1</v>
      </c>
      <c r="BS157" s="85">
        <v>4.0160642570281121E-3</v>
      </c>
      <c r="BU157" s="188" t="s">
        <v>35</v>
      </c>
      <c r="BV157" s="193" t="s">
        <v>140</v>
      </c>
      <c r="BW157" s="36">
        <f t="shared" si="761"/>
        <v>0.75004336513443193</v>
      </c>
      <c r="BX157" s="36">
        <f>(BM127-SUM(BN127,BP127,BR127))/BM127</f>
        <v>0.76048011465424581</v>
      </c>
      <c r="BY157" s="81"/>
      <c r="BZ157" s="139"/>
      <c r="CA157" s="81"/>
      <c r="CB157" s="81"/>
      <c r="CC157" s="81"/>
      <c r="CD157" s="81"/>
      <c r="CE157" s="81"/>
      <c r="CF157" s="81"/>
      <c r="CG157" s="81"/>
      <c r="CH157" s="81"/>
      <c r="CI157" s="81"/>
      <c r="CJ157" s="81"/>
      <c r="CK157" s="81"/>
      <c r="CL157" s="81"/>
      <c r="CM157" s="81"/>
      <c r="CN157" s="81"/>
      <c r="CO157" s="81"/>
      <c r="CP157" s="3"/>
      <c r="CQ157" s="81"/>
      <c r="CR157" s="81"/>
      <c r="CS157" s="81"/>
      <c r="CT157" s="81"/>
      <c r="CU157" s="81"/>
      <c r="CV157" s="81"/>
      <c r="CW157" s="81"/>
      <c r="CX157" s="81"/>
      <c r="CY157" s="81"/>
      <c r="CZ157" s="81"/>
      <c r="DA157" s="81"/>
      <c r="DB157" s="81"/>
      <c r="DD157" s="139"/>
      <c r="DE157" s="81"/>
      <c r="DF157" s="81"/>
      <c r="DG157" s="81"/>
      <c r="DH157" s="81"/>
      <c r="DI157" s="81"/>
      <c r="DJ157" s="81"/>
      <c r="DK157" s="81"/>
      <c r="DL157" s="81"/>
      <c r="DM157" s="81"/>
      <c r="DN157" s="81"/>
      <c r="DO157" s="81"/>
      <c r="DP157" s="81"/>
      <c r="DQ157" s="81"/>
      <c r="DR157" s="81"/>
      <c r="DS157" s="81"/>
      <c r="DT157" s="81"/>
      <c r="DU157" s="81"/>
      <c r="DV157" s="81"/>
      <c r="DW157" s="81"/>
      <c r="DX157" s="81"/>
      <c r="DY157" s="81"/>
      <c r="DZ157" s="81"/>
      <c r="EA157" s="81"/>
      <c r="EB157" s="81"/>
      <c r="EC157" s="81"/>
      <c r="ED157" s="81"/>
      <c r="EE157" s="81"/>
      <c r="EF157" s="81"/>
      <c r="EG157" s="81"/>
      <c r="EH157" s="81"/>
      <c r="EI157" s="81"/>
      <c r="EJ157" s="81"/>
      <c r="EK157" s="81"/>
      <c r="EL157" s="81"/>
      <c r="EM157" s="81"/>
      <c r="EN157" s="81"/>
      <c r="EO157" s="81"/>
      <c r="EP157" s="81"/>
      <c r="EQ157" s="81"/>
      <c r="ER157" s="81"/>
      <c r="ES157" s="81"/>
      <c r="ET157" s="81"/>
      <c r="EU157" s="81"/>
      <c r="EV157" s="81"/>
      <c r="EX157" s="81"/>
      <c r="EY157" s="81"/>
      <c r="EZ157" s="81"/>
      <c r="FA157" s="81"/>
      <c r="FB157" s="81"/>
      <c r="FC157" s="81"/>
      <c r="FD157" s="81"/>
      <c r="FE157" s="81"/>
      <c r="FF157" s="81"/>
      <c r="FG157" s="81"/>
      <c r="FH157" s="81"/>
      <c r="FI157" s="81"/>
      <c r="FJ157" s="81"/>
      <c r="FK157" s="81"/>
      <c r="FL157" s="81"/>
      <c r="FM157" s="81"/>
      <c r="FN157" s="81"/>
      <c r="FO157" s="81"/>
      <c r="FP157" s="81"/>
      <c r="FQ157" s="81"/>
      <c r="FR157" s="81"/>
      <c r="FS157" s="81"/>
      <c r="FT157" s="81"/>
      <c r="FU157" s="81"/>
      <c r="FV157" s="81"/>
      <c r="FW157" s="81"/>
      <c r="FX157" s="81"/>
      <c r="FY157" s="81"/>
      <c r="FZ157" s="81"/>
      <c r="GA157" s="81"/>
      <c r="GB157" s="81"/>
      <c r="GC157" s="81"/>
      <c r="GD157" s="81"/>
      <c r="GE157" s="81"/>
      <c r="GF157" s="81"/>
      <c r="GG157" s="81"/>
      <c r="GH157" s="81"/>
    </row>
    <row r="158" spans="2:190" s="12" customFormat="1" ht="14.25" customHeight="1">
      <c r="B158" s="260"/>
      <c r="C158" s="271"/>
      <c r="D158" s="213" t="s">
        <v>303</v>
      </c>
      <c r="E158" s="170">
        <v>6</v>
      </c>
      <c r="F158" s="220">
        <v>0</v>
      </c>
      <c r="G158" s="84">
        <f t="shared" si="839"/>
        <v>0</v>
      </c>
      <c r="H158" s="231">
        <v>0</v>
      </c>
      <c r="I158" s="84">
        <f>IFERROR(H158/E158,"-")</f>
        <v>0</v>
      </c>
      <c r="J158" s="231">
        <v>1</v>
      </c>
      <c r="K158" s="84">
        <f>IFERROR(J158/E158,"-")</f>
        <v>0.16666666666666666</v>
      </c>
      <c r="L158" s="170">
        <v>17</v>
      </c>
      <c r="M158" s="220">
        <v>0</v>
      </c>
      <c r="N158" s="84">
        <f>IFERROR(M158/L158,"-")</f>
        <v>0</v>
      </c>
      <c r="O158" s="231">
        <v>3</v>
      </c>
      <c r="P158" s="84">
        <f>IFERROR(O158/L158,"-")</f>
        <v>0.17647058823529413</v>
      </c>
      <c r="Q158" s="231">
        <v>1</v>
      </c>
      <c r="R158" s="84">
        <f>IFERROR(Q158/L158,"-")</f>
        <v>5.8823529411764705E-2</v>
      </c>
      <c r="S158" s="170">
        <v>2564</v>
      </c>
      <c r="T158" s="220">
        <v>142</v>
      </c>
      <c r="U158" s="84">
        <f>IFERROR(T158/S158,"-")</f>
        <v>5.5382215288611543E-2</v>
      </c>
      <c r="V158" s="231">
        <v>625</v>
      </c>
      <c r="W158" s="84">
        <f>IFERROR(V158/S158,"-")</f>
        <v>0.2437597503900156</v>
      </c>
      <c r="X158" s="231">
        <v>147</v>
      </c>
      <c r="Y158" s="84">
        <f>IFERROR(X158/S158,"-")</f>
        <v>5.7332293291731666E-2</v>
      </c>
      <c r="Z158" s="170">
        <v>2072</v>
      </c>
      <c r="AA158" s="220">
        <v>81</v>
      </c>
      <c r="AB158" s="84">
        <f>IFERROR(AA158/Z158,"-")</f>
        <v>3.9092664092664091E-2</v>
      </c>
      <c r="AC158" s="231">
        <v>483</v>
      </c>
      <c r="AD158" s="84">
        <f>IFERROR(AC158/Z158,"-")</f>
        <v>0.23310810810810811</v>
      </c>
      <c r="AE158" s="231">
        <v>104</v>
      </c>
      <c r="AF158" s="84">
        <f>IFERROR(AE158/Z158,"-")</f>
        <v>5.019305019305019E-2</v>
      </c>
      <c r="AG158" s="170">
        <v>1188</v>
      </c>
      <c r="AH158" s="220">
        <v>40</v>
      </c>
      <c r="AI158" s="84">
        <f>IFERROR(AH158/AG158,"-")</f>
        <v>3.3670033670033669E-2</v>
      </c>
      <c r="AJ158" s="231">
        <v>210</v>
      </c>
      <c r="AK158" s="84">
        <f>IFERROR(AJ158/AG158,"-")</f>
        <v>0.17676767676767677</v>
      </c>
      <c r="AL158" s="231">
        <v>47</v>
      </c>
      <c r="AM158" s="84">
        <f>IFERROR(AL158/AG158,"-")</f>
        <v>3.9562289562289563E-2</v>
      </c>
      <c r="AN158" s="170">
        <v>398</v>
      </c>
      <c r="AO158" s="220">
        <v>7</v>
      </c>
      <c r="AP158" s="84">
        <f>IFERROR(AO158/AN158,"-")</f>
        <v>1.7587939698492462E-2</v>
      </c>
      <c r="AQ158" s="231">
        <v>54</v>
      </c>
      <c r="AR158" s="84">
        <f>IFERROR(AQ158/AN158,"-")</f>
        <v>0.135678391959799</v>
      </c>
      <c r="AS158" s="231">
        <v>17</v>
      </c>
      <c r="AT158" s="84">
        <f>IFERROR(AS158/AN158,"-")</f>
        <v>4.2713567839195977E-2</v>
      </c>
      <c r="AU158" s="170">
        <v>63</v>
      </c>
      <c r="AV158" s="220">
        <v>0</v>
      </c>
      <c r="AW158" s="84">
        <f>IFERROR(AV158/AU158,"-")</f>
        <v>0</v>
      </c>
      <c r="AX158" s="231">
        <v>5</v>
      </c>
      <c r="AY158" s="84">
        <f>IFERROR(AX158/AU158,"-")</f>
        <v>7.9365079365079361E-2</v>
      </c>
      <c r="AZ158" s="231">
        <v>1</v>
      </c>
      <c r="BA158" s="84">
        <f>IFERROR(AZ158/AU158,"-")</f>
        <v>1.5873015873015872E-2</v>
      </c>
      <c r="BB158" s="170">
        <f t="shared" si="762"/>
        <v>6308</v>
      </c>
      <c r="BC158" s="171">
        <f t="shared" si="763"/>
        <v>270</v>
      </c>
      <c r="BD158" s="84">
        <f>IFERROR(BC158/BB158,"-")</f>
        <v>4.2802790107799617E-2</v>
      </c>
      <c r="BE158" s="171">
        <f t="shared" si="764"/>
        <v>1380</v>
      </c>
      <c r="BF158" s="84">
        <f>IFERROR(BE158/BB158,"-")</f>
        <v>0.2187698161065314</v>
      </c>
      <c r="BG158" s="171">
        <f t="shared" si="765"/>
        <v>318</v>
      </c>
      <c r="BH158" s="84">
        <f>IFERROR(BG158/BB158,"-")</f>
        <v>5.0412175015852885E-2</v>
      </c>
      <c r="BJ158" s="261"/>
      <c r="BK158" s="272"/>
      <c r="BL158" s="208" t="s">
        <v>67</v>
      </c>
      <c r="BM158" s="38">
        <v>9619</v>
      </c>
      <c r="BN158" s="38">
        <v>445</v>
      </c>
      <c r="BO158" s="85">
        <v>4.6262605260422078E-2</v>
      </c>
      <c r="BP158" s="38">
        <v>1727</v>
      </c>
      <c r="BQ158" s="85">
        <v>0.1795404927747167</v>
      </c>
      <c r="BR158" s="38">
        <v>723</v>
      </c>
      <c r="BS158" s="85">
        <v>7.516373843434869E-2</v>
      </c>
      <c r="BU158" s="225"/>
      <c r="BV158" s="214" t="s">
        <v>299</v>
      </c>
      <c r="BW158" s="36">
        <f t="shared" si="761"/>
        <v>0.68801521876981608</v>
      </c>
      <c r="BX158" s="226"/>
      <c r="BY158" s="81"/>
      <c r="BZ158" s="139"/>
      <c r="CA158" s="81"/>
      <c r="CB158" s="81"/>
      <c r="CC158" s="81"/>
      <c r="CD158" s="81"/>
      <c r="CE158" s="81"/>
      <c r="CF158" s="81"/>
      <c r="CG158" s="81"/>
      <c r="CH158" s="81"/>
      <c r="CI158" s="81"/>
      <c r="CJ158" s="81"/>
      <c r="CK158" s="81"/>
      <c r="CL158" s="81"/>
      <c r="CM158" s="81"/>
      <c r="CN158" s="81"/>
      <c r="CO158" s="81"/>
      <c r="CP158" s="3"/>
      <c r="CQ158" s="81"/>
      <c r="CR158" s="81"/>
      <c r="CS158" s="81"/>
      <c r="CT158" s="81"/>
      <c r="CU158" s="81"/>
      <c r="CV158" s="81"/>
      <c r="CW158" s="81"/>
      <c r="CX158" s="81"/>
      <c r="CY158" s="81"/>
      <c r="CZ158" s="81"/>
      <c r="DA158" s="81"/>
      <c r="DB158" s="81"/>
      <c r="DD158" s="139"/>
      <c r="DE158" s="81"/>
      <c r="DF158" s="81"/>
      <c r="DG158" s="81"/>
      <c r="DH158" s="81"/>
      <c r="DI158" s="81"/>
      <c r="DJ158" s="81"/>
      <c r="DK158" s="81"/>
      <c r="DL158" s="81"/>
      <c r="DM158" s="81"/>
      <c r="DN158" s="81"/>
      <c r="DO158" s="81"/>
      <c r="DP158" s="81"/>
      <c r="DQ158" s="81"/>
      <c r="DR158" s="81"/>
      <c r="DS158" s="81"/>
      <c r="DT158" s="81"/>
      <c r="DU158" s="81"/>
      <c r="DV158" s="81"/>
      <c r="DW158" s="81"/>
      <c r="DX158" s="81"/>
      <c r="DY158" s="81"/>
      <c r="DZ158" s="81"/>
      <c r="EA158" s="81"/>
      <c r="EB158" s="81"/>
      <c r="EC158" s="81"/>
      <c r="ED158" s="81"/>
      <c r="EE158" s="81"/>
      <c r="EF158" s="81"/>
      <c r="EG158" s="81"/>
      <c r="EH158" s="81"/>
      <c r="EI158" s="81"/>
      <c r="EJ158" s="81"/>
      <c r="EK158" s="81"/>
      <c r="EL158" s="81"/>
      <c r="EM158" s="81"/>
      <c r="EN158" s="81"/>
      <c r="EO158" s="81"/>
      <c r="EP158" s="81"/>
      <c r="EQ158" s="81"/>
      <c r="ER158" s="81"/>
      <c r="ES158" s="81"/>
      <c r="ET158" s="81"/>
      <c r="EU158" s="81"/>
      <c r="EV158" s="81"/>
      <c r="EX158" s="81"/>
      <c r="EY158" s="81"/>
      <c r="EZ158" s="81"/>
      <c r="FA158" s="81"/>
      <c r="FB158" s="81"/>
      <c r="FC158" s="81"/>
      <c r="FD158" s="81"/>
      <c r="FE158" s="81"/>
      <c r="FF158" s="81"/>
      <c r="FG158" s="81"/>
      <c r="FH158" s="81"/>
      <c r="FI158" s="81"/>
      <c r="FJ158" s="81"/>
      <c r="FK158" s="81"/>
      <c r="FL158" s="81"/>
      <c r="FM158" s="81"/>
      <c r="FN158" s="81"/>
      <c r="FO158" s="81"/>
      <c r="FP158" s="81"/>
      <c r="FQ158" s="81"/>
      <c r="FR158" s="81"/>
      <c r="FS158" s="81"/>
      <c r="FT158" s="81"/>
      <c r="FU158" s="81"/>
      <c r="FV158" s="81"/>
      <c r="FW158" s="81"/>
      <c r="FX158" s="81"/>
      <c r="FY158" s="81"/>
      <c r="FZ158" s="81"/>
      <c r="GA158" s="81"/>
      <c r="GB158" s="81"/>
      <c r="GC158" s="81"/>
      <c r="GD158" s="81"/>
      <c r="GE158" s="81"/>
      <c r="GF158" s="81"/>
      <c r="GG158" s="81"/>
      <c r="GH158" s="81"/>
    </row>
    <row r="159" spans="2:190" s="12" customFormat="1" ht="14.25" customHeight="1">
      <c r="B159" s="260"/>
      <c r="C159" s="271"/>
      <c r="D159" s="169" t="s">
        <v>160</v>
      </c>
      <c r="E159" s="164">
        <v>1</v>
      </c>
      <c r="F159" s="165">
        <v>0</v>
      </c>
      <c r="G159" s="62">
        <f t="shared" si="839"/>
        <v>0</v>
      </c>
      <c r="H159" s="63">
        <v>0</v>
      </c>
      <c r="I159" s="62">
        <f t="shared" si="840"/>
        <v>0</v>
      </c>
      <c r="J159" s="63">
        <v>0</v>
      </c>
      <c r="K159" s="62">
        <f t="shared" si="841"/>
        <v>0</v>
      </c>
      <c r="L159" s="164">
        <v>4</v>
      </c>
      <c r="M159" s="165">
        <v>1</v>
      </c>
      <c r="N159" s="62">
        <f t="shared" si="842"/>
        <v>0.25</v>
      </c>
      <c r="O159" s="63">
        <v>2</v>
      </c>
      <c r="P159" s="62">
        <f t="shared" si="843"/>
        <v>0.5</v>
      </c>
      <c r="Q159" s="63">
        <v>0</v>
      </c>
      <c r="R159" s="62">
        <f t="shared" si="844"/>
        <v>0</v>
      </c>
      <c r="S159" s="164">
        <v>1102</v>
      </c>
      <c r="T159" s="165">
        <v>54</v>
      </c>
      <c r="U159" s="62">
        <f t="shared" si="845"/>
        <v>4.9001814882032667E-2</v>
      </c>
      <c r="V159" s="63">
        <v>260</v>
      </c>
      <c r="W159" s="62">
        <f t="shared" si="846"/>
        <v>0.23593466424682397</v>
      </c>
      <c r="X159" s="63">
        <v>71</v>
      </c>
      <c r="Y159" s="62">
        <f t="shared" si="847"/>
        <v>6.4428312159709622E-2</v>
      </c>
      <c r="Z159" s="164">
        <v>616</v>
      </c>
      <c r="AA159" s="165">
        <v>19</v>
      </c>
      <c r="AB159" s="62">
        <f t="shared" si="848"/>
        <v>3.0844155844155844E-2</v>
      </c>
      <c r="AC159" s="63">
        <v>134</v>
      </c>
      <c r="AD159" s="62">
        <f t="shared" si="849"/>
        <v>0.21753246753246752</v>
      </c>
      <c r="AE159" s="63">
        <v>37</v>
      </c>
      <c r="AF159" s="62">
        <f t="shared" si="850"/>
        <v>6.0064935064935064E-2</v>
      </c>
      <c r="AG159" s="164">
        <v>315</v>
      </c>
      <c r="AH159" s="165">
        <v>6</v>
      </c>
      <c r="AI159" s="62">
        <f t="shared" si="851"/>
        <v>1.9047619047619049E-2</v>
      </c>
      <c r="AJ159" s="63">
        <v>61</v>
      </c>
      <c r="AK159" s="62">
        <f t="shared" si="852"/>
        <v>0.19365079365079366</v>
      </c>
      <c r="AL159" s="63">
        <v>19</v>
      </c>
      <c r="AM159" s="62">
        <f t="shared" si="853"/>
        <v>6.0317460317460318E-2</v>
      </c>
      <c r="AN159" s="164">
        <v>104</v>
      </c>
      <c r="AO159" s="165">
        <v>6</v>
      </c>
      <c r="AP159" s="62">
        <f t="shared" si="854"/>
        <v>5.7692307692307696E-2</v>
      </c>
      <c r="AQ159" s="63">
        <v>10</v>
      </c>
      <c r="AR159" s="62">
        <f t="shared" si="855"/>
        <v>9.6153846153846159E-2</v>
      </c>
      <c r="AS159" s="63">
        <v>4</v>
      </c>
      <c r="AT159" s="62">
        <f t="shared" si="856"/>
        <v>3.8461538461538464E-2</v>
      </c>
      <c r="AU159" s="164">
        <v>19</v>
      </c>
      <c r="AV159" s="165">
        <v>0</v>
      </c>
      <c r="AW159" s="62">
        <f t="shared" si="857"/>
        <v>0</v>
      </c>
      <c r="AX159" s="63">
        <v>3</v>
      </c>
      <c r="AY159" s="62">
        <f t="shared" si="858"/>
        <v>0.15789473684210525</v>
      </c>
      <c r="AZ159" s="63">
        <v>0</v>
      </c>
      <c r="BA159" s="62">
        <f t="shared" si="859"/>
        <v>0</v>
      </c>
      <c r="BB159" s="164">
        <f t="shared" si="762"/>
        <v>2161</v>
      </c>
      <c r="BC159" s="64">
        <f t="shared" si="763"/>
        <v>86</v>
      </c>
      <c r="BD159" s="62">
        <f t="shared" si="860"/>
        <v>3.9796390559925961E-2</v>
      </c>
      <c r="BE159" s="64">
        <f t="shared" si="764"/>
        <v>470</v>
      </c>
      <c r="BF159" s="62">
        <f t="shared" si="861"/>
        <v>0.21749190189726977</v>
      </c>
      <c r="BG159" s="64">
        <f t="shared" si="765"/>
        <v>131</v>
      </c>
      <c r="BH159" s="62">
        <f t="shared" si="862"/>
        <v>6.0620083294770942E-2</v>
      </c>
      <c r="BJ159" s="259">
        <v>39</v>
      </c>
      <c r="BK159" s="270" t="s">
        <v>7</v>
      </c>
      <c r="BL159" s="209" t="s">
        <v>140</v>
      </c>
      <c r="BM159" s="38">
        <v>50385</v>
      </c>
      <c r="BN159" s="38">
        <v>2657</v>
      </c>
      <c r="BO159" s="85">
        <v>5.2733948595812243E-2</v>
      </c>
      <c r="BP159" s="38">
        <v>11601</v>
      </c>
      <c r="BQ159" s="85">
        <v>0.23024709735040191</v>
      </c>
      <c r="BR159" s="38">
        <v>2832</v>
      </c>
      <c r="BS159" s="85">
        <v>5.6207204525156297E-2</v>
      </c>
      <c r="BU159" s="189"/>
      <c r="BV159" s="193" t="s">
        <v>160</v>
      </c>
      <c r="BW159" s="36">
        <f t="shared" si="761"/>
        <v>0.68209162424803327</v>
      </c>
      <c r="BX159" s="36">
        <f>(BM128-SUM(BN128,BP128,BR128))/BM128</f>
        <v>0.70658682634730541</v>
      </c>
      <c r="BY159" s="81"/>
      <c r="BZ159" s="139"/>
      <c r="CA159" s="81"/>
      <c r="CB159" s="81"/>
      <c r="CC159" s="81"/>
      <c r="CD159" s="81"/>
      <c r="CE159" s="81"/>
      <c r="CF159" s="81"/>
      <c r="CG159" s="81"/>
      <c r="CH159" s="81"/>
      <c r="CI159" s="81"/>
      <c r="CJ159" s="81"/>
      <c r="CK159" s="81"/>
      <c r="CL159" s="81"/>
      <c r="CM159" s="81"/>
      <c r="CN159" s="81"/>
      <c r="CO159" s="81"/>
      <c r="CP159" s="3"/>
      <c r="CQ159" s="81"/>
      <c r="CR159" s="81"/>
      <c r="CS159" s="81"/>
      <c r="CT159" s="81"/>
      <c r="CU159" s="81"/>
      <c r="CV159" s="81"/>
      <c r="CW159" s="81"/>
      <c r="CX159" s="81"/>
      <c r="CY159" s="81"/>
      <c r="CZ159" s="81"/>
      <c r="DA159" s="81"/>
      <c r="DB159" s="81"/>
      <c r="DD159" s="139"/>
      <c r="DE159" s="81"/>
      <c r="DF159" s="81"/>
      <c r="DG159" s="81"/>
      <c r="DH159" s="81"/>
      <c r="DI159" s="81"/>
      <c r="DJ159" s="81"/>
      <c r="DK159" s="81"/>
      <c r="DL159" s="81"/>
      <c r="DM159" s="81"/>
      <c r="DN159" s="81"/>
      <c r="DO159" s="81"/>
      <c r="DP159" s="81"/>
      <c r="DQ159" s="81"/>
      <c r="DR159" s="81"/>
      <c r="DS159" s="81"/>
      <c r="DT159" s="81"/>
      <c r="DU159" s="81"/>
      <c r="DV159" s="81"/>
      <c r="DW159" s="81"/>
      <c r="DX159" s="81"/>
      <c r="DY159" s="81"/>
      <c r="DZ159" s="81"/>
      <c r="EA159" s="81"/>
      <c r="EB159" s="81"/>
      <c r="EC159" s="81"/>
      <c r="ED159" s="81"/>
      <c r="EE159" s="81"/>
      <c r="EF159" s="81"/>
      <c r="EG159" s="81"/>
      <c r="EH159" s="81"/>
      <c r="EI159" s="81"/>
      <c r="EJ159" s="81"/>
      <c r="EK159" s="81"/>
      <c r="EL159" s="81"/>
      <c r="EM159" s="81"/>
      <c r="EN159" s="81"/>
      <c r="EO159" s="81"/>
      <c r="EP159" s="81"/>
      <c r="EQ159" s="81"/>
      <c r="ER159" s="81"/>
      <c r="ES159" s="81"/>
      <c r="ET159" s="81"/>
      <c r="EU159" s="81"/>
      <c r="EV159" s="81"/>
      <c r="EX159" s="81"/>
      <c r="EY159" s="81"/>
      <c r="EZ159" s="81"/>
      <c r="FA159" s="81"/>
      <c r="FB159" s="81"/>
      <c r="FC159" s="81"/>
      <c r="FD159" s="81"/>
      <c r="FE159" s="81"/>
      <c r="FF159" s="81"/>
      <c r="FG159" s="81"/>
      <c r="FH159" s="81"/>
      <c r="FI159" s="81"/>
      <c r="FJ159" s="81"/>
      <c r="FK159" s="81"/>
      <c r="FL159" s="81"/>
      <c r="FM159" s="81"/>
      <c r="FN159" s="81"/>
      <c r="FO159" s="81"/>
      <c r="FP159" s="81"/>
      <c r="FQ159" s="81"/>
      <c r="FR159" s="81"/>
      <c r="FS159" s="81"/>
      <c r="FT159" s="81"/>
      <c r="FU159" s="81"/>
      <c r="FV159" s="81"/>
      <c r="FW159" s="81"/>
      <c r="FX159" s="81"/>
      <c r="FY159" s="81"/>
      <c r="FZ159" s="81"/>
      <c r="GA159" s="81"/>
      <c r="GB159" s="81"/>
      <c r="GC159" s="81"/>
      <c r="GD159" s="81"/>
      <c r="GE159" s="81"/>
      <c r="GF159" s="81"/>
      <c r="GG159" s="81"/>
      <c r="GH159" s="81"/>
    </row>
    <row r="160" spans="2:190" s="12" customFormat="1" ht="14.25" customHeight="1">
      <c r="B160" s="260"/>
      <c r="C160" s="271"/>
      <c r="D160" s="136" t="s">
        <v>210</v>
      </c>
      <c r="E160" s="156">
        <v>0</v>
      </c>
      <c r="F160" s="232">
        <v>0</v>
      </c>
      <c r="G160" s="158" t="str">
        <f t="shared" ref="G160" si="887">IFERROR(F160/E160,"-")</f>
        <v>-</v>
      </c>
      <c r="H160" s="233">
        <v>0</v>
      </c>
      <c r="I160" s="158" t="str">
        <f t="shared" ref="I160" si="888">IFERROR(H160/E160,"-")</f>
        <v>-</v>
      </c>
      <c r="J160" s="233">
        <v>0</v>
      </c>
      <c r="K160" s="158" t="str">
        <f t="shared" ref="K160" si="889">IFERROR(J160/E160,"-")</f>
        <v>-</v>
      </c>
      <c r="L160" s="156">
        <v>10</v>
      </c>
      <c r="M160" s="232">
        <v>0</v>
      </c>
      <c r="N160" s="158">
        <f t="shared" ref="N160" si="890">IFERROR(M160/L160,"-")</f>
        <v>0</v>
      </c>
      <c r="O160" s="233">
        <v>0</v>
      </c>
      <c r="P160" s="158">
        <f t="shared" ref="P160" si="891">IFERROR(O160/L160,"-")</f>
        <v>0</v>
      </c>
      <c r="Q160" s="233">
        <v>1</v>
      </c>
      <c r="R160" s="158">
        <f t="shared" ref="R160" si="892">IFERROR(Q160/L160,"-")</f>
        <v>0.1</v>
      </c>
      <c r="S160" s="156">
        <v>43</v>
      </c>
      <c r="T160" s="232">
        <v>0</v>
      </c>
      <c r="U160" s="158">
        <f t="shared" ref="U160" si="893">IFERROR(T160/S160,"-")</f>
        <v>0</v>
      </c>
      <c r="V160" s="233">
        <v>0</v>
      </c>
      <c r="W160" s="158">
        <f t="shared" ref="W160" si="894">IFERROR(V160/S160,"-")</f>
        <v>0</v>
      </c>
      <c r="X160" s="233">
        <v>1</v>
      </c>
      <c r="Y160" s="158">
        <f t="shared" ref="Y160" si="895">IFERROR(X160/S160,"-")</f>
        <v>2.3255813953488372E-2</v>
      </c>
      <c r="Z160" s="156">
        <v>105</v>
      </c>
      <c r="AA160" s="232">
        <v>0</v>
      </c>
      <c r="AB160" s="158">
        <f t="shared" ref="AB160" si="896">IFERROR(AA160/Z160,"-")</f>
        <v>0</v>
      </c>
      <c r="AC160" s="233">
        <v>2</v>
      </c>
      <c r="AD160" s="158">
        <f t="shared" ref="AD160" si="897">IFERROR(AC160/Z160,"-")</f>
        <v>1.9047619047619049E-2</v>
      </c>
      <c r="AE160" s="233">
        <v>3</v>
      </c>
      <c r="AF160" s="158">
        <f t="shared" ref="AF160" si="898">IFERROR(AE160/Z160,"-")</f>
        <v>2.8571428571428571E-2</v>
      </c>
      <c r="AG160" s="156">
        <v>121</v>
      </c>
      <c r="AH160" s="232">
        <v>0</v>
      </c>
      <c r="AI160" s="158">
        <f t="shared" ref="AI160" si="899">IFERROR(AH160/AG160,"-")</f>
        <v>0</v>
      </c>
      <c r="AJ160" s="233">
        <v>1</v>
      </c>
      <c r="AK160" s="158">
        <f t="shared" ref="AK160" si="900">IFERROR(AJ160/AG160,"-")</f>
        <v>8.2644628099173556E-3</v>
      </c>
      <c r="AL160" s="233">
        <v>0</v>
      </c>
      <c r="AM160" s="158">
        <f t="shared" ref="AM160" si="901">IFERROR(AL160/AG160,"-")</f>
        <v>0</v>
      </c>
      <c r="AN160" s="156">
        <v>82</v>
      </c>
      <c r="AO160" s="232">
        <v>0</v>
      </c>
      <c r="AP160" s="158">
        <f t="shared" ref="AP160" si="902">IFERROR(AO160/AN160,"-")</f>
        <v>0</v>
      </c>
      <c r="AQ160" s="233">
        <v>2</v>
      </c>
      <c r="AR160" s="158">
        <f t="shared" ref="AR160" si="903">IFERROR(AQ160/AN160,"-")</f>
        <v>2.4390243902439025E-2</v>
      </c>
      <c r="AS160" s="233">
        <v>0</v>
      </c>
      <c r="AT160" s="158">
        <f t="shared" ref="AT160" si="904">IFERROR(AS160/AN160,"-")</f>
        <v>0</v>
      </c>
      <c r="AU160" s="156">
        <v>57</v>
      </c>
      <c r="AV160" s="232">
        <v>0</v>
      </c>
      <c r="AW160" s="158">
        <f t="shared" ref="AW160" si="905">IFERROR(AV160/AU160,"-")</f>
        <v>0</v>
      </c>
      <c r="AX160" s="233">
        <v>1</v>
      </c>
      <c r="AY160" s="158">
        <f t="shared" ref="AY160" si="906">IFERROR(AX160/AU160,"-")</f>
        <v>1.7543859649122806E-2</v>
      </c>
      <c r="AZ160" s="233">
        <v>1</v>
      </c>
      <c r="BA160" s="158">
        <f t="shared" ref="BA160" si="907">IFERROR(AZ160/AU160,"-")</f>
        <v>1.7543859649122806E-2</v>
      </c>
      <c r="BB160" s="156">
        <f t="shared" si="762"/>
        <v>418</v>
      </c>
      <c r="BC160" s="157">
        <f t="shared" si="763"/>
        <v>0</v>
      </c>
      <c r="BD160" s="158">
        <f t="shared" ref="BD160" si="908">IFERROR(BC160/BB160,"-")</f>
        <v>0</v>
      </c>
      <c r="BE160" s="157">
        <f t="shared" si="764"/>
        <v>6</v>
      </c>
      <c r="BF160" s="158">
        <f t="shared" ref="BF160" si="909">IFERROR(BE160/BB160,"-")</f>
        <v>1.4354066985645933E-2</v>
      </c>
      <c r="BG160" s="157">
        <f t="shared" si="765"/>
        <v>6</v>
      </c>
      <c r="BH160" s="158">
        <f t="shared" ref="BH160" si="910">IFERROR(BG160/BB160,"-")</f>
        <v>1.4354066985645933E-2</v>
      </c>
      <c r="BJ160" s="260"/>
      <c r="BK160" s="271"/>
      <c r="BL160" s="209" t="s">
        <v>160</v>
      </c>
      <c r="BM160" s="38">
        <v>4257</v>
      </c>
      <c r="BN160" s="38">
        <v>256</v>
      </c>
      <c r="BO160" s="85">
        <v>6.0136246182757813E-2</v>
      </c>
      <c r="BP160" s="38">
        <v>1046</v>
      </c>
      <c r="BQ160" s="85">
        <v>0.24571294338736199</v>
      </c>
      <c r="BR160" s="38">
        <v>240</v>
      </c>
      <c r="BS160" s="85">
        <v>5.637773079633545E-2</v>
      </c>
      <c r="BU160" s="189"/>
      <c r="BV160" s="193" t="s">
        <v>209</v>
      </c>
      <c r="BW160" s="36">
        <f t="shared" si="761"/>
        <v>0.9712918660287081</v>
      </c>
      <c r="BX160" s="36">
        <f>(BM129-SUM(BN129,BP129,BR129))/BM129</f>
        <v>0.95833333333333337</v>
      </c>
      <c r="BY160" s="81"/>
      <c r="BZ160" s="139"/>
      <c r="CA160" s="81"/>
      <c r="CB160" s="81"/>
      <c r="CC160" s="81"/>
      <c r="CD160" s="81"/>
      <c r="CE160" s="81"/>
      <c r="CF160" s="81"/>
      <c r="CG160" s="81"/>
      <c r="CH160" s="81"/>
      <c r="CI160" s="81"/>
      <c r="CJ160" s="81"/>
      <c r="CK160" s="81"/>
      <c r="CL160" s="81"/>
      <c r="CM160" s="81"/>
      <c r="CN160" s="81"/>
      <c r="CO160" s="81"/>
      <c r="CP160" s="3"/>
      <c r="CQ160" s="81"/>
      <c r="CR160" s="81"/>
      <c r="CS160" s="81"/>
      <c r="CT160" s="81"/>
      <c r="CU160" s="81"/>
      <c r="CV160" s="81"/>
      <c r="CW160" s="81"/>
      <c r="CX160" s="81"/>
      <c r="CY160" s="81"/>
      <c r="CZ160" s="81"/>
      <c r="DA160" s="81"/>
      <c r="DB160" s="81"/>
      <c r="DD160" s="139"/>
      <c r="DE160" s="81"/>
      <c r="DF160" s="81"/>
      <c r="DG160" s="81"/>
      <c r="DH160" s="81"/>
      <c r="DI160" s="81"/>
      <c r="DJ160" s="81"/>
      <c r="DK160" s="81"/>
      <c r="DL160" s="81"/>
      <c r="DM160" s="81"/>
      <c r="DN160" s="81"/>
      <c r="DO160" s="81"/>
      <c r="DP160" s="81"/>
      <c r="DQ160" s="81"/>
      <c r="DR160" s="81"/>
      <c r="DS160" s="81"/>
      <c r="DT160" s="81"/>
      <c r="DU160" s="81"/>
      <c r="DV160" s="81"/>
      <c r="DW160" s="81"/>
      <c r="DX160" s="81"/>
      <c r="DY160" s="81"/>
      <c r="DZ160" s="81"/>
      <c r="EA160" s="81"/>
      <c r="EB160" s="81"/>
      <c r="EC160" s="81"/>
      <c r="ED160" s="81"/>
      <c r="EE160" s="81"/>
      <c r="EF160" s="81"/>
      <c r="EG160" s="81"/>
      <c r="EH160" s="81"/>
      <c r="EI160" s="81"/>
      <c r="EJ160" s="81"/>
      <c r="EK160" s="81"/>
      <c r="EL160" s="81"/>
      <c r="EM160" s="81"/>
      <c r="EN160" s="81"/>
      <c r="EO160" s="81"/>
      <c r="EP160" s="81"/>
      <c r="EQ160" s="81"/>
      <c r="ER160" s="81"/>
      <c r="ES160" s="81"/>
      <c r="ET160" s="81"/>
      <c r="EU160" s="81"/>
      <c r="EV160" s="81"/>
      <c r="EX160" s="81"/>
      <c r="EY160" s="81"/>
      <c r="EZ160" s="81"/>
      <c r="FA160" s="81"/>
      <c r="FB160" s="81"/>
      <c r="FC160" s="81"/>
      <c r="FD160" s="81"/>
      <c r="FE160" s="81"/>
      <c r="FF160" s="81"/>
      <c r="FG160" s="81"/>
      <c r="FH160" s="81"/>
      <c r="FI160" s="81"/>
      <c r="FJ160" s="81"/>
      <c r="FK160" s="81"/>
      <c r="FL160" s="81"/>
      <c r="FM160" s="81"/>
      <c r="FN160" s="81"/>
      <c r="FO160" s="81"/>
      <c r="FP160" s="81"/>
      <c r="FQ160" s="81"/>
      <c r="FR160" s="81"/>
      <c r="FS160" s="81"/>
      <c r="FT160" s="81"/>
      <c r="FU160" s="81"/>
      <c r="FV160" s="81"/>
      <c r="FW160" s="81"/>
      <c r="FX160" s="81"/>
      <c r="FY160" s="81"/>
      <c r="FZ160" s="81"/>
      <c r="GA160" s="81"/>
      <c r="GB160" s="81"/>
      <c r="GC160" s="81"/>
      <c r="GD160" s="81"/>
      <c r="GE160" s="81"/>
      <c r="GF160" s="81"/>
      <c r="GG160" s="81"/>
      <c r="GH160" s="81"/>
    </row>
    <row r="161" spans="2:190" s="12" customFormat="1" ht="14.25" customHeight="1">
      <c r="B161" s="261"/>
      <c r="C161" s="272"/>
      <c r="D161" s="154" t="s">
        <v>67</v>
      </c>
      <c r="E161" s="37">
        <v>79</v>
      </c>
      <c r="F161" s="234">
        <v>1</v>
      </c>
      <c r="G161" s="13">
        <f t="shared" si="839"/>
        <v>1.2658227848101266E-2</v>
      </c>
      <c r="H161" s="33">
        <v>8</v>
      </c>
      <c r="I161" s="13">
        <f t="shared" si="840"/>
        <v>0.10126582278481013</v>
      </c>
      <c r="J161" s="33">
        <v>3</v>
      </c>
      <c r="K161" s="13">
        <f t="shared" si="841"/>
        <v>3.7974683544303799E-2</v>
      </c>
      <c r="L161" s="37">
        <v>213</v>
      </c>
      <c r="M161" s="234">
        <v>2</v>
      </c>
      <c r="N161" s="13">
        <f t="shared" si="842"/>
        <v>9.3896713615023476E-3</v>
      </c>
      <c r="O161" s="33">
        <v>30</v>
      </c>
      <c r="P161" s="13">
        <f t="shared" si="843"/>
        <v>0.14084507042253522</v>
      </c>
      <c r="Q161" s="33">
        <v>8</v>
      </c>
      <c r="R161" s="13">
        <f t="shared" si="844"/>
        <v>3.7558685446009391E-2</v>
      </c>
      <c r="S161" s="37">
        <v>10626</v>
      </c>
      <c r="T161" s="234">
        <v>478</v>
      </c>
      <c r="U161" s="13">
        <f t="shared" si="845"/>
        <v>4.4984001505740639E-2</v>
      </c>
      <c r="V161" s="33">
        <v>2267</v>
      </c>
      <c r="W161" s="13">
        <f t="shared" si="846"/>
        <v>0.21334462638810464</v>
      </c>
      <c r="X161" s="33">
        <v>571</v>
      </c>
      <c r="Y161" s="13">
        <f t="shared" si="847"/>
        <v>5.3736118953510256E-2</v>
      </c>
      <c r="Z161" s="37">
        <v>8373</v>
      </c>
      <c r="AA161" s="234">
        <v>275</v>
      </c>
      <c r="AB161" s="13">
        <f t="shared" si="848"/>
        <v>3.284366415860504E-2</v>
      </c>
      <c r="AC161" s="33">
        <v>1641</v>
      </c>
      <c r="AD161" s="13">
        <f t="shared" si="849"/>
        <v>0.19598710139734862</v>
      </c>
      <c r="AE161" s="33">
        <v>430</v>
      </c>
      <c r="AF161" s="13">
        <f t="shared" si="850"/>
        <v>5.1355547593455154E-2</v>
      </c>
      <c r="AG161" s="37">
        <v>4569</v>
      </c>
      <c r="AH161" s="234">
        <v>97</v>
      </c>
      <c r="AI161" s="13">
        <f t="shared" si="851"/>
        <v>2.1230028452615454E-2</v>
      </c>
      <c r="AJ161" s="33">
        <v>670</v>
      </c>
      <c r="AK161" s="13">
        <f t="shared" si="852"/>
        <v>0.14664040271394177</v>
      </c>
      <c r="AL161" s="33">
        <v>183</v>
      </c>
      <c r="AM161" s="13">
        <f t="shared" si="853"/>
        <v>4.0052527905449768E-2</v>
      </c>
      <c r="AN161" s="37">
        <v>1766</v>
      </c>
      <c r="AO161" s="234">
        <v>25</v>
      </c>
      <c r="AP161" s="13">
        <f t="shared" si="854"/>
        <v>1.4156285390713477E-2</v>
      </c>
      <c r="AQ161" s="33">
        <v>186</v>
      </c>
      <c r="AR161" s="13">
        <f t="shared" si="855"/>
        <v>0.10532276330690826</v>
      </c>
      <c r="AS161" s="33">
        <v>55</v>
      </c>
      <c r="AT161" s="13">
        <f t="shared" si="856"/>
        <v>3.114382785956965E-2</v>
      </c>
      <c r="AU161" s="37">
        <v>556</v>
      </c>
      <c r="AV161" s="234">
        <v>1</v>
      </c>
      <c r="AW161" s="13">
        <f t="shared" si="857"/>
        <v>1.7985611510791368E-3</v>
      </c>
      <c r="AX161" s="33">
        <v>48</v>
      </c>
      <c r="AY161" s="13">
        <f t="shared" si="858"/>
        <v>8.6330935251798566E-2</v>
      </c>
      <c r="AZ161" s="33">
        <v>11</v>
      </c>
      <c r="BA161" s="13">
        <f t="shared" si="859"/>
        <v>1.9784172661870502E-2</v>
      </c>
      <c r="BB161" s="37">
        <f t="shared" si="762"/>
        <v>26182</v>
      </c>
      <c r="BC161" s="70">
        <f t="shared" si="763"/>
        <v>879</v>
      </c>
      <c r="BD161" s="13">
        <f t="shared" si="860"/>
        <v>3.357268352303109E-2</v>
      </c>
      <c r="BE161" s="70">
        <f t="shared" si="764"/>
        <v>4850</v>
      </c>
      <c r="BF161" s="13">
        <f t="shared" si="861"/>
        <v>0.18524176915438087</v>
      </c>
      <c r="BG161" s="70">
        <f t="shared" si="765"/>
        <v>1261</v>
      </c>
      <c r="BH161" s="13">
        <f t="shared" si="862"/>
        <v>4.8162859980139028E-2</v>
      </c>
      <c r="BJ161" s="260"/>
      <c r="BK161" s="271"/>
      <c r="BL161" s="209" t="s">
        <v>209</v>
      </c>
      <c r="BM161" s="38">
        <v>916</v>
      </c>
      <c r="BN161" s="38">
        <v>4</v>
      </c>
      <c r="BO161" s="85">
        <v>4.3668122270742356E-3</v>
      </c>
      <c r="BP161" s="38">
        <v>34</v>
      </c>
      <c r="BQ161" s="85">
        <v>3.7117903930131008E-2</v>
      </c>
      <c r="BR161" s="38">
        <v>22</v>
      </c>
      <c r="BS161" s="85">
        <v>2.4017467248908297E-2</v>
      </c>
      <c r="BU161" s="190"/>
      <c r="BV161" s="192" t="s">
        <v>67</v>
      </c>
      <c r="BW161" s="36">
        <f t="shared" si="761"/>
        <v>0.73302268734244902</v>
      </c>
      <c r="BX161" s="36">
        <f>(BM130-SUM(BN130,BP130,BR130))/BM130</f>
        <v>0.76014656144306647</v>
      </c>
      <c r="BY161" s="81"/>
      <c r="BZ161" s="139"/>
      <c r="CA161" s="81"/>
      <c r="CB161" s="81"/>
      <c r="CC161" s="81"/>
      <c r="CD161" s="81"/>
      <c r="CE161" s="81"/>
      <c r="CF161" s="81"/>
      <c r="CG161" s="81"/>
      <c r="CH161" s="81"/>
      <c r="CI161" s="81"/>
      <c r="CJ161" s="81"/>
      <c r="CK161" s="81"/>
      <c r="CL161" s="81"/>
      <c r="CM161" s="81"/>
      <c r="CN161" s="81"/>
      <c r="CO161" s="81"/>
      <c r="CP161" s="3"/>
      <c r="CQ161" s="81"/>
      <c r="CR161" s="81"/>
      <c r="CS161" s="81"/>
      <c r="CT161" s="81"/>
      <c r="CU161" s="81"/>
      <c r="CV161" s="81"/>
      <c r="CW161" s="81"/>
      <c r="CX161" s="81"/>
      <c r="CY161" s="81"/>
      <c r="CZ161" s="81"/>
      <c r="DA161" s="81"/>
      <c r="DB161" s="81"/>
      <c r="DD161" s="139"/>
      <c r="DE161" s="81"/>
      <c r="DF161" s="81"/>
      <c r="DG161" s="81"/>
      <c r="DH161" s="81"/>
      <c r="DI161" s="81"/>
      <c r="DJ161" s="81"/>
      <c r="DK161" s="81"/>
      <c r="DL161" s="81"/>
      <c r="DM161" s="81"/>
      <c r="DN161" s="81"/>
      <c r="DO161" s="81"/>
      <c r="DP161" s="81"/>
      <c r="DQ161" s="81"/>
      <c r="DR161" s="81"/>
      <c r="DS161" s="81"/>
      <c r="DT161" s="81"/>
      <c r="DU161" s="81"/>
      <c r="DV161" s="81"/>
      <c r="DW161" s="81"/>
      <c r="DX161" s="81"/>
      <c r="DY161" s="81"/>
      <c r="DZ161" s="81"/>
      <c r="EA161" s="81"/>
      <c r="EB161" s="81"/>
      <c r="EC161" s="81"/>
      <c r="ED161" s="81"/>
      <c r="EE161" s="81"/>
      <c r="EF161" s="81"/>
      <c r="EG161" s="81"/>
      <c r="EH161" s="81"/>
      <c r="EI161" s="81"/>
      <c r="EJ161" s="81"/>
      <c r="EK161" s="81"/>
      <c r="EL161" s="81"/>
      <c r="EM161" s="81"/>
      <c r="EN161" s="81"/>
      <c r="EO161" s="81"/>
      <c r="EP161" s="81"/>
      <c r="EQ161" s="81"/>
      <c r="ER161" s="81"/>
      <c r="ES161" s="81"/>
      <c r="ET161" s="81"/>
      <c r="EU161" s="81"/>
      <c r="EV161" s="81"/>
      <c r="EX161" s="81"/>
      <c r="EY161" s="81"/>
      <c r="EZ161" s="81"/>
      <c r="FA161" s="81"/>
      <c r="FB161" s="81"/>
      <c r="FC161" s="81"/>
      <c r="FD161" s="81"/>
      <c r="FE161" s="81"/>
      <c r="FF161" s="81"/>
      <c r="FG161" s="81"/>
      <c r="FH161" s="81"/>
      <c r="FI161" s="81"/>
      <c r="FJ161" s="81"/>
      <c r="FK161" s="81"/>
      <c r="FL161" s="81"/>
      <c r="FM161" s="81"/>
      <c r="FN161" s="81"/>
      <c r="FO161" s="81"/>
      <c r="FP161" s="81"/>
      <c r="FQ161" s="81"/>
      <c r="FR161" s="81"/>
      <c r="FS161" s="81"/>
      <c r="FT161" s="81"/>
      <c r="FU161" s="81"/>
      <c r="FV161" s="81"/>
      <c r="FW161" s="81"/>
      <c r="FX161" s="81"/>
      <c r="FY161" s="81"/>
      <c r="FZ161" s="81"/>
      <c r="GA161" s="81"/>
      <c r="GB161" s="81"/>
      <c r="GC161" s="81"/>
      <c r="GD161" s="81"/>
      <c r="GE161" s="81"/>
      <c r="GF161" s="81"/>
      <c r="GG161" s="81"/>
      <c r="GH161" s="81"/>
    </row>
    <row r="162" spans="2:190" s="12" customFormat="1" ht="14.25" customHeight="1">
      <c r="B162" s="259">
        <v>32</v>
      </c>
      <c r="C162" s="270" t="s">
        <v>36</v>
      </c>
      <c r="D162" s="135" t="s">
        <v>140</v>
      </c>
      <c r="E162" s="120">
        <v>39</v>
      </c>
      <c r="F162" s="83">
        <v>4</v>
      </c>
      <c r="G162" s="72">
        <f t="shared" si="839"/>
        <v>0.10256410256410256</v>
      </c>
      <c r="H162" s="73">
        <v>4</v>
      </c>
      <c r="I162" s="72">
        <f t="shared" si="840"/>
        <v>0.10256410256410256</v>
      </c>
      <c r="J162" s="73">
        <v>4</v>
      </c>
      <c r="K162" s="72">
        <f t="shared" si="841"/>
        <v>0.10256410256410256</v>
      </c>
      <c r="L162" s="120">
        <v>115</v>
      </c>
      <c r="M162" s="83">
        <v>6</v>
      </c>
      <c r="N162" s="72">
        <f t="shared" si="842"/>
        <v>5.2173913043478258E-2</v>
      </c>
      <c r="O162" s="73">
        <v>19</v>
      </c>
      <c r="P162" s="72">
        <f t="shared" si="843"/>
        <v>0.16521739130434782</v>
      </c>
      <c r="Q162" s="73">
        <v>5</v>
      </c>
      <c r="R162" s="72">
        <f t="shared" si="844"/>
        <v>4.3478260869565216E-2</v>
      </c>
      <c r="S162" s="120">
        <v>5694</v>
      </c>
      <c r="T162" s="83">
        <v>250</v>
      </c>
      <c r="U162" s="72">
        <f t="shared" si="845"/>
        <v>4.3905865823674041E-2</v>
      </c>
      <c r="V162" s="73">
        <v>1090</v>
      </c>
      <c r="W162" s="72">
        <f t="shared" si="846"/>
        <v>0.19142957499121882</v>
      </c>
      <c r="X162" s="73">
        <v>408</v>
      </c>
      <c r="Y162" s="72">
        <f t="shared" si="847"/>
        <v>7.1654373024236037E-2</v>
      </c>
      <c r="Z162" s="120">
        <v>5139</v>
      </c>
      <c r="AA162" s="83">
        <v>209</v>
      </c>
      <c r="AB162" s="72">
        <f t="shared" si="848"/>
        <v>4.0669390932087955E-2</v>
      </c>
      <c r="AC162" s="73">
        <v>838</v>
      </c>
      <c r="AD162" s="72">
        <f t="shared" si="849"/>
        <v>0.16306674450282155</v>
      </c>
      <c r="AE162" s="73">
        <v>417</v>
      </c>
      <c r="AF162" s="72">
        <f t="shared" si="850"/>
        <v>8.1144191476941033E-2</v>
      </c>
      <c r="AG162" s="120">
        <v>3151</v>
      </c>
      <c r="AH162" s="83">
        <v>102</v>
      </c>
      <c r="AI162" s="72">
        <f t="shared" si="851"/>
        <v>3.2370675975880669E-2</v>
      </c>
      <c r="AJ162" s="73">
        <v>416</v>
      </c>
      <c r="AK162" s="72">
        <f t="shared" si="852"/>
        <v>0.1320215804506506</v>
      </c>
      <c r="AL162" s="73">
        <v>223</v>
      </c>
      <c r="AM162" s="72">
        <f t="shared" si="853"/>
        <v>7.0771183751190098E-2</v>
      </c>
      <c r="AN162" s="120">
        <v>1221</v>
      </c>
      <c r="AO162" s="83">
        <v>16</v>
      </c>
      <c r="AP162" s="72">
        <f t="shared" si="854"/>
        <v>1.3104013104013105E-2</v>
      </c>
      <c r="AQ162" s="73">
        <v>88</v>
      </c>
      <c r="AR162" s="72">
        <f t="shared" si="855"/>
        <v>7.2072072072072071E-2</v>
      </c>
      <c r="AS162" s="73">
        <v>62</v>
      </c>
      <c r="AT162" s="72">
        <f t="shared" si="856"/>
        <v>5.0778050778050775E-2</v>
      </c>
      <c r="AU162" s="120">
        <v>365</v>
      </c>
      <c r="AV162" s="83">
        <v>1</v>
      </c>
      <c r="AW162" s="72">
        <f t="shared" si="857"/>
        <v>2.7397260273972603E-3</v>
      </c>
      <c r="AX162" s="73">
        <v>22</v>
      </c>
      <c r="AY162" s="72">
        <f t="shared" si="858"/>
        <v>6.0273972602739728E-2</v>
      </c>
      <c r="AZ162" s="73">
        <v>11</v>
      </c>
      <c r="BA162" s="72">
        <f t="shared" si="859"/>
        <v>3.0136986301369864E-2</v>
      </c>
      <c r="BB162" s="120">
        <f t="shared" si="762"/>
        <v>15724</v>
      </c>
      <c r="BC162" s="74">
        <f t="shared" si="763"/>
        <v>588</v>
      </c>
      <c r="BD162" s="72">
        <f t="shared" si="860"/>
        <v>3.739506486899008E-2</v>
      </c>
      <c r="BE162" s="74">
        <f t="shared" si="764"/>
        <v>2477</v>
      </c>
      <c r="BF162" s="72">
        <f t="shared" si="861"/>
        <v>0.15752989061307554</v>
      </c>
      <c r="BG162" s="74">
        <f t="shared" si="765"/>
        <v>1130</v>
      </c>
      <c r="BH162" s="72">
        <f t="shared" si="862"/>
        <v>7.186466547952175E-2</v>
      </c>
      <c r="BJ162" s="261"/>
      <c r="BK162" s="272"/>
      <c r="BL162" s="208" t="s">
        <v>67</v>
      </c>
      <c r="BM162" s="38">
        <v>55558</v>
      </c>
      <c r="BN162" s="38">
        <v>2917</v>
      </c>
      <c r="BO162" s="85">
        <v>5.2503689837647145E-2</v>
      </c>
      <c r="BP162" s="38">
        <v>12681</v>
      </c>
      <c r="BQ162" s="85">
        <v>0.22824795708988804</v>
      </c>
      <c r="BR162" s="38">
        <v>3094</v>
      </c>
      <c r="BS162" s="85">
        <v>5.5689549659814971E-2</v>
      </c>
      <c r="BU162" s="188" t="s">
        <v>36</v>
      </c>
      <c r="BV162" s="193" t="s">
        <v>140</v>
      </c>
      <c r="BW162" s="36">
        <f t="shared" si="761"/>
        <v>0.73321037903841257</v>
      </c>
      <c r="BX162" s="36">
        <f>(BM131-SUM(BN131,BP131,BR131))/BM131</f>
        <v>0.74497248094834889</v>
      </c>
      <c r="BY162" s="81"/>
      <c r="BZ162" s="139"/>
      <c r="CA162" s="81"/>
      <c r="CB162" s="81"/>
      <c r="CC162" s="81"/>
      <c r="CD162" s="81"/>
      <c r="CE162" s="81"/>
      <c r="CF162" s="81"/>
      <c r="CG162" s="81"/>
      <c r="CH162" s="81"/>
      <c r="CI162" s="81"/>
      <c r="CJ162" s="81"/>
      <c r="CK162" s="81"/>
      <c r="CL162" s="81"/>
      <c r="CM162" s="81"/>
      <c r="CN162" s="81"/>
      <c r="CO162" s="81"/>
      <c r="CP162" s="3"/>
      <c r="CQ162" s="81"/>
      <c r="CR162" s="81"/>
      <c r="CS162" s="81"/>
      <c r="CT162" s="81"/>
      <c r="CU162" s="81"/>
      <c r="CV162" s="81"/>
      <c r="CW162" s="81"/>
      <c r="CX162" s="81"/>
      <c r="CY162" s="81"/>
      <c r="CZ162" s="81"/>
      <c r="DA162" s="81"/>
      <c r="DB162" s="81"/>
      <c r="DD162" s="139"/>
      <c r="DE162" s="81"/>
      <c r="DF162" s="81"/>
      <c r="DG162" s="81"/>
      <c r="DH162" s="81"/>
      <c r="DI162" s="81"/>
      <c r="DJ162" s="81"/>
      <c r="DK162" s="81"/>
      <c r="DL162" s="81"/>
      <c r="DM162" s="81"/>
      <c r="DN162" s="81"/>
      <c r="DO162" s="81"/>
      <c r="DP162" s="81"/>
      <c r="DQ162" s="81"/>
      <c r="DR162" s="81"/>
      <c r="DS162" s="81"/>
      <c r="DT162" s="81"/>
      <c r="DU162" s="81"/>
      <c r="DV162" s="81"/>
      <c r="DW162" s="81"/>
      <c r="DX162" s="81"/>
      <c r="DY162" s="81"/>
      <c r="DZ162" s="81"/>
      <c r="EA162" s="81"/>
      <c r="EB162" s="81"/>
      <c r="EC162" s="81"/>
      <c r="ED162" s="81"/>
      <c r="EE162" s="81"/>
      <c r="EF162" s="81"/>
      <c r="EG162" s="81"/>
      <c r="EH162" s="81"/>
      <c r="EI162" s="81"/>
      <c r="EJ162" s="81"/>
      <c r="EK162" s="81"/>
      <c r="EL162" s="81"/>
      <c r="EM162" s="81"/>
      <c r="EN162" s="81"/>
      <c r="EO162" s="81"/>
      <c r="EP162" s="81"/>
      <c r="EQ162" s="81"/>
      <c r="ER162" s="81"/>
      <c r="ES162" s="81"/>
      <c r="ET162" s="81"/>
      <c r="EU162" s="81"/>
      <c r="EV162" s="81"/>
      <c r="EX162" s="81"/>
      <c r="EY162" s="81"/>
      <c r="EZ162" s="81"/>
      <c r="FA162" s="81"/>
      <c r="FB162" s="81"/>
      <c r="FC162" s="81"/>
      <c r="FD162" s="81"/>
      <c r="FE162" s="81"/>
      <c r="FF162" s="81"/>
      <c r="FG162" s="81"/>
      <c r="FH162" s="81"/>
      <c r="FI162" s="81"/>
      <c r="FJ162" s="81"/>
      <c r="FK162" s="81"/>
      <c r="FL162" s="81"/>
      <c r="FM162" s="81"/>
      <c r="FN162" s="81"/>
      <c r="FO162" s="81"/>
      <c r="FP162" s="81"/>
      <c r="FQ162" s="81"/>
      <c r="FR162" s="81"/>
      <c r="FS162" s="81"/>
      <c r="FT162" s="81"/>
      <c r="FU162" s="81"/>
      <c r="FV162" s="81"/>
      <c r="FW162" s="81"/>
      <c r="FX162" s="81"/>
      <c r="FY162" s="81"/>
      <c r="FZ162" s="81"/>
      <c r="GA162" s="81"/>
      <c r="GB162" s="81"/>
      <c r="GC162" s="81"/>
      <c r="GD162" s="81"/>
      <c r="GE162" s="81"/>
      <c r="GF162" s="81"/>
      <c r="GG162" s="81"/>
      <c r="GH162" s="81"/>
    </row>
    <row r="163" spans="2:190" s="12" customFormat="1" ht="14.25" customHeight="1">
      <c r="B163" s="260"/>
      <c r="C163" s="271"/>
      <c r="D163" s="213" t="s">
        <v>303</v>
      </c>
      <c r="E163" s="170">
        <v>4</v>
      </c>
      <c r="F163" s="220">
        <v>1</v>
      </c>
      <c r="G163" s="84">
        <f t="shared" si="839"/>
        <v>0.25</v>
      </c>
      <c r="H163" s="231">
        <v>1</v>
      </c>
      <c r="I163" s="84">
        <f>IFERROR(H163/E163,"-")</f>
        <v>0.25</v>
      </c>
      <c r="J163" s="231">
        <v>0</v>
      </c>
      <c r="K163" s="84">
        <f>IFERROR(J163/E163,"-")</f>
        <v>0</v>
      </c>
      <c r="L163" s="170">
        <v>8</v>
      </c>
      <c r="M163" s="220">
        <v>0</v>
      </c>
      <c r="N163" s="84">
        <f>IFERROR(M163/L163,"-")</f>
        <v>0</v>
      </c>
      <c r="O163" s="231">
        <v>1</v>
      </c>
      <c r="P163" s="84">
        <f>IFERROR(O163/L163,"-")</f>
        <v>0.125</v>
      </c>
      <c r="Q163" s="231">
        <v>1</v>
      </c>
      <c r="R163" s="84">
        <f>IFERROR(Q163/L163,"-")</f>
        <v>0.125</v>
      </c>
      <c r="S163" s="170">
        <v>1457</v>
      </c>
      <c r="T163" s="220">
        <v>81</v>
      </c>
      <c r="U163" s="84">
        <f>IFERROR(T163/S163,"-")</f>
        <v>5.5593685655456415E-2</v>
      </c>
      <c r="V163" s="231">
        <v>291</v>
      </c>
      <c r="W163" s="84">
        <f>IFERROR(V163/S163,"-")</f>
        <v>0.19972546328071381</v>
      </c>
      <c r="X163" s="231">
        <v>130</v>
      </c>
      <c r="Y163" s="84">
        <f>IFERROR(X163/S163,"-")</f>
        <v>8.9224433768016476E-2</v>
      </c>
      <c r="Z163" s="170">
        <v>1134</v>
      </c>
      <c r="AA163" s="220">
        <v>53</v>
      </c>
      <c r="AB163" s="84">
        <f>IFERROR(AA163/Z163,"-")</f>
        <v>4.6737213403880068E-2</v>
      </c>
      <c r="AC163" s="231">
        <v>243</v>
      </c>
      <c r="AD163" s="84">
        <f>IFERROR(AC163/Z163,"-")</f>
        <v>0.21428571428571427</v>
      </c>
      <c r="AE163" s="231">
        <v>102</v>
      </c>
      <c r="AF163" s="84">
        <f>IFERROR(AE163/Z163,"-")</f>
        <v>8.9947089947089942E-2</v>
      </c>
      <c r="AG163" s="170">
        <v>785</v>
      </c>
      <c r="AH163" s="220">
        <v>33</v>
      </c>
      <c r="AI163" s="84">
        <f>IFERROR(AH163/AG163,"-")</f>
        <v>4.2038216560509552E-2</v>
      </c>
      <c r="AJ163" s="231">
        <v>103</v>
      </c>
      <c r="AK163" s="84">
        <f>IFERROR(AJ163/AG163,"-")</f>
        <v>0.13121019108280255</v>
      </c>
      <c r="AL163" s="231">
        <v>64</v>
      </c>
      <c r="AM163" s="84">
        <f>IFERROR(AL163/AG163,"-")</f>
        <v>8.1528662420382161E-2</v>
      </c>
      <c r="AN163" s="170">
        <v>304</v>
      </c>
      <c r="AO163" s="220">
        <v>12</v>
      </c>
      <c r="AP163" s="84">
        <f>IFERROR(AO163/AN163,"-")</f>
        <v>3.9473684210526314E-2</v>
      </c>
      <c r="AQ163" s="231">
        <v>25</v>
      </c>
      <c r="AR163" s="84">
        <f>IFERROR(AQ163/AN163,"-")</f>
        <v>8.2236842105263164E-2</v>
      </c>
      <c r="AS163" s="231">
        <v>20</v>
      </c>
      <c r="AT163" s="84">
        <f>IFERROR(AS163/AN163,"-")</f>
        <v>6.5789473684210523E-2</v>
      </c>
      <c r="AU163" s="170">
        <v>61</v>
      </c>
      <c r="AV163" s="220">
        <v>1</v>
      </c>
      <c r="AW163" s="84">
        <f>IFERROR(AV163/AU163,"-")</f>
        <v>1.6393442622950821E-2</v>
      </c>
      <c r="AX163" s="231">
        <v>3</v>
      </c>
      <c r="AY163" s="84">
        <f>IFERROR(AX163/AU163,"-")</f>
        <v>4.9180327868852458E-2</v>
      </c>
      <c r="AZ163" s="231">
        <v>2</v>
      </c>
      <c r="BA163" s="84">
        <f>IFERROR(AZ163/AU163,"-")</f>
        <v>3.2786885245901641E-2</v>
      </c>
      <c r="BB163" s="170">
        <f t="shared" si="762"/>
        <v>3753</v>
      </c>
      <c r="BC163" s="171">
        <f t="shared" si="763"/>
        <v>181</v>
      </c>
      <c r="BD163" s="84">
        <f>IFERROR(BC163/BB163,"-")</f>
        <v>4.8228084199307221E-2</v>
      </c>
      <c r="BE163" s="171">
        <f t="shared" si="764"/>
        <v>667</v>
      </c>
      <c r="BF163" s="84">
        <f>IFERROR(BE163/BB163,"-")</f>
        <v>0.17772448707700506</v>
      </c>
      <c r="BG163" s="171">
        <f t="shared" si="765"/>
        <v>319</v>
      </c>
      <c r="BH163" s="84">
        <f>IFERROR(BG163/BB163,"-")</f>
        <v>8.4998667732480687E-2</v>
      </c>
      <c r="BJ163" s="259">
        <v>40</v>
      </c>
      <c r="BK163" s="270" t="s">
        <v>40</v>
      </c>
      <c r="BL163" s="209" t="s">
        <v>140</v>
      </c>
      <c r="BM163" s="38">
        <v>10941</v>
      </c>
      <c r="BN163" s="38">
        <v>393</v>
      </c>
      <c r="BO163" s="85">
        <v>3.5919934192486978E-2</v>
      </c>
      <c r="BP163" s="38">
        <v>1569</v>
      </c>
      <c r="BQ163" s="85">
        <v>0.14340553879901288</v>
      </c>
      <c r="BR163" s="38">
        <v>941</v>
      </c>
      <c r="BS163" s="85">
        <v>8.6006763549949725E-2</v>
      </c>
      <c r="BU163" s="225"/>
      <c r="BV163" s="214" t="s">
        <v>299</v>
      </c>
      <c r="BW163" s="36">
        <f t="shared" si="761"/>
        <v>0.68904876099120704</v>
      </c>
      <c r="BX163" s="226"/>
      <c r="BY163" s="81"/>
      <c r="BZ163" s="139"/>
      <c r="CA163" s="81"/>
      <c r="CB163" s="81"/>
      <c r="CC163" s="81"/>
      <c r="CD163" s="81"/>
      <c r="CE163" s="81"/>
      <c r="CF163" s="81"/>
      <c r="CG163" s="81"/>
      <c r="CH163" s="81"/>
      <c r="CI163" s="81"/>
      <c r="CJ163" s="81"/>
      <c r="CK163" s="81"/>
      <c r="CL163" s="81"/>
      <c r="CM163" s="81"/>
      <c r="CN163" s="81"/>
      <c r="CO163" s="81"/>
      <c r="CP163" s="3"/>
      <c r="CQ163" s="81"/>
      <c r="CR163" s="81"/>
      <c r="CS163" s="81"/>
      <c r="CT163" s="81"/>
      <c r="CU163" s="81"/>
      <c r="CV163" s="81"/>
      <c r="CW163" s="81"/>
      <c r="CX163" s="81"/>
      <c r="CY163" s="81"/>
      <c r="CZ163" s="81"/>
      <c r="DA163" s="81"/>
      <c r="DB163" s="81"/>
      <c r="DD163" s="139"/>
      <c r="DE163" s="81"/>
      <c r="DF163" s="81"/>
      <c r="DG163" s="81"/>
      <c r="DH163" s="81"/>
      <c r="DI163" s="81"/>
      <c r="DJ163" s="81"/>
      <c r="DK163" s="81"/>
      <c r="DL163" s="81"/>
      <c r="DM163" s="81"/>
      <c r="DN163" s="81"/>
      <c r="DO163" s="81"/>
      <c r="DP163" s="81"/>
      <c r="DQ163" s="81"/>
      <c r="DR163" s="81"/>
      <c r="DS163" s="81"/>
      <c r="DT163" s="81"/>
      <c r="DU163" s="81"/>
      <c r="DV163" s="81"/>
      <c r="DW163" s="81"/>
      <c r="DX163" s="81"/>
      <c r="DY163" s="81"/>
      <c r="DZ163" s="81"/>
      <c r="EA163" s="81"/>
      <c r="EB163" s="81"/>
      <c r="EC163" s="81"/>
      <c r="ED163" s="81"/>
      <c r="EE163" s="81"/>
      <c r="EF163" s="81"/>
      <c r="EG163" s="81"/>
      <c r="EH163" s="81"/>
      <c r="EI163" s="81"/>
      <c r="EJ163" s="81"/>
      <c r="EK163" s="81"/>
      <c r="EL163" s="81"/>
      <c r="EM163" s="81"/>
      <c r="EN163" s="81"/>
      <c r="EO163" s="81"/>
      <c r="EP163" s="81"/>
      <c r="EQ163" s="81"/>
      <c r="ER163" s="81"/>
      <c r="ES163" s="81"/>
      <c r="ET163" s="81"/>
      <c r="EU163" s="81"/>
      <c r="EV163" s="81"/>
      <c r="EX163" s="81"/>
      <c r="EY163" s="81"/>
      <c r="EZ163" s="81"/>
      <c r="FA163" s="81"/>
      <c r="FB163" s="81"/>
      <c r="FC163" s="81"/>
      <c r="FD163" s="81"/>
      <c r="FE163" s="81"/>
      <c r="FF163" s="81"/>
      <c r="FG163" s="81"/>
      <c r="FH163" s="81"/>
      <c r="FI163" s="81"/>
      <c r="FJ163" s="81"/>
      <c r="FK163" s="81"/>
      <c r="FL163" s="81"/>
      <c r="FM163" s="81"/>
      <c r="FN163" s="81"/>
      <c r="FO163" s="81"/>
      <c r="FP163" s="81"/>
      <c r="FQ163" s="81"/>
      <c r="FR163" s="81"/>
      <c r="FS163" s="81"/>
      <c r="FT163" s="81"/>
      <c r="FU163" s="81"/>
      <c r="FV163" s="81"/>
      <c r="FW163" s="81"/>
      <c r="FX163" s="81"/>
      <c r="FY163" s="81"/>
      <c r="FZ163" s="81"/>
      <c r="GA163" s="81"/>
      <c r="GB163" s="81"/>
      <c r="GC163" s="81"/>
      <c r="GD163" s="81"/>
      <c r="GE163" s="81"/>
      <c r="GF163" s="81"/>
      <c r="GG163" s="81"/>
      <c r="GH163" s="81"/>
    </row>
    <row r="164" spans="2:190" s="12" customFormat="1" ht="14.25" customHeight="1">
      <c r="B164" s="260"/>
      <c r="C164" s="271"/>
      <c r="D164" s="169" t="s">
        <v>160</v>
      </c>
      <c r="E164" s="164">
        <v>0</v>
      </c>
      <c r="F164" s="165">
        <v>0</v>
      </c>
      <c r="G164" s="62" t="str">
        <f t="shared" si="839"/>
        <v>-</v>
      </c>
      <c r="H164" s="63">
        <v>0</v>
      </c>
      <c r="I164" s="62" t="str">
        <f t="shared" si="840"/>
        <v>-</v>
      </c>
      <c r="J164" s="63">
        <v>0</v>
      </c>
      <c r="K164" s="62" t="str">
        <f t="shared" si="841"/>
        <v>-</v>
      </c>
      <c r="L164" s="164">
        <v>2</v>
      </c>
      <c r="M164" s="165">
        <v>0</v>
      </c>
      <c r="N164" s="62">
        <f t="shared" si="842"/>
        <v>0</v>
      </c>
      <c r="O164" s="63">
        <v>0</v>
      </c>
      <c r="P164" s="62">
        <f t="shared" si="843"/>
        <v>0</v>
      </c>
      <c r="Q164" s="63">
        <v>0</v>
      </c>
      <c r="R164" s="62">
        <f t="shared" si="844"/>
        <v>0</v>
      </c>
      <c r="S164" s="164">
        <v>685</v>
      </c>
      <c r="T164" s="165">
        <v>30</v>
      </c>
      <c r="U164" s="62">
        <f t="shared" si="845"/>
        <v>4.3795620437956206E-2</v>
      </c>
      <c r="V164" s="63">
        <v>138</v>
      </c>
      <c r="W164" s="62">
        <f t="shared" si="846"/>
        <v>0.20145985401459854</v>
      </c>
      <c r="X164" s="63">
        <v>61</v>
      </c>
      <c r="Y164" s="62">
        <f t="shared" si="847"/>
        <v>8.9051094890510954E-2</v>
      </c>
      <c r="Z164" s="164">
        <v>396</v>
      </c>
      <c r="AA164" s="165">
        <v>18</v>
      </c>
      <c r="AB164" s="62">
        <f t="shared" si="848"/>
        <v>4.5454545454545456E-2</v>
      </c>
      <c r="AC164" s="63">
        <v>76</v>
      </c>
      <c r="AD164" s="62">
        <f t="shared" si="849"/>
        <v>0.19191919191919191</v>
      </c>
      <c r="AE164" s="63">
        <v>26</v>
      </c>
      <c r="AF164" s="62">
        <f t="shared" si="850"/>
        <v>6.5656565656565663E-2</v>
      </c>
      <c r="AG164" s="164">
        <v>206</v>
      </c>
      <c r="AH164" s="165">
        <v>5</v>
      </c>
      <c r="AI164" s="62">
        <f t="shared" si="851"/>
        <v>2.4271844660194174E-2</v>
      </c>
      <c r="AJ164" s="63">
        <v>27</v>
      </c>
      <c r="AK164" s="62">
        <f t="shared" si="852"/>
        <v>0.13106796116504854</v>
      </c>
      <c r="AL164" s="63">
        <v>19</v>
      </c>
      <c r="AM164" s="62">
        <f t="shared" si="853"/>
        <v>9.2233009708737865E-2</v>
      </c>
      <c r="AN164" s="164">
        <v>90</v>
      </c>
      <c r="AO164" s="165">
        <v>1</v>
      </c>
      <c r="AP164" s="62">
        <f t="shared" si="854"/>
        <v>1.1111111111111112E-2</v>
      </c>
      <c r="AQ164" s="63">
        <v>10</v>
      </c>
      <c r="AR164" s="62">
        <f t="shared" si="855"/>
        <v>0.1111111111111111</v>
      </c>
      <c r="AS164" s="63">
        <v>6</v>
      </c>
      <c r="AT164" s="62">
        <f t="shared" si="856"/>
        <v>6.6666666666666666E-2</v>
      </c>
      <c r="AU164" s="164">
        <v>35</v>
      </c>
      <c r="AV164" s="165">
        <v>0</v>
      </c>
      <c r="AW164" s="62">
        <f t="shared" si="857"/>
        <v>0</v>
      </c>
      <c r="AX164" s="63">
        <v>4</v>
      </c>
      <c r="AY164" s="62">
        <f t="shared" si="858"/>
        <v>0.11428571428571428</v>
      </c>
      <c r="AZ164" s="63">
        <v>3</v>
      </c>
      <c r="BA164" s="62">
        <f t="shared" si="859"/>
        <v>8.5714285714285715E-2</v>
      </c>
      <c r="BB164" s="164">
        <f t="shared" si="762"/>
        <v>1414</v>
      </c>
      <c r="BC164" s="64">
        <f t="shared" si="763"/>
        <v>54</v>
      </c>
      <c r="BD164" s="62">
        <f t="shared" si="860"/>
        <v>3.818953323903819E-2</v>
      </c>
      <c r="BE164" s="64">
        <f t="shared" si="764"/>
        <v>255</v>
      </c>
      <c r="BF164" s="62">
        <f t="shared" si="861"/>
        <v>0.18033946251768035</v>
      </c>
      <c r="BG164" s="64">
        <f t="shared" si="765"/>
        <v>115</v>
      </c>
      <c r="BH164" s="62">
        <f t="shared" si="862"/>
        <v>8.1329561527581334E-2</v>
      </c>
      <c r="BJ164" s="260"/>
      <c r="BK164" s="271"/>
      <c r="BL164" s="209" t="s">
        <v>160</v>
      </c>
      <c r="BM164" s="38">
        <v>551</v>
      </c>
      <c r="BN164" s="38">
        <v>25</v>
      </c>
      <c r="BO164" s="85">
        <v>4.5372050816696916E-2</v>
      </c>
      <c r="BP164" s="38">
        <v>66</v>
      </c>
      <c r="BQ164" s="85">
        <v>0.11978221415607986</v>
      </c>
      <c r="BR164" s="38">
        <v>56</v>
      </c>
      <c r="BS164" s="85">
        <v>0.10163339382940109</v>
      </c>
      <c r="BU164" s="189"/>
      <c r="BV164" s="193" t="s">
        <v>160</v>
      </c>
      <c r="BW164" s="36">
        <f t="shared" si="761"/>
        <v>0.70014144271570011</v>
      </c>
      <c r="BX164" s="36">
        <f>(BM132-SUM(BN132,BP132,BR132))/BM132</f>
        <v>0.73147410358565734</v>
      </c>
      <c r="BY164" s="81"/>
      <c r="BZ164" s="139"/>
      <c r="CA164" s="81"/>
      <c r="CB164" s="81"/>
      <c r="CC164" s="81"/>
      <c r="CD164" s="81"/>
      <c r="CE164" s="81"/>
      <c r="CF164" s="81"/>
      <c r="CG164" s="81"/>
      <c r="CH164" s="81"/>
      <c r="CI164" s="81"/>
      <c r="CJ164" s="81"/>
      <c r="CK164" s="81"/>
      <c r="CL164" s="81"/>
      <c r="CM164" s="81"/>
      <c r="CN164" s="81"/>
      <c r="CO164" s="81"/>
      <c r="CP164" s="3"/>
      <c r="CQ164" s="81"/>
      <c r="CR164" s="81"/>
      <c r="CS164" s="81"/>
      <c r="CT164" s="81"/>
      <c r="CU164" s="81"/>
      <c r="CV164" s="81"/>
      <c r="CW164" s="81"/>
      <c r="CX164" s="81"/>
      <c r="CY164" s="81"/>
      <c r="CZ164" s="81"/>
      <c r="DA164" s="81"/>
      <c r="DB164" s="81"/>
      <c r="DD164" s="139"/>
      <c r="DE164" s="81"/>
      <c r="DF164" s="81"/>
      <c r="DG164" s="81"/>
      <c r="DH164" s="81"/>
      <c r="DI164" s="81"/>
      <c r="DJ164" s="81"/>
      <c r="DK164" s="81"/>
      <c r="DL164" s="81"/>
      <c r="DM164" s="81"/>
      <c r="DN164" s="81"/>
      <c r="DO164" s="81"/>
      <c r="DP164" s="81"/>
      <c r="DQ164" s="81"/>
      <c r="DR164" s="81"/>
      <c r="DS164" s="81"/>
      <c r="DT164" s="81"/>
      <c r="DU164" s="81"/>
      <c r="DV164" s="81"/>
      <c r="DW164" s="81"/>
      <c r="DX164" s="81"/>
      <c r="DY164" s="81"/>
      <c r="DZ164" s="81"/>
      <c r="EA164" s="81"/>
      <c r="EB164" s="81"/>
      <c r="EC164" s="81"/>
      <c r="ED164" s="81"/>
      <c r="EE164" s="81"/>
      <c r="EF164" s="81"/>
      <c r="EG164" s="81"/>
      <c r="EH164" s="81"/>
      <c r="EI164" s="81"/>
      <c r="EJ164" s="81"/>
      <c r="EK164" s="81"/>
      <c r="EL164" s="81"/>
      <c r="EM164" s="81"/>
      <c r="EN164" s="81"/>
      <c r="EO164" s="81"/>
      <c r="EP164" s="81"/>
      <c r="EQ164" s="81"/>
      <c r="ER164" s="81"/>
      <c r="ES164" s="81"/>
      <c r="ET164" s="81"/>
      <c r="EU164" s="81"/>
      <c r="EV164" s="81"/>
      <c r="EX164" s="81"/>
      <c r="EY164" s="81"/>
      <c r="EZ164" s="81"/>
      <c r="FA164" s="81"/>
      <c r="FB164" s="81"/>
      <c r="FC164" s="81"/>
      <c r="FD164" s="81"/>
      <c r="FE164" s="81"/>
      <c r="FF164" s="81"/>
      <c r="FG164" s="81"/>
      <c r="FH164" s="81"/>
      <c r="FI164" s="81"/>
      <c r="FJ164" s="81"/>
      <c r="FK164" s="81"/>
      <c r="FL164" s="81"/>
      <c r="FM164" s="81"/>
      <c r="FN164" s="81"/>
      <c r="FO164" s="81"/>
      <c r="FP164" s="81"/>
      <c r="FQ164" s="81"/>
      <c r="FR164" s="81"/>
      <c r="FS164" s="81"/>
      <c r="FT164" s="81"/>
      <c r="FU164" s="81"/>
      <c r="FV164" s="81"/>
      <c r="FW164" s="81"/>
      <c r="FX164" s="81"/>
      <c r="FY164" s="81"/>
      <c r="FZ164" s="81"/>
      <c r="GA164" s="81"/>
      <c r="GB164" s="81"/>
      <c r="GC164" s="81"/>
      <c r="GD164" s="81"/>
      <c r="GE164" s="81"/>
      <c r="GF164" s="81"/>
      <c r="GG164" s="81"/>
      <c r="GH164" s="81"/>
    </row>
    <row r="165" spans="2:190" s="12" customFormat="1" ht="14.25" customHeight="1">
      <c r="B165" s="260"/>
      <c r="C165" s="271"/>
      <c r="D165" s="136" t="s">
        <v>210</v>
      </c>
      <c r="E165" s="156">
        <v>1</v>
      </c>
      <c r="F165" s="232">
        <v>0</v>
      </c>
      <c r="G165" s="158">
        <f t="shared" ref="G165" si="911">IFERROR(F165/E165,"-")</f>
        <v>0</v>
      </c>
      <c r="H165" s="233">
        <v>0</v>
      </c>
      <c r="I165" s="158">
        <f t="shared" ref="I165" si="912">IFERROR(H165/E165,"-")</f>
        <v>0</v>
      </c>
      <c r="J165" s="233">
        <v>0</v>
      </c>
      <c r="K165" s="158">
        <f t="shared" ref="K165" si="913">IFERROR(J165/E165,"-")</f>
        <v>0</v>
      </c>
      <c r="L165" s="156">
        <v>4</v>
      </c>
      <c r="M165" s="232">
        <v>0</v>
      </c>
      <c r="N165" s="158">
        <f t="shared" ref="N165" si="914">IFERROR(M165/L165,"-")</f>
        <v>0</v>
      </c>
      <c r="O165" s="233">
        <v>0</v>
      </c>
      <c r="P165" s="158">
        <f t="shared" ref="P165" si="915">IFERROR(O165/L165,"-")</f>
        <v>0</v>
      </c>
      <c r="Q165" s="233">
        <v>0</v>
      </c>
      <c r="R165" s="158">
        <f t="shared" ref="R165" si="916">IFERROR(Q165/L165,"-")</f>
        <v>0</v>
      </c>
      <c r="S165" s="156">
        <v>54</v>
      </c>
      <c r="T165" s="232">
        <v>0</v>
      </c>
      <c r="U165" s="158">
        <f t="shared" ref="U165" si="917">IFERROR(T165/S165,"-")</f>
        <v>0</v>
      </c>
      <c r="V165" s="233">
        <v>2</v>
      </c>
      <c r="W165" s="158">
        <f t="shared" ref="W165" si="918">IFERROR(V165/S165,"-")</f>
        <v>3.7037037037037035E-2</v>
      </c>
      <c r="X165" s="233">
        <v>1</v>
      </c>
      <c r="Y165" s="158">
        <f t="shared" ref="Y165" si="919">IFERROR(X165/S165,"-")</f>
        <v>1.8518518518518517E-2</v>
      </c>
      <c r="Z165" s="156">
        <v>99</v>
      </c>
      <c r="AA165" s="232">
        <v>1</v>
      </c>
      <c r="AB165" s="158">
        <f t="shared" ref="AB165" si="920">IFERROR(AA165/Z165,"-")</f>
        <v>1.0101010101010102E-2</v>
      </c>
      <c r="AC165" s="233">
        <v>3</v>
      </c>
      <c r="AD165" s="158">
        <f t="shared" ref="AD165" si="921">IFERROR(AC165/Z165,"-")</f>
        <v>3.0303030303030304E-2</v>
      </c>
      <c r="AE165" s="233">
        <v>4</v>
      </c>
      <c r="AF165" s="158">
        <f t="shared" ref="AF165" si="922">IFERROR(AE165/Z165,"-")</f>
        <v>4.0404040404040407E-2</v>
      </c>
      <c r="AG165" s="156">
        <v>117</v>
      </c>
      <c r="AH165" s="232">
        <v>0</v>
      </c>
      <c r="AI165" s="158">
        <f t="shared" ref="AI165" si="923">IFERROR(AH165/AG165,"-")</f>
        <v>0</v>
      </c>
      <c r="AJ165" s="233">
        <v>3</v>
      </c>
      <c r="AK165" s="158">
        <f t="shared" ref="AK165" si="924">IFERROR(AJ165/AG165,"-")</f>
        <v>2.564102564102564E-2</v>
      </c>
      <c r="AL165" s="233">
        <v>1</v>
      </c>
      <c r="AM165" s="158">
        <f t="shared" ref="AM165" si="925">IFERROR(AL165/AG165,"-")</f>
        <v>8.5470085470085479E-3</v>
      </c>
      <c r="AN165" s="156">
        <v>95</v>
      </c>
      <c r="AO165" s="232">
        <v>2</v>
      </c>
      <c r="AP165" s="158">
        <f t="shared" ref="AP165" si="926">IFERROR(AO165/AN165,"-")</f>
        <v>2.1052631578947368E-2</v>
      </c>
      <c r="AQ165" s="233">
        <v>1</v>
      </c>
      <c r="AR165" s="158">
        <f t="shared" ref="AR165" si="927">IFERROR(AQ165/AN165,"-")</f>
        <v>1.0526315789473684E-2</v>
      </c>
      <c r="AS165" s="233">
        <v>2</v>
      </c>
      <c r="AT165" s="158">
        <f t="shared" ref="AT165" si="928">IFERROR(AS165/AN165,"-")</f>
        <v>2.1052631578947368E-2</v>
      </c>
      <c r="AU165" s="156">
        <v>64</v>
      </c>
      <c r="AV165" s="232">
        <v>0</v>
      </c>
      <c r="AW165" s="158">
        <f t="shared" ref="AW165" si="929">IFERROR(AV165/AU165,"-")</f>
        <v>0</v>
      </c>
      <c r="AX165" s="233">
        <v>1</v>
      </c>
      <c r="AY165" s="158">
        <f t="shared" ref="AY165" si="930">IFERROR(AX165/AU165,"-")</f>
        <v>1.5625E-2</v>
      </c>
      <c r="AZ165" s="233">
        <v>1</v>
      </c>
      <c r="BA165" s="158">
        <f t="shared" ref="BA165" si="931">IFERROR(AZ165/AU165,"-")</f>
        <v>1.5625E-2</v>
      </c>
      <c r="BB165" s="156">
        <f t="shared" si="762"/>
        <v>434</v>
      </c>
      <c r="BC165" s="157">
        <f t="shared" si="763"/>
        <v>3</v>
      </c>
      <c r="BD165" s="158">
        <f t="shared" ref="BD165" si="932">IFERROR(BC165/BB165,"-")</f>
        <v>6.9124423963133645E-3</v>
      </c>
      <c r="BE165" s="157">
        <f t="shared" si="764"/>
        <v>10</v>
      </c>
      <c r="BF165" s="158">
        <f t="shared" ref="BF165" si="933">IFERROR(BE165/BB165,"-")</f>
        <v>2.3041474654377881E-2</v>
      </c>
      <c r="BG165" s="157">
        <f t="shared" si="765"/>
        <v>9</v>
      </c>
      <c r="BH165" s="158">
        <f t="shared" ref="BH165" si="934">IFERROR(BG165/BB165,"-")</f>
        <v>2.0737327188940093E-2</v>
      </c>
      <c r="BJ165" s="260"/>
      <c r="BK165" s="271"/>
      <c r="BL165" s="209" t="s">
        <v>209</v>
      </c>
      <c r="BM165" s="38">
        <v>233</v>
      </c>
      <c r="BN165" s="38">
        <v>0</v>
      </c>
      <c r="BO165" s="85">
        <v>0</v>
      </c>
      <c r="BP165" s="38">
        <v>4</v>
      </c>
      <c r="BQ165" s="85">
        <v>1.7167381974248927E-2</v>
      </c>
      <c r="BR165" s="38">
        <v>5</v>
      </c>
      <c r="BS165" s="85">
        <v>2.1459227467811159E-2</v>
      </c>
      <c r="BU165" s="189"/>
      <c r="BV165" s="193" t="s">
        <v>209</v>
      </c>
      <c r="BW165" s="36">
        <f t="shared" si="761"/>
        <v>0.94930875576036866</v>
      </c>
      <c r="BX165" s="36">
        <f>(BM133-SUM(BN133,BP133,BR133))/BM133</f>
        <v>0.95588235294117652</v>
      </c>
      <c r="BY165" s="81"/>
      <c r="BZ165" s="139"/>
      <c r="CA165" s="81"/>
      <c r="CB165" s="81"/>
      <c r="CC165" s="81"/>
      <c r="CD165" s="81"/>
      <c r="CE165" s="81"/>
      <c r="CF165" s="81"/>
      <c r="CG165" s="81"/>
      <c r="CH165" s="81"/>
      <c r="CI165" s="81"/>
      <c r="CJ165" s="81"/>
      <c r="CK165" s="81"/>
      <c r="CL165" s="81"/>
      <c r="CM165" s="81"/>
      <c r="CN165" s="81"/>
      <c r="CO165" s="81"/>
      <c r="CP165" s="3"/>
      <c r="CQ165" s="81"/>
      <c r="CR165" s="81"/>
      <c r="CS165" s="81"/>
      <c r="CT165" s="81"/>
      <c r="CU165" s="81"/>
      <c r="CV165" s="81"/>
      <c r="CW165" s="81"/>
      <c r="CX165" s="81"/>
      <c r="CY165" s="81"/>
      <c r="CZ165" s="81"/>
      <c r="DA165" s="81"/>
      <c r="DB165" s="81"/>
      <c r="DD165" s="139"/>
      <c r="DE165" s="81"/>
      <c r="DF165" s="81"/>
      <c r="DG165" s="81"/>
      <c r="DH165" s="81"/>
      <c r="DI165" s="81"/>
      <c r="DJ165" s="81"/>
      <c r="DK165" s="81"/>
      <c r="DL165" s="81"/>
      <c r="DM165" s="81"/>
      <c r="DN165" s="81"/>
      <c r="DO165" s="81"/>
      <c r="DP165" s="81"/>
      <c r="DQ165" s="81"/>
      <c r="DR165" s="81"/>
      <c r="DS165" s="81"/>
      <c r="DT165" s="81"/>
      <c r="DU165" s="81"/>
      <c r="DV165" s="81"/>
      <c r="DW165" s="81"/>
      <c r="DX165" s="81"/>
      <c r="DY165" s="81"/>
      <c r="DZ165" s="81"/>
      <c r="EA165" s="81"/>
      <c r="EB165" s="81"/>
      <c r="EC165" s="81"/>
      <c r="ED165" s="81"/>
      <c r="EE165" s="81"/>
      <c r="EF165" s="81"/>
      <c r="EG165" s="81"/>
      <c r="EH165" s="81"/>
      <c r="EI165" s="81"/>
      <c r="EJ165" s="81"/>
      <c r="EK165" s="81"/>
      <c r="EL165" s="81"/>
      <c r="EM165" s="81"/>
      <c r="EN165" s="81"/>
      <c r="EO165" s="81"/>
      <c r="EP165" s="81"/>
      <c r="EQ165" s="81"/>
      <c r="ER165" s="81"/>
      <c r="ES165" s="81"/>
      <c r="ET165" s="81"/>
      <c r="EU165" s="81"/>
      <c r="EV165" s="81"/>
      <c r="EX165" s="81"/>
      <c r="EY165" s="81"/>
      <c r="EZ165" s="81"/>
      <c r="FA165" s="81"/>
      <c r="FB165" s="81"/>
      <c r="FC165" s="81"/>
      <c r="FD165" s="81"/>
      <c r="FE165" s="81"/>
      <c r="FF165" s="81"/>
      <c r="FG165" s="81"/>
      <c r="FH165" s="81"/>
      <c r="FI165" s="81"/>
      <c r="FJ165" s="81"/>
      <c r="FK165" s="81"/>
      <c r="FL165" s="81"/>
      <c r="FM165" s="81"/>
      <c r="FN165" s="81"/>
      <c r="FO165" s="81"/>
      <c r="FP165" s="81"/>
      <c r="FQ165" s="81"/>
      <c r="FR165" s="81"/>
      <c r="FS165" s="81"/>
      <c r="FT165" s="81"/>
      <c r="FU165" s="81"/>
      <c r="FV165" s="81"/>
      <c r="FW165" s="81"/>
      <c r="FX165" s="81"/>
      <c r="FY165" s="81"/>
      <c r="FZ165" s="81"/>
      <c r="GA165" s="81"/>
      <c r="GB165" s="81"/>
      <c r="GC165" s="81"/>
      <c r="GD165" s="81"/>
      <c r="GE165" s="81"/>
      <c r="GF165" s="81"/>
      <c r="GG165" s="81"/>
      <c r="GH165" s="81"/>
    </row>
    <row r="166" spans="2:190" s="12" customFormat="1" ht="14.25" customHeight="1">
      <c r="B166" s="261"/>
      <c r="C166" s="272"/>
      <c r="D166" s="154" t="s">
        <v>67</v>
      </c>
      <c r="E166" s="37">
        <v>44</v>
      </c>
      <c r="F166" s="234">
        <v>5</v>
      </c>
      <c r="G166" s="13">
        <f t="shared" si="839"/>
        <v>0.11363636363636363</v>
      </c>
      <c r="H166" s="33">
        <v>5</v>
      </c>
      <c r="I166" s="13">
        <f t="shared" si="840"/>
        <v>0.11363636363636363</v>
      </c>
      <c r="J166" s="33">
        <v>4</v>
      </c>
      <c r="K166" s="13">
        <f t="shared" si="841"/>
        <v>9.0909090909090912E-2</v>
      </c>
      <c r="L166" s="37">
        <v>129</v>
      </c>
      <c r="M166" s="234">
        <v>6</v>
      </c>
      <c r="N166" s="13">
        <f t="shared" si="842"/>
        <v>4.6511627906976744E-2</v>
      </c>
      <c r="O166" s="33">
        <v>20</v>
      </c>
      <c r="P166" s="13">
        <f t="shared" si="843"/>
        <v>0.15503875968992248</v>
      </c>
      <c r="Q166" s="33">
        <v>6</v>
      </c>
      <c r="R166" s="13">
        <f t="shared" si="844"/>
        <v>4.6511627906976744E-2</v>
      </c>
      <c r="S166" s="37">
        <v>7890</v>
      </c>
      <c r="T166" s="234">
        <v>361</v>
      </c>
      <c r="U166" s="13">
        <f t="shared" si="845"/>
        <v>4.5754119138149557E-2</v>
      </c>
      <c r="V166" s="33">
        <v>1521</v>
      </c>
      <c r="W166" s="13">
        <f t="shared" si="846"/>
        <v>0.19277566539923954</v>
      </c>
      <c r="X166" s="33">
        <v>600</v>
      </c>
      <c r="Y166" s="13">
        <f t="shared" si="847"/>
        <v>7.6045627376425853E-2</v>
      </c>
      <c r="Z166" s="37">
        <v>6768</v>
      </c>
      <c r="AA166" s="234">
        <v>281</v>
      </c>
      <c r="AB166" s="13">
        <f t="shared" si="848"/>
        <v>4.1518912529550825E-2</v>
      </c>
      <c r="AC166" s="33">
        <v>1160</v>
      </c>
      <c r="AD166" s="13">
        <f t="shared" si="849"/>
        <v>0.17139479905437352</v>
      </c>
      <c r="AE166" s="33">
        <v>549</v>
      </c>
      <c r="AF166" s="13">
        <f t="shared" si="850"/>
        <v>8.1117021276595744E-2</v>
      </c>
      <c r="AG166" s="37">
        <v>4259</v>
      </c>
      <c r="AH166" s="234">
        <v>140</v>
      </c>
      <c r="AI166" s="13">
        <f t="shared" si="851"/>
        <v>3.2871566095327542E-2</v>
      </c>
      <c r="AJ166" s="33">
        <v>549</v>
      </c>
      <c r="AK166" s="13">
        <f t="shared" si="852"/>
        <v>0.12890349847382016</v>
      </c>
      <c r="AL166" s="33">
        <v>307</v>
      </c>
      <c r="AM166" s="13">
        <f t="shared" si="853"/>
        <v>7.2082648509039685E-2</v>
      </c>
      <c r="AN166" s="37">
        <v>1710</v>
      </c>
      <c r="AO166" s="234">
        <v>31</v>
      </c>
      <c r="AP166" s="13">
        <f t="shared" si="854"/>
        <v>1.8128654970760234E-2</v>
      </c>
      <c r="AQ166" s="33">
        <v>124</v>
      </c>
      <c r="AR166" s="13">
        <f t="shared" si="855"/>
        <v>7.2514619883040934E-2</v>
      </c>
      <c r="AS166" s="33">
        <v>90</v>
      </c>
      <c r="AT166" s="13">
        <f t="shared" si="856"/>
        <v>5.2631578947368418E-2</v>
      </c>
      <c r="AU166" s="37">
        <v>525</v>
      </c>
      <c r="AV166" s="234">
        <v>2</v>
      </c>
      <c r="AW166" s="13">
        <f t="shared" si="857"/>
        <v>3.8095238095238095E-3</v>
      </c>
      <c r="AX166" s="33">
        <v>30</v>
      </c>
      <c r="AY166" s="13">
        <f t="shared" si="858"/>
        <v>5.7142857142857141E-2</v>
      </c>
      <c r="AZ166" s="33">
        <v>17</v>
      </c>
      <c r="BA166" s="13">
        <f t="shared" si="859"/>
        <v>3.2380952380952378E-2</v>
      </c>
      <c r="BB166" s="37">
        <f t="shared" si="762"/>
        <v>21325</v>
      </c>
      <c r="BC166" s="70">
        <f t="shared" si="763"/>
        <v>826</v>
      </c>
      <c r="BD166" s="13">
        <f t="shared" si="860"/>
        <v>3.873388042203986E-2</v>
      </c>
      <c r="BE166" s="70">
        <f t="shared" si="764"/>
        <v>3409</v>
      </c>
      <c r="BF166" s="13">
        <f t="shared" si="861"/>
        <v>0.15985932004689332</v>
      </c>
      <c r="BG166" s="70">
        <f t="shared" si="765"/>
        <v>1573</v>
      </c>
      <c r="BH166" s="13">
        <f t="shared" si="862"/>
        <v>7.3763188745603753E-2</v>
      </c>
      <c r="BJ166" s="261"/>
      <c r="BK166" s="272"/>
      <c r="BL166" s="208" t="s">
        <v>67</v>
      </c>
      <c r="BM166" s="38">
        <v>11725</v>
      </c>
      <c r="BN166" s="38">
        <v>418</v>
      </c>
      <c r="BO166" s="85">
        <v>3.5650319829424307E-2</v>
      </c>
      <c r="BP166" s="38">
        <v>1639</v>
      </c>
      <c r="BQ166" s="85">
        <v>0.1397867803837953</v>
      </c>
      <c r="BR166" s="38">
        <v>1002</v>
      </c>
      <c r="BS166" s="85">
        <v>8.5458422174840079E-2</v>
      </c>
      <c r="BU166" s="190"/>
      <c r="BV166" s="192" t="s">
        <v>67</v>
      </c>
      <c r="BW166" s="36">
        <f t="shared" si="761"/>
        <v>0.72764361078546302</v>
      </c>
      <c r="BX166" s="36">
        <f>(BM134-SUM(BN134,BP134,BR134))/BM134</f>
        <v>0.74969799468470644</v>
      </c>
      <c r="BY166" s="81"/>
      <c r="BZ166" s="139"/>
      <c r="CA166" s="81"/>
      <c r="CB166" s="81"/>
      <c r="CC166" s="81"/>
      <c r="CD166" s="81"/>
      <c r="CE166" s="81"/>
      <c r="CF166" s="81"/>
      <c r="CG166" s="81"/>
      <c r="CH166" s="81"/>
      <c r="CI166" s="81"/>
      <c r="CJ166" s="81"/>
      <c r="CK166" s="81"/>
      <c r="CL166" s="81"/>
      <c r="CM166" s="81"/>
      <c r="CN166" s="81"/>
      <c r="CO166" s="81"/>
      <c r="CP166" s="3"/>
      <c r="CQ166" s="81"/>
      <c r="CR166" s="81"/>
      <c r="CS166" s="81"/>
      <c r="CT166" s="81"/>
      <c r="CU166" s="81"/>
      <c r="CV166" s="81"/>
      <c r="CW166" s="81"/>
      <c r="CX166" s="81"/>
      <c r="CY166" s="81"/>
      <c r="CZ166" s="81"/>
      <c r="DA166" s="81"/>
      <c r="DB166" s="81"/>
      <c r="DD166" s="139"/>
      <c r="DE166" s="81"/>
      <c r="DF166" s="81"/>
      <c r="DG166" s="81"/>
      <c r="DH166" s="81"/>
      <c r="DI166" s="81"/>
      <c r="DJ166" s="81"/>
      <c r="DK166" s="81"/>
      <c r="DL166" s="81"/>
      <c r="DM166" s="81"/>
      <c r="DN166" s="81"/>
      <c r="DO166" s="81"/>
      <c r="DP166" s="81"/>
      <c r="DQ166" s="81"/>
      <c r="DR166" s="81"/>
      <c r="DS166" s="81"/>
      <c r="DT166" s="81"/>
      <c r="DU166" s="81"/>
      <c r="DV166" s="81"/>
      <c r="DW166" s="81"/>
      <c r="DX166" s="81"/>
      <c r="DY166" s="81"/>
      <c r="DZ166" s="81"/>
      <c r="EA166" s="81"/>
      <c r="EB166" s="81"/>
      <c r="EC166" s="81"/>
      <c r="ED166" s="81"/>
      <c r="EE166" s="81"/>
      <c r="EF166" s="81"/>
      <c r="EG166" s="81"/>
      <c r="EH166" s="81"/>
      <c r="EI166" s="81"/>
      <c r="EJ166" s="81"/>
      <c r="EK166" s="81"/>
      <c r="EL166" s="81"/>
      <c r="EM166" s="81"/>
      <c r="EN166" s="81"/>
      <c r="EO166" s="81"/>
      <c r="EP166" s="81"/>
      <c r="EQ166" s="81"/>
      <c r="ER166" s="81"/>
      <c r="ES166" s="81"/>
      <c r="ET166" s="81"/>
      <c r="EU166" s="81"/>
      <c r="EV166" s="81"/>
      <c r="EX166" s="81"/>
      <c r="EY166" s="81"/>
      <c r="EZ166" s="81"/>
      <c r="FA166" s="81"/>
      <c r="FB166" s="81"/>
      <c r="FC166" s="81"/>
      <c r="FD166" s="81"/>
      <c r="FE166" s="81"/>
      <c r="FF166" s="81"/>
      <c r="FG166" s="81"/>
      <c r="FH166" s="81"/>
      <c r="FI166" s="81"/>
      <c r="FJ166" s="81"/>
      <c r="FK166" s="81"/>
      <c r="FL166" s="81"/>
      <c r="FM166" s="81"/>
      <c r="FN166" s="81"/>
      <c r="FO166" s="81"/>
      <c r="FP166" s="81"/>
      <c r="FQ166" s="81"/>
      <c r="FR166" s="81"/>
      <c r="FS166" s="81"/>
      <c r="FT166" s="81"/>
      <c r="FU166" s="81"/>
      <c r="FV166" s="81"/>
      <c r="FW166" s="81"/>
      <c r="FX166" s="81"/>
      <c r="FY166" s="81"/>
      <c r="FZ166" s="81"/>
      <c r="GA166" s="81"/>
      <c r="GB166" s="81"/>
      <c r="GC166" s="81"/>
      <c r="GD166" s="81"/>
      <c r="GE166" s="81"/>
      <c r="GF166" s="81"/>
      <c r="GG166" s="81"/>
      <c r="GH166" s="81"/>
    </row>
    <row r="167" spans="2:190" s="12" customFormat="1" ht="14.25" customHeight="1">
      <c r="B167" s="259">
        <v>33</v>
      </c>
      <c r="C167" s="270" t="s">
        <v>37</v>
      </c>
      <c r="D167" s="135" t="s">
        <v>140</v>
      </c>
      <c r="E167" s="120">
        <v>7</v>
      </c>
      <c r="F167" s="83">
        <v>0</v>
      </c>
      <c r="G167" s="72">
        <f t="shared" si="839"/>
        <v>0</v>
      </c>
      <c r="H167" s="73">
        <v>3</v>
      </c>
      <c r="I167" s="72">
        <f t="shared" si="840"/>
        <v>0.42857142857142855</v>
      </c>
      <c r="J167" s="73">
        <v>0</v>
      </c>
      <c r="K167" s="72">
        <f t="shared" si="841"/>
        <v>0</v>
      </c>
      <c r="L167" s="120">
        <v>26</v>
      </c>
      <c r="M167" s="83">
        <v>1</v>
      </c>
      <c r="N167" s="72">
        <f t="shared" si="842"/>
        <v>3.8461538461538464E-2</v>
      </c>
      <c r="O167" s="73">
        <v>4</v>
      </c>
      <c r="P167" s="72">
        <f t="shared" si="843"/>
        <v>0.15384615384615385</v>
      </c>
      <c r="Q167" s="73">
        <v>1</v>
      </c>
      <c r="R167" s="72">
        <f t="shared" si="844"/>
        <v>3.8461538461538464E-2</v>
      </c>
      <c r="S167" s="120">
        <v>1823</v>
      </c>
      <c r="T167" s="83">
        <v>93</v>
      </c>
      <c r="U167" s="72">
        <f t="shared" si="845"/>
        <v>5.1014810751508502E-2</v>
      </c>
      <c r="V167" s="73">
        <v>413</v>
      </c>
      <c r="W167" s="72">
        <f t="shared" si="846"/>
        <v>0.22654964344487108</v>
      </c>
      <c r="X167" s="73">
        <v>95</v>
      </c>
      <c r="Y167" s="72">
        <f t="shared" si="847"/>
        <v>5.2111903455842018E-2</v>
      </c>
      <c r="Z167" s="120">
        <v>1424</v>
      </c>
      <c r="AA167" s="83">
        <v>54</v>
      </c>
      <c r="AB167" s="72">
        <f t="shared" si="848"/>
        <v>3.7921348314606744E-2</v>
      </c>
      <c r="AC167" s="73">
        <v>310</v>
      </c>
      <c r="AD167" s="72">
        <f t="shared" si="849"/>
        <v>0.21769662921348315</v>
      </c>
      <c r="AE167" s="73">
        <v>73</v>
      </c>
      <c r="AF167" s="72">
        <f t="shared" si="850"/>
        <v>5.1264044943820225E-2</v>
      </c>
      <c r="AG167" s="120">
        <v>773</v>
      </c>
      <c r="AH167" s="83">
        <v>19</v>
      </c>
      <c r="AI167" s="72">
        <f t="shared" si="851"/>
        <v>2.4579560155239329E-2</v>
      </c>
      <c r="AJ167" s="73">
        <v>131</v>
      </c>
      <c r="AK167" s="72">
        <f t="shared" si="852"/>
        <v>0.16946959896507116</v>
      </c>
      <c r="AL167" s="73">
        <v>29</v>
      </c>
      <c r="AM167" s="72">
        <f t="shared" si="853"/>
        <v>3.7516170763260026E-2</v>
      </c>
      <c r="AN167" s="120">
        <v>370</v>
      </c>
      <c r="AO167" s="83">
        <v>5</v>
      </c>
      <c r="AP167" s="72">
        <f t="shared" si="854"/>
        <v>1.3513513513513514E-2</v>
      </c>
      <c r="AQ167" s="73">
        <v>51</v>
      </c>
      <c r="AR167" s="72">
        <f t="shared" si="855"/>
        <v>0.13783783783783785</v>
      </c>
      <c r="AS167" s="73">
        <v>6</v>
      </c>
      <c r="AT167" s="72">
        <f t="shared" si="856"/>
        <v>1.6216216216216217E-2</v>
      </c>
      <c r="AU167" s="120">
        <v>95</v>
      </c>
      <c r="AV167" s="83">
        <v>0</v>
      </c>
      <c r="AW167" s="72">
        <f t="shared" si="857"/>
        <v>0</v>
      </c>
      <c r="AX167" s="73">
        <v>10</v>
      </c>
      <c r="AY167" s="72">
        <f t="shared" si="858"/>
        <v>0.10526315789473684</v>
      </c>
      <c r="AZ167" s="73">
        <v>1</v>
      </c>
      <c r="BA167" s="72">
        <f t="shared" si="859"/>
        <v>1.0526315789473684E-2</v>
      </c>
      <c r="BB167" s="120">
        <f t="shared" si="762"/>
        <v>4518</v>
      </c>
      <c r="BC167" s="74">
        <f t="shared" si="763"/>
        <v>172</v>
      </c>
      <c r="BD167" s="72">
        <f t="shared" si="860"/>
        <v>3.8069942452412575E-2</v>
      </c>
      <c r="BE167" s="74">
        <f t="shared" si="764"/>
        <v>922</v>
      </c>
      <c r="BF167" s="72">
        <f t="shared" si="861"/>
        <v>0.20407259849490925</v>
      </c>
      <c r="BG167" s="74">
        <f t="shared" si="765"/>
        <v>205</v>
      </c>
      <c r="BH167" s="72">
        <f t="shared" si="862"/>
        <v>4.5374059318282423E-2</v>
      </c>
      <c r="BJ167" s="259">
        <v>41</v>
      </c>
      <c r="BK167" s="270" t="s">
        <v>11</v>
      </c>
      <c r="BL167" s="209" t="s">
        <v>140</v>
      </c>
      <c r="BM167" s="38">
        <v>19911</v>
      </c>
      <c r="BN167" s="38">
        <v>636</v>
      </c>
      <c r="BO167" s="85">
        <v>3.1942142534277532E-2</v>
      </c>
      <c r="BP167" s="38">
        <v>1815</v>
      </c>
      <c r="BQ167" s="85">
        <v>9.1155642609612772E-2</v>
      </c>
      <c r="BR167" s="38">
        <v>1961</v>
      </c>
      <c r="BS167" s="85">
        <v>9.8488272814022393E-2</v>
      </c>
      <c r="BU167" s="188" t="s">
        <v>37</v>
      </c>
      <c r="BV167" s="193" t="s">
        <v>140</v>
      </c>
      <c r="BW167" s="36">
        <f t="shared" si="761"/>
        <v>0.71248339973439578</v>
      </c>
      <c r="BX167" s="36">
        <f>(BM135-SUM(BN135,BP135,BR135))/BM135</f>
        <v>0.73770794824399266</v>
      </c>
      <c r="BY167" s="81"/>
      <c r="BZ167" s="139"/>
      <c r="CA167" s="81"/>
      <c r="CB167" s="81"/>
      <c r="CC167" s="81"/>
      <c r="CD167" s="81"/>
      <c r="CE167" s="81"/>
      <c r="CF167" s="81"/>
      <c r="CG167" s="81"/>
      <c r="CH167" s="81"/>
      <c r="CI167" s="81"/>
      <c r="CJ167" s="81"/>
      <c r="CK167" s="81"/>
      <c r="CL167" s="81"/>
      <c r="CM167" s="81"/>
      <c r="CN167" s="81"/>
      <c r="CO167" s="81"/>
      <c r="CP167" s="3"/>
      <c r="CQ167" s="81"/>
      <c r="CR167" s="81"/>
      <c r="CS167" s="81"/>
      <c r="CT167" s="81"/>
      <c r="CU167" s="81"/>
      <c r="CV167" s="81"/>
      <c r="CW167" s="81"/>
      <c r="CX167" s="81"/>
      <c r="CY167" s="81"/>
      <c r="CZ167" s="81"/>
      <c r="DA167" s="81"/>
      <c r="DB167" s="81"/>
      <c r="DD167" s="139"/>
      <c r="DE167" s="81"/>
      <c r="DF167" s="81"/>
      <c r="DG167" s="81"/>
      <c r="DH167" s="81"/>
      <c r="DI167" s="81"/>
      <c r="DJ167" s="81"/>
      <c r="DK167" s="81"/>
      <c r="DL167" s="81"/>
      <c r="DM167" s="81"/>
      <c r="DN167" s="81"/>
      <c r="DO167" s="81"/>
      <c r="DP167" s="81"/>
      <c r="DQ167" s="81"/>
      <c r="DR167" s="81"/>
      <c r="DS167" s="81"/>
      <c r="DT167" s="81"/>
      <c r="DU167" s="81"/>
      <c r="DV167" s="81"/>
      <c r="DW167" s="81"/>
      <c r="DX167" s="81"/>
      <c r="DY167" s="81"/>
      <c r="DZ167" s="81"/>
      <c r="EA167" s="81"/>
      <c r="EB167" s="81"/>
      <c r="EC167" s="81"/>
      <c r="ED167" s="81"/>
      <c r="EE167" s="81"/>
      <c r="EF167" s="81"/>
      <c r="EG167" s="81"/>
      <c r="EH167" s="81"/>
      <c r="EI167" s="81"/>
      <c r="EJ167" s="81"/>
      <c r="EK167" s="81"/>
      <c r="EL167" s="81"/>
      <c r="EM167" s="81"/>
      <c r="EN167" s="81"/>
      <c r="EO167" s="81"/>
      <c r="EP167" s="81"/>
      <c r="EQ167" s="81"/>
      <c r="ER167" s="81"/>
      <c r="ES167" s="81"/>
      <c r="ET167" s="81"/>
      <c r="EU167" s="81"/>
      <c r="EV167" s="81"/>
      <c r="EX167" s="81"/>
      <c r="EY167" s="81"/>
      <c r="EZ167" s="81"/>
      <c r="FA167" s="81"/>
      <c r="FB167" s="81"/>
      <c r="FC167" s="81"/>
      <c r="FD167" s="81"/>
      <c r="FE167" s="81"/>
      <c r="FF167" s="81"/>
      <c r="FG167" s="81"/>
      <c r="FH167" s="81"/>
      <c r="FI167" s="81"/>
      <c r="FJ167" s="81"/>
      <c r="FK167" s="81"/>
      <c r="FL167" s="81"/>
      <c r="FM167" s="81"/>
      <c r="FN167" s="81"/>
      <c r="FO167" s="81"/>
      <c r="FP167" s="81"/>
      <c r="FQ167" s="81"/>
      <c r="FR167" s="81"/>
      <c r="FS167" s="81"/>
      <c r="FT167" s="81"/>
      <c r="FU167" s="81"/>
      <c r="FV167" s="81"/>
      <c r="FW167" s="81"/>
      <c r="FX167" s="81"/>
      <c r="FY167" s="81"/>
      <c r="FZ167" s="81"/>
      <c r="GA167" s="81"/>
      <c r="GB167" s="81"/>
      <c r="GC167" s="81"/>
      <c r="GD167" s="81"/>
      <c r="GE167" s="81"/>
      <c r="GF167" s="81"/>
      <c r="GG167" s="81"/>
      <c r="GH167" s="81"/>
    </row>
    <row r="168" spans="2:190" s="12" customFormat="1" ht="14.25" customHeight="1">
      <c r="B168" s="260"/>
      <c r="C168" s="271"/>
      <c r="D168" s="213" t="s">
        <v>303</v>
      </c>
      <c r="E168" s="170">
        <v>0</v>
      </c>
      <c r="F168" s="220">
        <v>0</v>
      </c>
      <c r="G168" s="84" t="str">
        <f t="shared" si="839"/>
        <v>-</v>
      </c>
      <c r="H168" s="231">
        <v>0</v>
      </c>
      <c r="I168" s="84" t="str">
        <f>IFERROR(H168/E168,"-")</f>
        <v>-</v>
      </c>
      <c r="J168" s="231">
        <v>0</v>
      </c>
      <c r="K168" s="84" t="str">
        <f>IFERROR(J168/E168,"-")</f>
        <v>-</v>
      </c>
      <c r="L168" s="170">
        <v>3</v>
      </c>
      <c r="M168" s="220">
        <v>0</v>
      </c>
      <c r="N168" s="84">
        <f>IFERROR(M168/L168,"-")</f>
        <v>0</v>
      </c>
      <c r="O168" s="231">
        <v>0</v>
      </c>
      <c r="P168" s="84">
        <f>IFERROR(O168/L168,"-")</f>
        <v>0</v>
      </c>
      <c r="Q168" s="231">
        <v>2</v>
      </c>
      <c r="R168" s="84">
        <f>IFERROR(Q168/L168,"-")</f>
        <v>0.66666666666666663</v>
      </c>
      <c r="S168" s="170">
        <v>539</v>
      </c>
      <c r="T168" s="220">
        <v>30</v>
      </c>
      <c r="U168" s="84">
        <f>IFERROR(T168/S168,"-")</f>
        <v>5.5658627087198514E-2</v>
      </c>
      <c r="V168" s="231">
        <v>143</v>
      </c>
      <c r="W168" s="84">
        <f>IFERROR(V168/S168,"-")</f>
        <v>0.26530612244897961</v>
      </c>
      <c r="X168" s="231">
        <v>31</v>
      </c>
      <c r="Y168" s="84">
        <f>IFERROR(X168/S168,"-")</f>
        <v>5.7513914656771803E-2</v>
      </c>
      <c r="Z168" s="170">
        <v>362</v>
      </c>
      <c r="AA168" s="220">
        <v>25</v>
      </c>
      <c r="AB168" s="84">
        <f>IFERROR(AA168/Z168,"-")</f>
        <v>6.9060773480662987E-2</v>
      </c>
      <c r="AC168" s="231">
        <v>102</v>
      </c>
      <c r="AD168" s="84">
        <f>IFERROR(AC168/Z168,"-")</f>
        <v>0.28176795580110497</v>
      </c>
      <c r="AE168" s="231">
        <v>24</v>
      </c>
      <c r="AF168" s="84">
        <f>IFERROR(AE168/Z168,"-")</f>
        <v>6.6298342541436461E-2</v>
      </c>
      <c r="AG168" s="170">
        <v>175</v>
      </c>
      <c r="AH168" s="220">
        <v>7</v>
      </c>
      <c r="AI168" s="84">
        <f>IFERROR(AH168/AG168,"-")</f>
        <v>0.04</v>
      </c>
      <c r="AJ168" s="231">
        <v>33</v>
      </c>
      <c r="AK168" s="84">
        <f>IFERROR(AJ168/AG168,"-")</f>
        <v>0.18857142857142858</v>
      </c>
      <c r="AL168" s="231">
        <v>4</v>
      </c>
      <c r="AM168" s="84">
        <f>IFERROR(AL168/AG168,"-")</f>
        <v>2.2857142857142857E-2</v>
      </c>
      <c r="AN168" s="170">
        <v>82</v>
      </c>
      <c r="AO168" s="220">
        <v>1</v>
      </c>
      <c r="AP168" s="84">
        <f>IFERROR(AO168/AN168,"-")</f>
        <v>1.2195121951219513E-2</v>
      </c>
      <c r="AQ168" s="231">
        <v>16</v>
      </c>
      <c r="AR168" s="84">
        <f>IFERROR(AQ168/AN168,"-")</f>
        <v>0.1951219512195122</v>
      </c>
      <c r="AS168" s="231">
        <v>3</v>
      </c>
      <c r="AT168" s="84">
        <f>IFERROR(AS168/AN168,"-")</f>
        <v>3.6585365853658534E-2</v>
      </c>
      <c r="AU168" s="170">
        <v>20</v>
      </c>
      <c r="AV168" s="220">
        <v>0</v>
      </c>
      <c r="AW168" s="84">
        <f>IFERROR(AV168/AU168,"-")</f>
        <v>0</v>
      </c>
      <c r="AX168" s="231">
        <v>2</v>
      </c>
      <c r="AY168" s="84">
        <f>IFERROR(AX168/AU168,"-")</f>
        <v>0.1</v>
      </c>
      <c r="AZ168" s="231">
        <v>0</v>
      </c>
      <c r="BA168" s="84">
        <f>IFERROR(AZ168/AU168,"-")</f>
        <v>0</v>
      </c>
      <c r="BB168" s="170">
        <f t="shared" si="762"/>
        <v>1181</v>
      </c>
      <c r="BC168" s="171">
        <f t="shared" si="763"/>
        <v>63</v>
      </c>
      <c r="BD168" s="84">
        <f>IFERROR(BC168/BB168,"-")</f>
        <v>5.3344623200677392E-2</v>
      </c>
      <c r="BE168" s="171">
        <f t="shared" si="764"/>
        <v>296</v>
      </c>
      <c r="BF168" s="84">
        <f>IFERROR(BE168/BB168,"-")</f>
        <v>0.25063505503810329</v>
      </c>
      <c r="BG168" s="171">
        <f t="shared" si="765"/>
        <v>64</v>
      </c>
      <c r="BH168" s="84">
        <f>IFERROR(BG168/BB168,"-")</f>
        <v>5.4191363251481793E-2</v>
      </c>
      <c r="BJ168" s="260"/>
      <c r="BK168" s="271"/>
      <c r="BL168" s="209" t="s">
        <v>160</v>
      </c>
      <c r="BM168" s="38">
        <v>1151</v>
      </c>
      <c r="BN168" s="38">
        <v>50</v>
      </c>
      <c r="BO168" s="85">
        <v>4.3440486533449174E-2</v>
      </c>
      <c r="BP168" s="38">
        <v>105</v>
      </c>
      <c r="BQ168" s="85">
        <v>9.1225021720243271E-2</v>
      </c>
      <c r="BR168" s="38">
        <v>107</v>
      </c>
      <c r="BS168" s="85">
        <v>9.2962641181581235E-2</v>
      </c>
      <c r="BU168" s="225"/>
      <c r="BV168" s="214" t="s">
        <v>299</v>
      </c>
      <c r="BW168" s="36">
        <f t="shared" si="761"/>
        <v>0.64182895850973753</v>
      </c>
      <c r="BX168" s="226"/>
      <c r="BY168" s="81"/>
      <c r="BZ168" s="139"/>
      <c r="CA168" s="81"/>
      <c r="CB168" s="81"/>
      <c r="CC168" s="81"/>
      <c r="CD168" s="81"/>
      <c r="CE168" s="81"/>
      <c r="CF168" s="81"/>
      <c r="CG168" s="81"/>
      <c r="CH168" s="81"/>
      <c r="CI168" s="81"/>
      <c r="CJ168" s="81"/>
      <c r="CK168" s="81"/>
      <c r="CL168" s="81"/>
      <c r="CM168" s="81"/>
      <c r="CN168" s="81"/>
      <c r="CO168" s="81"/>
      <c r="CP168" s="3"/>
      <c r="CQ168" s="81"/>
      <c r="CR168" s="81"/>
      <c r="CS168" s="81"/>
      <c r="CT168" s="81"/>
      <c r="CU168" s="81"/>
      <c r="CV168" s="81"/>
      <c r="CW168" s="81"/>
      <c r="CX168" s="81"/>
      <c r="CY168" s="81"/>
      <c r="CZ168" s="81"/>
      <c r="DA168" s="81"/>
      <c r="DB168" s="81"/>
      <c r="DD168" s="139"/>
      <c r="DE168" s="81"/>
      <c r="DF168" s="81"/>
      <c r="DG168" s="81"/>
      <c r="DH168" s="81"/>
      <c r="DI168" s="81"/>
      <c r="DJ168" s="81"/>
      <c r="DK168" s="81"/>
      <c r="DL168" s="81"/>
      <c r="DM168" s="81"/>
      <c r="DN168" s="81"/>
      <c r="DO168" s="81"/>
      <c r="DP168" s="81"/>
      <c r="DQ168" s="81"/>
      <c r="DR168" s="81"/>
      <c r="DS168" s="81"/>
      <c r="DT168" s="81"/>
      <c r="DU168" s="81"/>
      <c r="DV168" s="81"/>
      <c r="DW168" s="81"/>
      <c r="DX168" s="81"/>
      <c r="DY168" s="81"/>
      <c r="DZ168" s="81"/>
      <c r="EA168" s="81"/>
      <c r="EB168" s="81"/>
      <c r="EC168" s="81"/>
      <c r="ED168" s="81"/>
      <c r="EE168" s="81"/>
      <c r="EF168" s="81"/>
      <c r="EG168" s="81"/>
      <c r="EH168" s="81"/>
      <c r="EI168" s="81"/>
      <c r="EJ168" s="81"/>
      <c r="EK168" s="81"/>
      <c r="EL168" s="81"/>
      <c r="EM168" s="81"/>
      <c r="EN168" s="81"/>
      <c r="EO168" s="81"/>
      <c r="EP168" s="81"/>
      <c r="EQ168" s="81"/>
      <c r="ER168" s="81"/>
      <c r="ES168" s="81"/>
      <c r="ET168" s="81"/>
      <c r="EU168" s="81"/>
      <c r="EV168" s="81"/>
      <c r="EX168" s="81"/>
      <c r="EY168" s="81"/>
      <c r="EZ168" s="81"/>
      <c r="FA168" s="81"/>
      <c r="FB168" s="81"/>
      <c r="FC168" s="81"/>
      <c r="FD168" s="81"/>
      <c r="FE168" s="81"/>
      <c r="FF168" s="81"/>
      <c r="FG168" s="81"/>
      <c r="FH168" s="81"/>
      <c r="FI168" s="81"/>
      <c r="FJ168" s="81"/>
      <c r="FK168" s="81"/>
      <c r="FL168" s="81"/>
      <c r="FM168" s="81"/>
      <c r="FN168" s="81"/>
      <c r="FO168" s="81"/>
      <c r="FP168" s="81"/>
      <c r="FQ168" s="81"/>
      <c r="FR168" s="81"/>
      <c r="FS168" s="81"/>
      <c r="FT168" s="81"/>
      <c r="FU168" s="81"/>
      <c r="FV168" s="81"/>
      <c r="FW168" s="81"/>
      <c r="FX168" s="81"/>
      <c r="FY168" s="81"/>
      <c r="FZ168" s="81"/>
      <c r="GA168" s="81"/>
      <c r="GB168" s="81"/>
      <c r="GC168" s="81"/>
      <c r="GD168" s="81"/>
      <c r="GE168" s="81"/>
      <c r="GF168" s="81"/>
      <c r="GG168" s="81"/>
      <c r="GH168" s="81"/>
    </row>
    <row r="169" spans="2:190" s="12" customFormat="1" ht="14.25" customHeight="1">
      <c r="B169" s="260"/>
      <c r="C169" s="271"/>
      <c r="D169" s="169" t="s">
        <v>160</v>
      </c>
      <c r="E169" s="164">
        <v>0</v>
      </c>
      <c r="F169" s="165">
        <v>0</v>
      </c>
      <c r="G169" s="62" t="str">
        <f t="shared" si="839"/>
        <v>-</v>
      </c>
      <c r="H169" s="63">
        <v>0</v>
      </c>
      <c r="I169" s="62" t="str">
        <f t="shared" si="840"/>
        <v>-</v>
      </c>
      <c r="J169" s="63">
        <v>0</v>
      </c>
      <c r="K169" s="62" t="str">
        <f t="shared" si="841"/>
        <v>-</v>
      </c>
      <c r="L169" s="164">
        <v>1</v>
      </c>
      <c r="M169" s="165">
        <v>0</v>
      </c>
      <c r="N169" s="62">
        <f t="shared" si="842"/>
        <v>0</v>
      </c>
      <c r="O169" s="63">
        <v>1</v>
      </c>
      <c r="P169" s="62">
        <f t="shared" si="843"/>
        <v>1</v>
      </c>
      <c r="Q169" s="63">
        <v>0</v>
      </c>
      <c r="R169" s="62">
        <f t="shared" si="844"/>
        <v>0</v>
      </c>
      <c r="S169" s="164">
        <v>288</v>
      </c>
      <c r="T169" s="165">
        <v>9</v>
      </c>
      <c r="U169" s="62">
        <f t="shared" si="845"/>
        <v>3.125E-2</v>
      </c>
      <c r="V169" s="63">
        <v>56</v>
      </c>
      <c r="W169" s="62">
        <f t="shared" si="846"/>
        <v>0.19444444444444445</v>
      </c>
      <c r="X169" s="63">
        <v>11</v>
      </c>
      <c r="Y169" s="62">
        <f t="shared" si="847"/>
        <v>3.8194444444444448E-2</v>
      </c>
      <c r="Z169" s="164">
        <v>135</v>
      </c>
      <c r="AA169" s="165">
        <v>5</v>
      </c>
      <c r="AB169" s="62">
        <f t="shared" si="848"/>
        <v>3.7037037037037035E-2</v>
      </c>
      <c r="AC169" s="63">
        <v>28</v>
      </c>
      <c r="AD169" s="62">
        <f t="shared" si="849"/>
        <v>0.2074074074074074</v>
      </c>
      <c r="AE169" s="63">
        <v>11</v>
      </c>
      <c r="AF169" s="62">
        <f t="shared" si="850"/>
        <v>8.1481481481481488E-2</v>
      </c>
      <c r="AG169" s="164">
        <v>55</v>
      </c>
      <c r="AH169" s="165">
        <v>2</v>
      </c>
      <c r="AI169" s="62">
        <f t="shared" si="851"/>
        <v>3.6363636363636362E-2</v>
      </c>
      <c r="AJ169" s="63">
        <v>9</v>
      </c>
      <c r="AK169" s="62">
        <f t="shared" si="852"/>
        <v>0.16363636363636364</v>
      </c>
      <c r="AL169" s="63">
        <v>2</v>
      </c>
      <c r="AM169" s="62">
        <f t="shared" si="853"/>
        <v>3.6363636363636362E-2</v>
      </c>
      <c r="AN169" s="164">
        <v>24</v>
      </c>
      <c r="AO169" s="165">
        <v>0</v>
      </c>
      <c r="AP169" s="62">
        <f t="shared" si="854"/>
        <v>0</v>
      </c>
      <c r="AQ169" s="63">
        <v>2</v>
      </c>
      <c r="AR169" s="62">
        <f t="shared" si="855"/>
        <v>8.3333333333333329E-2</v>
      </c>
      <c r="AS169" s="63">
        <v>1</v>
      </c>
      <c r="AT169" s="62">
        <f t="shared" si="856"/>
        <v>4.1666666666666664E-2</v>
      </c>
      <c r="AU169" s="164">
        <v>8</v>
      </c>
      <c r="AV169" s="165">
        <v>0</v>
      </c>
      <c r="AW169" s="62">
        <f t="shared" si="857"/>
        <v>0</v>
      </c>
      <c r="AX169" s="63">
        <v>0</v>
      </c>
      <c r="AY169" s="62">
        <f t="shared" si="858"/>
        <v>0</v>
      </c>
      <c r="AZ169" s="63">
        <v>0</v>
      </c>
      <c r="BA169" s="62">
        <f t="shared" si="859"/>
        <v>0</v>
      </c>
      <c r="BB169" s="164">
        <f t="shared" si="762"/>
        <v>511</v>
      </c>
      <c r="BC169" s="64">
        <f t="shared" si="763"/>
        <v>16</v>
      </c>
      <c r="BD169" s="62">
        <f t="shared" si="860"/>
        <v>3.131115459882583E-2</v>
      </c>
      <c r="BE169" s="64">
        <f t="shared" si="764"/>
        <v>96</v>
      </c>
      <c r="BF169" s="62">
        <f t="shared" si="861"/>
        <v>0.18786692759295498</v>
      </c>
      <c r="BG169" s="64">
        <f t="shared" si="765"/>
        <v>25</v>
      </c>
      <c r="BH169" s="62">
        <f t="shared" si="862"/>
        <v>4.8923679060665359E-2</v>
      </c>
      <c r="BJ169" s="260"/>
      <c r="BK169" s="271"/>
      <c r="BL169" s="209" t="s">
        <v>209</v>
      </c>
      <c r="BM169" s="38">
        <v>624</v>
      </c>
      <c r="BN169" s="38">
        <v>1</v>
      </c>
      <c r="BO169" s="85">
        <v>1.6025641025641025E-3</v>
      </c>
      <c r="BP169" s="38">
        <v>9</v>
      </c>
      <c r="BQ169" s="85">
        <v>1.4423076923076924E-2</v>
      </c>
      <c r="BR169" s="38">
        <v>12</v>
      </c>
      <c r="BS169" s="85">
        <v>1.9230769230769232E-2</v>
      </c>
      <c r="BU169" s="189"/>
      <c r="BV169" s="193" t="s">
        <v>160</v>
      </c>
      <c r="BW169" s="36">
        <f t="shared" si="761"/>
        <v>0.73189823874755378</v>
      </c>
      <c r="BX169" s="36">
        <f>(BM136-SUM(BN136,BP136,BR136))/BM136</f>
        <v>0.73549883990719256</v>
      </c>
      <c r="BY169" s="81"/>
      <c r="BZ169" s="139"/>
      <c r="CA169" s="81"/>
      <c r="CB169" s="81"/>
      <c r="CC169" s="81"/>
      <c r="CD169" s="81"/>
      <c r="CE169" s="81"/>
      <c r="CF169" s="81"/>
      <c r="CG169" s="81"/>
      <c r="CH169" s="81"/>
      <c r="CI169" s="81"/>
      <c r="CJ169" s="81"/>
      <c r="CK169" s="81"/>
      <c r="CL169" s="81"/>
      <c r="CM169" s="81"/>
      <c r="CN169" s="81"/>
      <c r="CO169" s="81"/>
      <c r="CP169" s="3"/>
      <c r="CQ169" s="81"/>
      <c r="CR169" s="81"/>
      <c r="CS169" s="81"/>
      <c r="CT169" s="81"/>
      <c r="CU169" s="81"/>
      <c r="CV169" s="81"/>
      <c r="CW169" s="81"/>
      <c r="CX169" s="81"/>
      <c r="CY169" s="81"/>
      <c r="CZ169" s="81"/>
      <c r="DA169" s="81"/>
      <c r="DB169" s="81"/>
      <c r="DD169" s="139"/>
      <c r="DE169" s="81"/>
      <c r="DF169" s="81"/>
      <c r="DG169" s="81"/>
      <c r="DH169" s="81"/>
      <c r="DI169" s="81"/>
      <c r="DJ169" s="81"/>
      <c r="DK169" s="81"/>
      <c r="DL169" s="81"/>
      <c r="DM169" s="81"/>
      <c r="DN169" s="81"/>
      <c r="DO169" s="81"/>
      <c r="DP169" s="81"/>
      <c r="DQ169" s="81"/>
      <c r="DR169" s="81"/>
      <c r="DS169" s="81"/>
      <c r="DT169" s="81"/>
      <c r="DU169" s="81"/>
      <c r="DV169" s="81"/>
      <c r="DW169" s="81"/>
      <c r="DX169" s="81"/>
      <c r="DY169" s="81"/>
      <c r="DZ169" s="81"/>
      <c r="EA169" s="81"/>
      <c r="EB169" s="81"/>
      <c r="EC169" s="81"/>
      <c r="ED169" s="81"/>
      <c r="EE169" s="81"/>
      <c r="EF169" s="81"/>
      <c r="EG169" s="81"/>
      <c r="EH169" s="81"/>
      <c r="EI169" s="81"/>
      <c r="EJ169" s="81"/>
      <c r="EK169" s="81"/>
      <c r="EL169" s="81"/>
      <c r="EM169" s="81"/>
      <c r="EN169" s="81"/>
      <c r="EO169" s="81"/>
      <c r="EP169" s="81"/>
      <c r="EQ169" s="81"/>
      <c r="ER169" s="81"/>
      <c r="ES169" s="81"/>
      <c r="ET169" s="81"/>
      <c r="EU169" s="81"/>
      <c r="EV169" s="81"/>
      <c r="EX169" s="81"/>
      <c r="EY169" s="81"/>
      <c r="EZ169" s="81"/>
      <c r="FA169" s="81"/>
      <c r="FB169" s="81"/>
      <c r="FC169" s="81"/>
      <c r="FD169" s="81"/>
      <c r="FE169" s="81"/>
      <c r="FF169" s="81"/>
      <c r="FG169" s="81"/>
      <c r="FH169" s="81"/>
      <c r="FI169" s="81"/>
      <c r="FJ169" s="81"/>
      <c r="FK169" s="81"/>
      <c r="FL169" s="81"/>
      <c r="FM169" s="81"/>
      <c r="FN169" s="81"/>
      <c r="FO169" s="81"/>
      <c r="FP169" s="81"/>
      <c r="FQ169" s="81"/>
      <c r="FR169" s="81"/>
      <c r="FS169" s="81"/>
      <c r="FT169" s="81"/>
      <c r="FU169" s="81"/>
      <c r="FV169" s="81"/>
      <c r="FW169" s="81"/>
      <c r="FX169" s="81"/>
      <c r="FY169" s="81"/>
      <c r="FZ169" s="81"/>
      <c r="GA169" s="81"/>
      <c r="GB169" s="81"/>
      <c r="GC169" s="81"/>
      <c r="GD169" s="81"/>
      <c r="GE169" s="81"/>
      <c r="GF169" s="81"/>
      <c r="GG169" s="81"/>
      <c r="GH169" s="81"/>
    </row>
    <row r="170" spans="2:190" s="12" customFormat="1" ht="14.25" customHeight="1">
      <c r="B170" s="260"/>
      <c r="C170" s="271"/>
      <c r="D170" s="136" t="s">
        <v>210</v>
      </c>
      <c r="E170" s="156">
        <v>1</v>
      </c>
      <c r="F170" s="232">
        <v>0</v>
      </c>
      <c r="G170" s="158">
        <f t="shared" ref="G170" si="935">IFERROR(F170/E170,"-")</f>
        <v>0</v>
      </c>
      <c r="H170" s="233">
        <v>0</v>
      </c>
      <c r="I170" s="158">
        <f t="shared" ref="I170" si="936">IFERROR(H170/E170,"-")</f>
        <v>0</v>
      </c>
      <c r="J170" s="233">
        <v>0</v>
      </c>
      <c r="K170" s="158">
        <f t="shared" ref="K170" si="937">IFERROR(J170/E170,"-")</f>
        <v>0</v>
      </c>
      <c r="L170" s="156">
        <v>1</v>
      </c>
      <c r="M170" s="232">
        <v>0</v>
      </c>
      <c r="N170" s="158">
        <f t="shared" ref="N170" si="938">IFERROR(M170/L170,"-")</f>
        <v>0</v>
      </c>
      <c r="O170" s="233">
        <v>0</v>
      </c>
      <c r="P170" s="158">
        <f t="shared" ref="P170" si="939">IFERROR(O170/L170,"-")</f>
        <v>0</v>
      </c>
      <c r="Q170" s="233">
        <v>0</v>
      </c>
      <c r="R170" s="158">
        <f t="shared" ref="R170" si="940">IFERROR(Q170/L170,"-")</f>
        <v>0</v>
      </c>
      <c r="S170" s="156">
        <v>14</v>
      </c>
      <c r="T170" s="232">
        <v>0</v>
      </c>
      <c r="U170" s="158">
        <f t="shared" ref="U170" si="941">IFERROR(T170/S170,"-")</f>
        <v>0</v>
      </c>
      <c r="V170" s="233">
        <v>0</v>
      </c>
      <c r="W170" s="158">
        <f t="shared" ref="W170" si="942">IFERROR(V170/S170,"-")</f>
        <v>0</v>
      </c>
      <c r="X170" s="233">
        <v>1</v>
      </c>
      <c r="Y170" s="158">
        <f t="shared" ref="Y170" si="943">IFERROR(X170/S170,"-")</f>
        <v>7.1428571428571425E-2</v>
      </c>
      <c r="Z170" s="156">
        <v>20</v>
      </c>
      <c r="AA170" s="232">
        <v>0</v>
      </c>
      <c r="AB170" s="158">
        <f t="shared" ref="AB170" si="944">IFERROR(AA170/Z170,"-")</f>
        <v>0</v>
      </c>
      <c r="AC170" s="233">
        <v>0</v>
      </c>
      <c r="AD170" s="158">
        <f t="shared" ref="AD170" si="945">IFERROR(AC170/Z170,"-")</f>
        <v>0</v>
      </c>
      <c r="AE170" s="233">
        <v>0</v>
      </c>
      <c r="AF170" s="158">
        <f t="shared" ref="AF170" si="946">IFERROR(AE170/Z170,"-")</f>
        <v>0</v>
      </c>
      <c r="AG170" s="156">
        <v>18</v>
      </c>
      <c r="AH170" s="232">
        <v>0</v>
      </c>
      <c r="AI170" s="158">
        <f t="shared" ref="AI170" si="947">IFERROR(AH170/AG170,"-")</f>
        <v>0</v>
      </c>
      <c r="AJ170" s="233">
        <v>0</v>
      </c>
      <c r="AK170" s="158">
        <f t="shared" ref="AK170" si="948">IFERROR(AJ170/AG170,"-")</f>
        <v>0</v>
      </c>
      <c r="AL170" s="233">
        <v>0</v>
      </c>
      <c r="AM170" s="158">
        <f t="shared" ref="AM170" si="949">IFERROR(AL170/AG170,"-")</f>
        <v>0</v>
      </c>
      <c r="AN170" s="156">
        <v>27</v>
      </c>
      <c r="AO170" s="232">
        <v>0</v>
      </c>
      <c r="AP170" s="158">
        <f t="shared" ref="AP170" si="950">IFERROR(AO170/AN170,"-")</f>
        <v>0</v>
      </c>
      <c r="AQ170" s="233">
        <v>0</v>
      </c>
      <c r="AR170" s="158">
        <f t="shared" ref="AR170" si="951">IFERROR(AQ170/AN170,"-")</f>
        <v>0</v>
      </c>
      <c r="AS170" s="233">
        <v>1</v>
      </c>
      <c r="AT170" s="158">
        <f t="shared" ref="AT170" si="952">IFERROR(AS170/AN170,"-")</f>
        <v>3.7037037037037035E-2</v>
      </c>
      <c r="AU170" s="156">
        <v>18</v>
      </c>
      <c r="AV170" s="232">
        <v>0</v>
      </c>
      <c r="AW170" s="158">
        <f t="shared" ref="AW170" si="953">IFERROR(AV170/AU170,"-")</f>
        <v>0</v>
      </c>
      <c r="AX170" s="233">
        <v>1</v>
      </c>
      <c r="AY170" s="158">
        <f t="shared" ref="AY170" si="954">IFERROR(AX170/AU170,"-")</f>
        <v>5.5555555555555552E-2</v>
      </c>
      <c r="AZ170" s="233">
        <v>0</v>
      </c>
      <c r="BA170" s="158">
        <f t="shared" ref="BA170" si="955">IFERROR(AZ170/AU170,"-")</f>
        <v>0</v>
      </c>
      <c r="BB170" s="156">
        <f t="shared" si="762"/>
        <v>99</v>
      </c>
      <c r="BC170" s="157">
        <f t="shared" si="763"/>
        <v>0</v>
      </c>
      <c r="BD170" s="158">
        <f t="shared" ref="BD170" si="956">IFERROR(BC170/BB170,"-")</f>
        <v>0</v>
      </c>
      <c r="BE170" s="157">
        <f t="shared" si="764"/>
        <v>1</v>
      </c>
      <c r="BF170" s="158">
        <f t="shared" ref="BF170" si="957">IFERROR(BE170/BB170,"-")</f>
        <v>1.0101010101010102E-2</v>
      </c>
      <c r="BG170" s="157">
        <f t="shared" si="765"/>
        <v>2</v>
      </c>
      <c r="BH170" s="158">
        <f t="shared" ref="BH170" si="958">IFERROR(BG170/BB170,"-")</f>
        <v>2.0202020202020204E-2</v>
      </c>
      <c r="BJ170" s="261"/>
      <c r="BK170" s="272"/>
      <c r="BL170" s="208" t="s">
        <v>67</v>
      </c>
      <c r="BM170" s="38">
        <v>21686</v>
      </c>
      <c r="BN170" s="38">
        <v>687</v>
      </c>
      <c r="BO170" s="85">
        <v>3.1679424513511023E-2</v>
      </c>
      <c r="BP170" s="38">
        <v>1929</v>
      </c>
      <c r="BQ170" s="85">
        <v>8.8951397214792949E-2</v>
      </c>
      <c r="BR170" s="38">
        <v>2080</v>
      </c>
      <c r="BS170" s="85">
        <v>9.5914414829844141E-2</v>
      </c>
      <c r="BU170" s="189"/>
      <c r="BV170" s="193" t="s">
        <v>209</v>
      </c>
      <c r="BW170" s="36">
        <f t="shared" si="761"/>
        <v>0.96969696969696972</v>
      </c>
      <c r="BX170" s="36">
        <f>(BM137-SUM(BN137,BP137,BR137))/BM137</f>
        <v>0.9555555555555556</v>
      </c>
      <c r="BY170" s="81"/>
      <c r="BZ170" s="139"/>
      <c r="CA170" s="81"/>
      <c r="CB170" s="81"/>
      <c r="CC170" s="81"/>
      <c r="CD170" s="81"/>
      <c r="CE170" s="81"/>
      <c r="CF170" s="81"/>
      <c r="CG170" s="81"/>
      <c r="CH170" s="81"/>
      <c r="CI170" s="81"/>
      <c r="CJ170" s="81"/>
      <c r="CK170" s="81"/>
      <c r="CL170" s="81"/>
      <c r="CM170" s="81"/>
      <c r="CN170" s="81"/>
      <c r="CO170" s="81"/>
      <c r="CP170" s="3"/>
      <c r="CQ170" s="81"/>
      <c r="CR170" s="81"/>
      <c r="CS170" s="81"/>
      <c r="CT170" s="81"/>
      <c r="CU170" s="81"/>
      <c r="CV170" s="81"/>
      <c r="CW170" s="81"/>
      <c r="CX170" s="81"/>
      <c r="CY170" s="81"/>
      <c r="CZ170" s="81"/>
      <c r="DA170" s="81"/>
      <c r="DB170" s="81"/>
      <c r="DD170" s="139"/>
      <c r="DE170" s="81"/>
      <c r="DF170" s="81"/>
      <c r="DG170" s="81"/>
      <c r="DH170" s="81"/>
      <c r="DI170" s="81"/>
      <c r="DJ170" s="81"/>
      <c r="DK170" s="81"/>
      <c r="DL170" s="81"/>
      <c r="DM170" s="81"/>
      <c r="DN170" s="81"/>
      <c r="DO170" s="81"/>
      <c r="DP170" s="81"/>
      <c r="DQ170" s="81"/>
      <c r="DR170" s="81"/>
      <c r="DS170" s="81"/>
      <c r="DT170" s="81"/>
      <c r="DU170" s="81"/>
      <c r="DV170" s="81"/>
      <c r="DW170" s="81"/>
      <c r="DX170" s="81"/>
      <c r="DY170" s="81"/>
      <c r="DZ170" s="81"/>
      <c r="EA170" s="81"/>
      <c r="EB170" s="81"/>
      <c r="EC170" s="81"/>
      <c r="ED170" s="81"/>
      <c r="EE170" s="81"/>
      <c r="EF170" s="81"/>
      <c r="EG170" s="81"/>
      <c r="EH170" s="81"/>
      <c r="EI170" s="81"/>
      <c r="EJ170" s="81"/>
      <c r="EK170" s="81"/>
      <c r="EL170" s="81"/>
      <c r="EM170" s="81"/>
      <c r="EN170" s="81"/>
      <c r="EO170" s="81"/>
      <c r="EP170" s="81"/>
      <c r="EQ170" s="81"/>
      <c r="ER170" s="81"/>
      <c r="ES170" s="81"/>
      <c r="ET170" s="81"/>
      <c r="EU170" s="81"/>
      <c r="EV170" s="81"/>
      <c r="EX170" s="81"/>
      <c r="EY170" s="81"/>
      <c r="EZ170" s="81"/>
      <c r="FA170" s="81"/>
      <c r="FB170" s="81"/>
      <c r="FC170" s="81"/>
      <c r="FD170" s="81"/>
      <c r="FE170" s="81"/>
      <c r="FF170" s="81"/>
      <c r="FG170" s="81"/>
      <c r="FH170" s="81"/>
      <c r="FI170" s="81"/>
      <c r="FJ170" s="81"/>
      <c r="FK170" s="81"/>
      <c r="FL170" s="81"/>
      <c r="FM170" s="81"/>
      <c r="FN170" s="81"/>
      <c r="FO170" s="81"/>
      <c r="FP170" s="81"/>
      <c r="FQ170" s="81"/>
      <c r="FR170" s="81"/>
      <c r="FS170" s="81"/>
      <c r="FT170" s="81"/>
      <c r="FU170" s="81"/>
      <c r="FV170" s="81"/>
      <c r="FW170" s="81"/>
      <c r="FX170" s="81"/>
      <c r="FY170" s="81"/>
      <c r="FZ170" s="81"/>
      <c r="GA170" s="81"/>
      <c r="GB170" s="81"/>
      <c r="GC170" s="81"/>
      <c r="GD170" s="81"/>
      <c r="GE170" s="81"/>
      <c r="GF170" s="81"/>
      <c r="GG170" s="81"/>
      <c r="GH170" s="81"/>
    </row>
    <row r="171" spans="2:190" s="12" customFormat="1" ht="14.25" customHeight="1">
      <c r="B171" s="261"/>
      <c r="C171" s="272"/>
      <c r="D171" s="154" t="s">
        <v>67</v>
      </c>
      <c r="E171" s="37">
        <v>8</v>
      </c>
      <c r="F171" s="234">
        <v>0</v>
      </c>
      <c r="G171" s="13">
        <f t="shared" si="839"/>
        <v>0</v>
      </c>
      <c r="H171" s="33">
        <v>3</v>
      </c>
      <c r="I171" s="13">
        <f t="shared" si="840"/>
        <v>0.375</v>
      </c>
      <c r="J171" s="33">
        <v>0</v>
      </c>
      <c r="K171" s="13">
        <f t="shared" si="841"/>
        <v>0</v>
      </c>
      <c r="L171" s="37">
        <v>31</v>
      </c>
      <c r="M171" s="234">
        <v>1</v>
      </c>
      <c r="N171" s="13">
        <f t="shared" si="842"/>
        <v>3.2258064516129031E-2</v>
      </c>
      <c r="O171" s="33">
        <v>5</v>
      </c>
      <c r="P171" s="13">
        <f t="shared" si="843"/>
        <v>0.16129032258064516</v>
      </c>
      <c r="Q171" s="33">
        <v>3</v>
      </c>
      <c r="R171" s="13">
        <f t="shared" si="844"/>
        <v>9.6774193548387094E-2</v>
      </c>
      <c r="S171" s="37">
        <v>2664</v>
      </c>
      <c r="T171" s="234">
        <v>132</v>
      </c>
      <c r="U171" s="13">
        <f t="shared" si="845"/>
        <v>4.954954954954955E-2</v>
      </c>
      <c r="V171" s="33">
        <v>612</v>
      </c>
      <c r="W171" s="13">
        <f t="shared" si="846"/>
        <v>0.22972972972972974</v>
      </c>
      <c r="X171" s="33">
        <v>138</v>
      </c>
      <c r="Y171" s="13">
        <f t="shared" si="847"/>
        <v>5.18018018018018E-2</v>
      </c>
      <c r="Z171" s="37">
        <v>1941</v>
      </c>
      <c r="AA171" s="234">
        <v>84</v>
      </c>
      <c r="AB171" s="13">
        <f t="shared" si="848"/>
        <v>4.3276661514683151E-2</v>
      </c>
      <c r="AC171" s="33">
        <v>440</v>
      </c>
      <c r="AD171" s="13">
        <f t="shared" si="849"/>
        <v>0.22668727460072127</v>
      </c>
      <c r="AE171" s="33">
        <v>108</v>
      </c>
      <c r="AF171" s="13">
        <f t="shared" si="850"/>
        <v>5.5641421947449768E-2</v>
      </c>
      <c r="AG171" s="37">
        <v>1021</v>
      </c>
      <c r="AH171" s="234">
        <v>28</v>
      </c>
      <c r="AI171" s="13">
        <f t="shared" si="851"/>
        <v>2.742409402546523E-2</v>
      </c>
      <c r="AJ171" s="33">
        <v>173</v>
      </c>
      <c r="AK171" s="13">
        <f t="shared" si="852"/>
        <v>0.1694417238001959</v>
      </c>
      <c r="AL171" s="33">
        <v>35</v>
      </c>
      <c r="AM171" s="13">
        <f t="shared" si="853"/>
        <v>3.4280117531831536E-2</v>
      </c>
      <c r="AN171" s="37">
        <v>503</v>
      </c>
      <c r="AO171" s="234">
        <v>6</v>
      </c>
      <c r="AP171" s="13">
        <f t="shared" si="854"/>
        <v>1.1928429423459244E-2</v>
      </c>
      <c r="AQ171" s="33">
        <v>69</v>
      </c>
      <c r="AR171" s="13">
        <f t="shared" si="855"/>
        <v>0.13717693836978131</v>
      </c>
      <c r="AS171" s="33">
        <v>11</v>
      </c>
      <c r="AT171" s="13">
        <f t="shared" si="856"/>
        <v>2.186878727634195E-2</v>
      </c>
      <c r="AU171" s="37">
        <v>141</v>
      </c>
      <c r="AV171" s="234">
        <v>0</v>
      </c>
      <c r="AW171" s="13">
        <f t="shared" si="857"/>
        <v>0</v>
      </c>
      <c r="AX171" s="33">
        <v>13</v>
      </c>
      <c r="AY171" s="13">
        <f t="shared" si="858"/>
        <v>9.2198581560283682E-2</v>
      </c>
      <c r="AZ171" s="33">
        <v>1</v>
      </c>
      <c r="BA171" s="13">
        <f t="shared" si="859"/>
        <v>7.0921985815602835E-3</v>
      </c>
      <c r="BB171" s="37">
        <f t="shared" si="762"/>
        <v>6309</v>
      </c>
      <c r="BC171" s="70">
        <f t="shared" si="763"/>
        <v>251</v>
      </c>
      <c r="BD171" s="13">
        <f t="shared" si="860"/>
        <v>3.9784434934220951E-2</v>
      </c>
      <c r="BE171" s="70">
        <f t="shared" si="764"/>
        <v>1315</v>
      </c>
      <c r="BF171" s="13">
        <f t="shared" si="861"/>
        <v>0.20843239816135678</v>
      </c>
      <c r="BG171" s="70">
        <f t="shared" si="765"/>
        <v>296</v>
      </c>
      <c r="BH171" s="13">
        <f t="shared" si="862"/>
        <v>4.6917102551909971E-2</v>
      </c>
      <c r="BJ171" s="259">
        <v>42</v>
      </c>
      <c r="BK171" s="270" t="s">
        <v>12</v>
      </c>
      <c r="BL171" s="209" t="s">
        <v>152</v>
      </c>
      <c r="BM171" s="38">
        <v>52389</v>
      </c>
      <c r="BN171" s="38">
        <v>1343</v>
      </c>
      <c r="BO171" s="85">
        <v>2.5635152417492223E-2</v>
      </c>
      <c r="BP171" s="38">
        <v>8912</v>
      </c>
      <c r="BQ171" s="85">
        <v>0.17011204642195882</v>
      </c>
      <c r="BR171" s="38">
        <v>1802</v>
      </c>
      <c r="BS171" s="85">
        <v>3.4396533623470574E-2</v>
      </c>
      <c r="BU171" s="190"/>
      <c r="BV171" s="192" t="s">
        <v>67</v>
      </c>
      <c r="BW171" s="36">
        <f t="shared" si="761"/>
        <v>0.70486606435251231</v>
      </c>
      <c r="BX171" s="36">
        <f>(BM138-SUM(BN138,BP138,BR138))/BM138</f>
        <v>0.74246987951807231</v>
      </c>
      <c r="BY171" s="81"/>
      <c r="BZ171" s="139"/>
      <c r="CA171" s="81"/>
      <c r="CB171" s="81"/>
      <c r="CC171" s="81"/>
      <c r="CD171" s="81"/>
      <c r="CE171" s="81"/>
      <c r="CF171" s="81"/>
      <c r="CG171" s="81"/>
      <c r="CH171" s="81"/>
      <c r="CI171" s="81"/>
      <c r="CJ171" s="81"/>
      <c r="CK171" s="81"/>
      <c r="CL171" s="81"/>
      <c r="CM171" s="81"/>
      <c r="CN171" s="81"/>
      <c r="CO171" s="81"/>
      <c r="CP171" s="3"/>
      <c r="CQ171" s="81"/>
      <c r="CR171" s="81"/>
      <c r="CS171" s="81"/>
      <c r="CT171" s="81"/>
      <c r="CU171" s="81"/>
      <c r="CV171" s="81"/>
      <c r="CW171" s="81"/>
      <c r="CX171" s="81"/>
      <c r="CY171" s="81"/>
      <c r="CZ171" s="81"/>
      <c r="DA171" s="81"/>
      <c r="DB171" s="81"/>
      <c r="DD171" s="139"/>
      <c r="DE171" s="81"/>
      <c r="DF171" s="81"/>
      <c r="DG171" s="81"/>
      <c r="DH171" s="81"/>
      <c r="DI171" s="81"/>
      <c r="DJ171" s="81"/>
      <c r="DK171" s="81"/>
      <c r="DL171" s="81"/>
      <c r="DM171" s="81"/>
      <c r="DN171" s="81"/>
      <c r="DO171" s="81"/>
      <c r="DP171" s="81"/>
      <c r="DQ171" s="81"/>
      <c r="DR171" s="81"/>
      <c r="DS171" s="81"/>
      <c r="DT171" s="81"/>
      <c r="DU171" s="81"/>
      <c r="DV171" s="81"/>
      <c r="DW171" s="81"/>
      <c r="DX171" s="81"/>
      <c r="DY171" s="81"/>
      <c r="DZ171" s="81"/>
      <c r="EA171" s="81"/>
      <c r="EB171" s="81"/>
      <c r="EC171" s="81"/>
      <c r="ED171" s="81"/>
      <c r="EE171" s="81"/>
      <c r="EF171" s="81"/>
      <c r="EG171" s="81"/>
      <c r="EH171" s="81"/>
      <c r="EI171" s="81"/>
      <c r="EJ171" s="81"/>
      <c r="EK171" s="81"/>
      <c r="EL171" s="81"/>
      <c r="EM171" s="81"/>
      <c r="EN171" s="81"/>
      <c r="EO171" s="81"/>
      <c r="EP171" s="81"/>
      <c r="EQ171" s="81"/>
      <c r="ER171" s="81"/>
      <c r="ES171" s="81"/>
      <c r="ET171" s="81"/>
      <c r="EU171" s="81"/>
      <c r="EV171" s="81"/>
      <c r="EX171" s="81"/>
      <c r="EY171" s="81"/>
      <c r="EZ171" s="81"/>
      <c r="FA171" s="81"/>
      <c r="FB171" s="81"/>
      <c r="FC171" s="81"/>
      <c r="FD171" s="81"/>
      <c r="FE171" s="81"/>
      <c r="FF171" s="81"/>
      <c r="FG171" s="81"/>
      <c r="FH171" s="81"/>
      <c r="FI171" s="81"/>
      <c r="FJ171" s="81"/>
      <c r="FK171" s="81"/>
      <c r="FL171" s="81"/>
      <c r="FM171" s="81"/>
      <c r="FN171" s="81"/>
      <c r="FO171" s="81"/>
      <c r="FP171" s="81"/>
      <c r="FQ171" s="81"/>
      <c r="FR171" s="81"/>
      <c r="FS171" s="81"/>
      <c r="FT171" s="81"/>
      <c r="FU171" s="81"/>
      <c r="FV171" s="81"/>
      <c r="FW171" s="81"/>
      <c r="FX171" s="81"/>
      <c r="FY171" s="81"/>
      <c r="FZ171" s="81"/>
      <c r="GA171" s="81"/>
      <c r="GB171" s="81"/>
      <c r="GC171" s="81"/>
      <c r="GD171" s="81"/>
      <c r="GE171" s="81"/>
      <c r="GF171" s="81"/>
      <c r="GG171" s="81"/>
      <c r="GH171" s="81"/>
    </row>
    <row r="172" spans="2:190" s="12" customFormat="1" ht="14.25" customHeight="1">
      <c r="B172" s="259">
        <v>34</v>
      </c>
      <c r="C172" s="270" t="s">
        <v>38</v>
      </c>
      <c r="D172" s="135" t="s">
        <v>140</v>
      </c>
      <c r="E172" s="120">
        <v>86</v>
      </c>
      <c r="F172" s="83">
        <v>1</v>
      </c>
      <c r="G172" s="72">
        <f t="shared" si="839"/>
        <v>1.1627906976744186E-2</v>
      </c>
      <c r="H172" s="73">
        <v>7</v>
      </c>
      <c r="I172" s="72">
        <f t="shared" si="840"/>
        <v>8.1395348837209308E-2</v>
      </c>
      <c r="J172" s="73">
        <v>1</v>
      </c>
      <c r="K172" s="72">
        <f t="shared" si="841"/>
        <v>1.1627906976744186E-2</v>
      </c>
      <c r="L172" s="120">
        <v>166</v>
      </c>
      <c r="M172" s="83">
        <v>6</v>
      </c>
      <c r="N172" s="72">
        <f t="shared" si="842"/>
        <v>3.614457831325301E-2</v>
      </c>
      <c r="O172" s="73">
        <v>24</v>
      </c>
      <c r="P172" s="72">
        <f t="shared" si="843"/>
        <v>0.14457831325301204</v>
      </c>
      <c r="Q172" s="73">
        <v>6</v>
      </c>
      <c r="R172" s="72">
        <f t="shared" si="844"/>
        <v>3.614457831325301E-2</v>
      </c>
      <c r="S172" s="120">
        <v>7493</v>
      </c>
      <c r="T172" s="83">
        <v>304</v>
      </c>
      <c r="U172" s="72">
        <f t="shared" si="845"/>
        <v>4.0571199786467373E-2</v>
      </c>
      <c r="V172" s="73">
        <v>1363</v>
      </c>
      <c r="W172" s="72">
        <f t="shared" si="846"/>
        <v>0.18190310956893099</v>
      </c>
      <c r="X172" s="73">
        <v>434</v>
      </c>
      <c r="Y172" s="72">
        <f t="shared" si="847"/>
        <v>5.792072601094355E-2</v>
      </c>
      <c r="Z172" s="120">
        <v>6366</v>
      </c>
      <c r="AA172" s="83">
        <v>217</v>
      </c>
      <c r="AB172" s="72">
        <f t="shared" si="848"/>
        <v>3.4087338988375744E-2</v>
      </c>
      <c r="AC172" s="73">
        <v>1052</v>
      </c>
      <c r="AD172" s="72">
        <f t="shared" si="849"/>
        <v>0.16525290606346213</v>
      </c>
      <c r="AE172" s="73">
        <v>392</v>
      </c>
      <c r="AF172" s="72">
        <f t="shared" si="850"/>
        <v>6.1577128495130383E-2</v>
      </c>
      <c r="AG172" s="120">
        <v>3997</v>
      </c>
      <c r="AH172" s="83">
        <v>66</v>
      </c>
      <c r="AI172" s="72">
        <f t="shared" si="851"/>
        <v>1.6512384288216161E-2</v>
      </c>
      <c r="AJ172" s="73">
        <v>503</v>
      </c>
      <c r="AK172" s="72">
        <f t="shared" si="852"/>
        <v>0.12584438328746561</v>
      </c>
      <c r="AL172" s="73">
        <v>211</v>
      </c>
      <c r="AM172" s="72">
        <f t="shared" si="853"/>
        <v>5.2789592194145613E-2</v>
      </c>
      <c r="AN172" s="120">
        <v>1809</v>
      </c>
      <c r="AO172" s="83">
        <v>14</v>
      </c>
      <c r="AP172" s="72">
        <f t="shared" si="854"/>
        <v>7.7390823659480379E-3</v>
      </c>
      <c r="AQ172" s="73">
        <v>118</v>
      </c>
      <c r="AR172" s="72">
        <f t="shared" si="855"/>
        <v>6.5229408512990597E-2</v>
      </c>
      <c r="AS172" s="73">
        <v>59</v>
      </c>
      <c r="AT172" s="72">
        <f t="shared" si="856"/>
        <v>3.2614704256495299E-2</v>
      </c>
      <c r="AU172" s="120">
        <v>565</v>
      </c>
      <c r="AV172" s="83">
        <v>3</v>
      </c>
      <c r="AW172" s="72">
        <f t="shared" si="857"/>
        <v>5.3097345132743362E-3</v>
      </c>
      <c r="AX172" s="73">
        <v>34</v>
      </c>
      <c r="AY172" s="72">
        <f t="shared" si="858"/>
        <v>6.0176991150442477E-2</v>
      </c>
      <c r="AZ172" s="73">
        <v>11</v>
      </c>
      <c r="BA172" s="72">
        <f t="shared" si="859"/>
        <v>1.9469026548672566E-2</v>
      </c>
      <c r="BB172" s="120">
        <f t="shared" si="762"/>
        <v>20482</v>
      </c>
      <c r="BC172" s="74">
        <f t="shared" si="763"/>
        <v>611</v>
      </c>
      <c r="BD172" s="72">
        <f t="shared" si="860"/>
        <v>2.9831071184454643E-2</v>
      </c>
      <c r="BE172" s="74">
        <f t="shared" si="764"/>
        <v>3101</v>
      </c>
      <c r="BF172" s="72">
        <f t="shared" si="861"/>
        <v>0.15140123034859876</v>
      </c>
      <c r="BG172" s="74">
        <f t="shared" si="765"/>
        <v>1114</v>
      </c>
      <c r="BH172" s="72">
        <f t="shared" si="862"/>
        <v>5.4389219802753637E-2</v>
      </c>
      <c r="BJ172" s="260"/>
      <c r="BK172" s="271"/>
      <c r="BL172" s="209" t="s">
        <v>160</v>
      </c>
      <c r="BM172" s="38">
        <v>4765</v>
      </c>
      <c r="BN172" s="38">
        <v>173</v>
      </c>
      <c r="BO172" s="85">
        <v>3.6306400839454356E-2</v>
      </c>
      <c r="BP172" s="38">
        <v>889</v>
      </c>
      <c r="BQ172" s="85">
        <v>0.18656873032528856</v>
      </c>
      <c r="BR172" s="38">
        <v>198</v>
      </c>
      <c r="BS172" s="85">
        <v>4.1552990556138508E-2</v>
      </c>
      <c r="BU172" s="188" t="s">
        <v>38</v>
      </c>
      <c r="BV172" s="193" t="s">
        <v>140</v>
      </c>
      <c r="BW172" s="36">
        <f t="shared" si="761"/>
        <v>0.76437847866419295</v>
      </c>
      <c r="BX172" s="36">
        <f>(BM139-SUM(BN139,BP139,BR139))/BM139</f>
        <v>0.78728257770173937</v>
      </c>
      <c r="BY172" s="81"/>
      <c r="BZ172" s="139"/>
      <c r="CA172" s="81"/>
      <c r="CB172" s="81"/>
      <c r="CC172" s="81"/>
      <c r="CD172" s="81"/>
      <c r="CE172" s="81"/>
      <c r="CF172" s="81"/>
      <c r="CG172" s="81"/>
      <c r="CH172" s="81"/>
      <c r="CI172" s="81"/>
      <c r="CJ172" s="81"/>
      <c r="CK172" s="81"/>
      <c r="CL172" s="81"/>
      <c r="CM172" s="81"/>
      <c r="CN172" s="81"/>
      <c r="CO172" s="81"/>
      <c r="CP172" s="3"/>
      <c r="CQ172" s="81"/>
      <c r="CR172" s="81"/>
      <c r="CS172" s="81"/>
      <c r="CT172" s="81"/>
      <c r="CU172" s="81"/>
      <c r="CV172" s="81"/>
      <c r="CW172" s="81"/>
      <c r="CX172" s="81"/>
      <c r="CY172" s="81"/>
      <c r="CZ172" s="81"/>
      <c r="DA172" s="81"/>
      <c r="DB172" s="81"/>
      <c r="DD172" s="139"/>
      <c r="DE172" s="81"/>
      <c r="DF172" s="81"/>
      <c r="DG172" s="81"/>
      <c r="DH172" s="81"/>
      <c r="DI172" s="81"/>
      <c r="DJ172" s="81"/>
      <c r="DK172" s="81"/>
      <c r="DL172" s="81"/>
      <c r="DM172" s="81"/>
      <c r="DN172" s="81"/>
      <c r="DO172" s="81"/>
      <c r="DP172" s="81"/>
      <c r="DQ172" s="81"/>
      <c r="DR172" s="81"/>
      <c r="DS172" s="81"/>
      <c r="DT172" s="81"/>
      <c r="DU172" s="81"/>
      <c r="DV172" s="81"/>
      <c r="DW172" s="81"/>
      <c r="DX172" s="81"/>
      <c r="DY172" s="81"/>
      <c r="DZ172" s="81"/>
      <c r="EA172" s="81"/>
      <c r="EB172" s="81"/>
      <c r="EC172" s="81"/>
      <c r="ED172" s="81"/>
      <c r="EE172" s="81"/>
      <c r="EF172" s="81"/>
      <c r="EG172" s="81"/>
      <c r="EH172" s="81"/>
      <c r="EI172" s="81"/>
      <c r="EJ172" s="81"/>
      <c r="EK172" s="81"/>
      <c r="EL172" s="81"/>
      <c r="EM172" s="81"/>
      <c r="EN172" s="81"/>
      <c r="EO172" s="81"/>
      <c r="EP172" s="81"/>
      <c r="EQ172" s="81"/>
      <c r="ER172" s="81"/>
      <c r="ES172" s="81"/>
      <c r="ET172" s="81"/>
      <c r="EU172" s="81"/>
      <c r="EV172" s="81"/>
      <c r="EX172" s="81"/>
      <c r="EY172" s="81"/>
      <c r="EZ172" s="81"/>
      <c r="FA172" s="81"/>
      <c r="FB172" s="81"/>
      <c r="FC172" s="81"/>
      <c r="FD172" s="81"/>
      <c r="FE172" s="81"/>
      <c r="FF172" s="81"/>
      <c r="FG172" s="81"/>
      <c r="FH172" s="81"/>
      <c r="FI172" s="81"/>
      <c r="FJ172" s="81"/>
      <c r="FK172" s="81"/>
      <c r="FL172" s="81"/>
      <c r="FM172" s="81"/>
      <c r="FN172" s="81"/>
      <c r="FO172" s="81"/>
      <c r="FP172" s="81"/>
      <c r="FQ172" s="81"/>
      <c r="FR172" s="81"/>
      <c r="FS172" s="81"/>
      <c r="FT172" s="81"/>
      <c r="FU172" s="81"/>
      <c r="FV172" s="81"/>
      <c r="FW172" s="81"/>
      <c r="FX172" s="81"/>
      <c r="FY172" s="81"/>
      <c r="FZ172" s="81"/>
      <c r="GA172" s="81"/>
      <c r="GB172" s="81"/>
      <c r="GC172" s="81"/>
      <c r="GD172" s="81"/>
      <c r="GE172" s="81"/>
      <c r="GF172" s="81"/>
      <c r="GG172" s="81"/>
      <c r="GH172" s="81"/>
    </row>
    <row r="173" spans="2:190" s="12" customFormat="1" ht="14.25" customHeight="1">
      <c r="B173" s="260"/>
      <c r="C173" s="271"/>
      <c r="D173" s="213" t="s">
        <v>303</v>
      </c>
      <c r="E173" s="170">
        <v>16</v>
      </c>
      <c r="F173" s="220">
        <v>1</v>
      </c>
      <c r="G173" s="84">
        <f t="shared" si="839"/>
        <v>6.25E-2</v>
      </c>
      <c r="H173" s="231">
        <v>6</v>
      </c>
      <c r="I173" s="84">
        <f>IFERROR(H173/E173,"-")</f>
        <v>0.375</v>
      </c>
      <c r="J173" s="231">
        <v>1</v>
      </c>
      <c r="K173" s="84">
        <f>IFERROR(J173/E173,"-")</f>
        <v>6.25E-2</v>
      </c>
      <c r="L173" s="170">
        <v>10</v>
      </c>
      <c r="M173" s="220">
        <v>0</v>
      </c>
      <c r="N173" s="84">
        <f>IFERROR(M173/L173,"-")</f>
        <v>0</v>
      </c>
      <c r="O173" s="231">
        <v>2</v>
      </c>
      <c r="P173" s="84">
        <f>IFERROR(O173/L173,"-")</f>
        <v>0.2</v>
      </c>
      <c r="Q173" s="231">
        <v>0</v>
      </c>
      <c r="R173" s="84">
        <f>IFERROR(Q173/L173,"-")</f>
        <v>0</v>
      </c>
      <c r="S173" s="170">
        <v>2040</v>
      </c>
      <c r="T173" s="220">
        <v>125</v>
      </c>
      <c r="U173" s="84">
        <f>IFERROR(T173/S173,"-")</f>
        <v>6.1274509803921566E-2</v>
      </c>
      <c r="V173" s="231">
        <v>448</v>
      </c>
      <c r="W173" s="84">
        <f>IFERROR(V173/S173,"-")</f>
        <v>0.2196078431372549</v>
      </c>
      <c r="X173" s="231">
        <v>156</v>
      </c>
      <c r="Y173" s="84">
        <f>IFERROR(X173/S173,"-")</f>
        <v>7.6470588235294124E-2</v>
      </c>
      <c r="Z173" s="170">
        <v>1558</v>
      </c>
      <c r="AA173" s="220">
        <v>87</v>
      </c>
      <c r="AB173" s="84">
        <f>IFERROR(AA173/Z173,"-")</f>
        <v>5.58408215661104E-2</v>
      </c>
      <c r="AC173" s="231">
        <v>364</v>
      </c>
      <c r="AD173" s="84">
        <f>IFERROR(AC173/Z173,"-")</f>
        <v>0.23363286264441591</v>
      </c>
      <c r="AE173" s="231">
        <v>115</v>
      </c>
      <c r="AF173" s="84">
        <f>IFERROR(AE173/Z173,"-")</f>
        <v>7.3812580231065475E-2</v>
      </c>
      <c r="AG173" s="170">
        <v>863</v>
      </c>
      <c r="AH173" s="220">
        <v>31</v>
      </c>
      <c r="AI173" s="84">
        <f>IFERROR(AH173/AG173,"-")</f>
        <v>3.5921205098493628E-2</v>
      </c>
      <c r="AJ173" s="231">
        <v>138</v>
      </c>
      <c r="AK173" s="84">
        <f>IFERROR(AJ173/AG173,"-")</f>
        <v>0.15990730011587487</v>
      </c>
      <c r="AL173" s="231">
        <v>55</v>
      </c>
      <c r="AM173" s="84">
        <f>IFERROR(AL173/AG173,"-")</f>
        <v>6.3731170336037077E-2</v>
      </c>
      <c r="AN173" s="170">
        <v>373</v>
      </c>
      <c r="AO173" s="220">
        <v>10</v>
      </c>
      <c r="AP173" s="84">
        <f>IFERROR(AO173/AN173,"-")</f>
        <v>2.6809651474530832E-2</v>
      </c>
      <c r="AQ173" s="231">
        <v>51</v>
      </c>
      <c r="AR173" s="84">
        <f>IFERROR(AQ173/AN173,"-")</f>
        <v>0.13672922252010725</v>
      </c>
      <c r="AS173" s="231">
        <v>16</v>
      </c>
      <c r="AT173" s="84">
        <f>IFERROR(AS173/AN173,"-")</f>
        <v>4.2895442359249331E-2</v>
      </c>
      <c r="AU173" s="170">
        <v>87</v>
      </c>
      <c r="AV173" s="220">
        <v>1</v>
      </c>
      <c r="AW173" s="84">
        <f>IFERROR(AV173/AU173,"-")</f>
        <v>1.1494252873563218E-2</v>
      </c>
      <c r="AX173" s="231">
        <v>4</v>
      </c>
      <c r="AY173" s="84">
        <f>IFERROR(AX173/AU173,"-")</f>
        <v>4.5977011494252873E-2</v>
      </c>
      <c r="AZ173" s="231">
        <v>2</v>
      </c>
      <c r="BA173" s="84">
        <f>IFERROR(AZ173/AU173,"-")</f>
        <v>2.2988505747126436E-2</v>
      </c>
      <c r="BB173" s="170">
        <f t="shared" si="762"/>
        <v>4947</v>
      </c>
      <c r="BC173" s="171">
        <f t="shared" si="763"/>
        <v>255</v>
      </c>
      <c r="BD173" s="84">
        <f>IFERROR(BC173/BB173,"-")</f>
        <v>5.1546391752577317E-2</v>
      </c>
      <c r="BE173" s="171">
        <f t="shared" si="764"/>
        <v>1013</v>
      </c>
      <c r="BF173" s="84">
        <f>IFERROR(BE173/BB173,"-")</f>
        <v>0.20477056802102284</v>
      </c>
      <c r="BG173" s="171">
        <f t="shared" si="765"/>
        <v>345</v>
      </c>
      <c r="BH173" s="84">
        <f>IFERROR(BG173/BB173,"-")</f>
        <v>6.9739235900545787E-2</v>
      </c>
      <c r="BJ173" s="260"/>
      <c r="BK173" s="271"/>
      <c r="BL173" s="209" t="s">
        <v>209</v>
      </c>
      <c r="BM173" s="38">
        <v>1030</v>
      </c>
      <c r="BN173" s="38">
        <v>3</v>
      </c>
      <c r="BO173" s="85">
        <v>2.9126213592233011E-3</v>
      </c>
      <c r="BP173" s="38">
        <v>28</v>
      </c>
      <c r="BQ173" s="85">
        <v>2.7184466019417475E-2</v>
      </c>
      <c r="BR173" s="38">
        <v>6</v>
      </c>
      <c r="BS173" s="85">
        <v>5.8252427184466021E-3</v>
      </c>
      <c r="BU173" s="225"/>
      <c r="BV173" s="214" t="s">
        <v>299</v>
      </c>
      <c r="BW173" s="36">
        <f t="shared" si="761"/>
        <v>0.6739438043258541</v>
      </c>
      <c r="BX173" s="226"/>
      <c r="BY173" s="81"/>
      <c r="BZ173" s="139"/>
      <c r="CA173" s="81"/>
      <c r="CB173" s="81"/>
      <c r="CC173" s="81"/>
      <c r="CD173" s="81"/>
      <c r="CE173" s="81"/>
      <c r="CF173" s="81"/>
      <c r="CG173" s="81"/>
      <c r="CH173" s="81"/>
      <c r="CI173" s="81"/>
      <c r="CJ173" s="81"/>
      <c r="CK173" s="81"/>
      <c r="CL173" s="81"/>
      <c r="CM173" s="81"/>
      <c r="CN173" s="81"/>
      <c r="CO173" s="81"/>
      <c r="CP173" s="3"/>
      <c r="CQ173" s="81"/>
      <c r="CR173" s="81"/>
      <c r="CS173" s="81"/>
      <c r="CT173" s="81"/>
      <c r="CU173" s="81"/>
      <c r="CV173" s="81"/>
      <c r="CW173" s="81"/>
      <c r="CX173" s="81"/>
      <c r="CY173" s="81"/>
      <c r="CZ173" s="81"/>
      <c r="DA173" s="81"/>
      <c r="DB173" s="81"/>
      <c r="DD173" s="139"/>
      <c r="DE173" s="81"/>
      <c r="DF173" s="81"/>
      <c r="DG173" s="81"/>
      <c r="DH173" s="81"/>
      <c r="DI173" s="81"/>
      <c r="DJ173" s="81"/>
      <c r="DK173" s="81"/>
      <c r="DL173" s="81"/>
      <c r="DM173" s="81"/>
      <c r="DN173" s="81"/>
      <c r="DO173" s="81"/>
      <c r="DP173" s="81"/>
      <c r="DQ173" s="81"/>
      <c r="DR173" s="81"/>
      <c r="DS173" s="81"/>
      <c r="DT173" s="81"/>
      <c r="DU173" s="81"/>
      <c r="DV173" s="81"/>
      <c r="DW173" s="81"/>
      <c r="DX173" s="81"/>
      <c r="DY173" s="81"/>
      <c r="DZ173" s="81"/>
      <c r="EA173" s="81"/>
      <c r="EB173" s="81"/>
      <c r="EC173" s="81"/>
      <c r="ED173" s="81"/>
      <c r="EE173" s="81"/>
      <c r="EF173" s="81"/>
      <c r="EG173" s="81"/>
      <c r="EH173" s="81"/>
      <c r="EI173" s="81"/>
      <c r="EJ173" s="81"/>
      <c r="EK173" s="81"/>
      <c r="EL173" s="81"/>
      <c r="EM173" s="81"/>
      <c r="EN173" s="81"/>
      <c r="EO173" s="81"/>
      <c r="EP173" s="81"/>
      <c r="EQ173" s="81"/>
      <c r="ER173" s="81"/>
      <c r="ES173" s="81"/>
      <c r="ET173" s="81"/>
      <c r="EU173" s="81"/>
      <c r="EV173" s="81"/>
      <c r="EX173" s="81"/>
      <c r="EY173" s="81"/>
      <c r="EZ173" s="81"/>
      <c r="FA173" s="81"/>
      <c r="FB173" s="81"/>
      <c r="FC173" s="81"/>
      <c r="FD173" s="81"/>
      <c r="FE173" s="81"/>
      <c r="FF173" s="81"/>
      <c r="FG173" s="81"/>
      <c r="FH173" s="81"/>
      <c r="FI173" s="81"/>
      <c r="FJ173" s="81"/>
      <c r="FK173" s="81"/>
      <c r="FL173" s="81"/>
      <c r="FM173" s="81"/>
      <c r="FN173" s="81"/>
      <c r="FO173" s="81"/>
      <c r="FP173" s="81"/>
      <c r="FQ173" s="81"/>
      <c r="FR173" s="81"/>
      <c r="FS173" s="81"/>
      <c r="FT173" s="81"/>
      <c r="FU173" s="81"/>
      <c r="FV173" s="81"/>
      <c r="FW173" s="81"/>
      <c r="FX173" s="81"/>
      <c r="FY173" s="81"/>
      <c r="FZ173" s="81"/>
      <c r="GA173" s="81"/>
      <c r="GB173" s="81"/>
      <c r="GC173" s="81"/>
      <c r="GD173" s="81"/>
      <c r="GE173" s="81"/>
      <c r="GF173" s="81"/>
      <c r="GG173" s="81"/>
      <c r="GH173" s="81"/>
    </row>
    <row r="174" spans="2:190" s="12" customFormat="1" ht="14.25" customHeight="1">
      <c r="B174" s="260"/>
      <c r="C174" s="271"/>
      <c r="D174" s="169" t="s">
        <v>160</v>
      </c>
      <c r="E174" s="164">
        <v>1</v>
      </c>
      <c r="F174" s="165">
        <v>0</v>
      </c>
      <c r="G174" s="62">
        <f t="shared" si="839"/>
        <v>0</v>
      </c>
      <c r="H174" s="63">
        <v>0</v>
      </c>
      <c r="I174" s="62">
        <f t="shared" si="840"/>
        <v>0</v>
      </c>
      <c r="J174" s="63">
        <v>0</v>
      </c>
      <c r="K174" s="62">
        <f t="shared" si="841"/>
        <v>0</v>
      </c>
      <c r="L174" s="164">
        <v>2</v>
      </c>
      <c r="M174" s="165">
        <v>0</v>
      </c>
      <c r="N174" s="62">
        <f t="shared" si="842"/>
        <v>0</v>
      </c>
      <c r="O174" s="63">
        <v>0</v>
      </c>
      <c r="P174" s="62">
        <f t="shared" si="843"/>
        <v>0</v>
      </c>
      <c r="Q174" s="63">
        <v>0</v>
      </c>
      <c r="R174" s="62">
        <f t="shared" si="844"/>
        <v>0</v>
      </c>
      <c r="S174" s="164">
        <v>846</v>
      </c>
      <c r="T174" s="165">
        <v>33</v>
      </c>
      <c r="U174" s="62">
        <f t="shared" si="845"/>
        <v>3.9007092198581561E-2</v>
      </c>
      <c r="V174" s="63">
        <v>133</v>
      </c>
      <c r="W174" s="62">
        <f t="shared" si="846"/>
        <v>0.15721040189125296</v>
      </c>
      <c r="X174" s="63">
        <v>56</v>
      </c>
      <c r="Y174" s="62">
        <f t="shared" si="847"/>
        <v>6.6193853427895979E-2</v>
      </c>
      <c r="Z174" s="164">
        <v>489</v>
      </c>
      <c r="AA174" s="165">
        <v>17</v>
      </c>
      <c r="AB174" s="62">
        <f t="shared" si="848"/>
        <v>3.4764826175869123E-2</v>
      </c>
      <c r="AC174" s="63">
        <v>92</v>
      </c>
      <c r="AD174" s="62">
        <f t="shared" si="849"/>
        <v>0.18813905930470348</v>
      </c>
      <c r="AE174" s="63">
        <v>41</v>
      </c>
      <c r="AF174" s="62">
        <f t="shared" si="850"/>
        <v>8.3844580777096112E-2</v>
      </c>
      <c r="AG174" s="164">
        <v>240</v>
      </c>
      <c r="AH174" s="165">
        <v>5</v>
      </c>
      <c r="AI174" s="62">
        <f t="shared" si="851"/>
        <v>2.0833333333333332E-2</v>
      </c>
      <c r="AJ174" s="63">
        <v>39</v>
      </c>
      <c r="AK174" s="62">
        <f t="shared" si="852"/>
        <v>0.16250000000000001</v>
      </c>
      <c r="AL174" s="63">
        <v>12</v>
      </c>
      <c r="AM174" s="62">
        <f t="shared" si="853"/>
        <v>0.05</v>
      </c>
      <c r="AN174" s="164">
        <v>76</v>
      </c>
      <c r="AO174" s="165">
        <v>1</v>
      </c>
      <c r="AP174" s="62">
        <f t="shared" si="854"/>
        <v>1.3157894736842105E-2</v>
      </c>
      <c r="AQ174" s="63">
        <v>14</v>
      </c>
      <c r="AR174" s="62">
        <f t="shared" si="855"/>
        <v>0.18421052631578946</v>
      </c>
      <c r="AS174" s="63">
        <v>5</v>
      </c>
      <c r="AT174" s="62">
        <f t="shared" si="856"/>
        <v>6.5789473684210523E-2</v>
      </c>
      <c r="AU174" s="164">
        <v>24</v>
      </c>
      <c r="AV174" s="165">
        <v>0</v>
      </c>
      <c r="AW174" s="62">
        <f t="shared" si="857"/>
        <v>0</v>
      </c>
      <c r="AX174" s="63">
        <v>5</v>
      </c>
      <c r="AY174" s="62">
        <f t="shared" si="858"/>
        <v>0.20833333333333334</v>
      </c>
      <c r="AZ174" s="63">
        <v>1</v>
      </c>
      <c r="BA174" s="62">
        <f t="shared" si="859"/>
        <v>4.1666666666666664E-2</v>
      </c>
      <c r="BB174" s="164">
        <f t="shared" si="762"/>
        <v>1678</v>
      </c>
      <c r="BC174" s="64">
        <f t="shared" si="763"/>
        <v>56</v>
      </c>
      <c r="BD174" s="62">
        <f t="shared" si="860"/>
        <v>3.3373063170441003E-2</v>
      </c>
      <c r="BE174" s="64">
        <f t="shared" si="764"/>
        <v>283</v>
      </c>
      <c r="BF174" s="62">
        <f t="shared" si="861"/>
        <v>0.16865315852205007</v>
      </c>
      <c r="BG174" s="64">
        <f t="shared" si="765"/>
        <v>115</v>
      </c>
      <c r="BH174" s="62">
        <f t="shared" si="862"/>
        <v>6.8533969010727058E-2</v>
      </c>
      <c r="BJ174" s="261"/>
      <c r="BK174" s="272"/>
      <c r="BL174" s="208" t="s">
        <v>67</v>
      </c>
      <c r="BM174" s="38">
        <v>58184</v>
      </c>
      <c r="BN174" s="38">
        <v>1519</v>
      </c>
      <c r="BO174" s="85">
        <v>2.6106833493743986E-2</v>
      </c>
      <c r="BP174" s="38">
        <v>9829</v>
      </c>
      <c r="BQ174" s="85">
        <v>0.16892960263990101</v>
      </c>
      <c r="BR174" s="38">
        <v>2006</v>
      </c>
      <c r="BS174" s="85">
        <v>3.4476832118795542E-2</v>
      </c>
      <c r="BU174" s="189"/>
      <c r="BV174" s="193" t="s">
        <v>160</v>
      </c>
      <c r="BW174" s="36">
        <f t="shared" si="761"/>
        <v>0.72943980929678187</v>
      </c>
      <c r="BX174" s="36">
        <f>(BM140-SUM(BN140,BP140,BR140))/BM140</f>
        <v>0.74609640190088256</v>
      </c>
      <c r="BY174" s="81"/>
      <c r="BZ174" s="139"/>
      <c r="CA174" s="81"/>
      <c r="CB174" s="81"/>
      <c r="CC174" s="81"/>
      <c r="CD174" s="81"/>
      <c r="CE174" s="81"/>
      <c r="CF174" s="81"/>
      <c r="CG174" s="81"/>
      <c r="CH174" s="81"/>
      <c r="CI174" s="81"/>
      <c r="CJ174" s="81"/>
      <c r="CK174" s="81"/>
      <c r="CL174" s="81"/>
      <c r="CM174" s="81"/>
      <c r="CN174" s="81"/>
      <c r="CO174" s="81"/>
      <c r="CP174" s="3"/>
      <c r="CQ174" s="81"/>
      <c r="CR174" s="81"/>
      <c r="CS174" s="81"/>
      <c r="CT174" s="81"/>
      <c r="CU174" s="81"/>
      <c r="CV174" s="81"/>
      <c r="CW174" s="81"/>
      <c r="CX174" s="81"/>
      <c r="CY174" s="81"/>
      <c r="CZ174" s="81"/>
      <c r="DA174" s="81"/>
      <c r="DB174" s="81"/>
      <c r="DD174" s="139"/>
      <c r="DE174" s="81"/>
      <c r="DF174" s="81"/>
      <c r="DG174" s="81"/>
      <c r="DH174" s="81"/>
      <c r="DI174" s="81"/>
      <c r="DJ174" s="81"/>
      <c r="DK174" s="81"/>
      <c r="DL174" s="81"/>
      <c r="DM174" s="81"/>
      <c r="DN174" s="81"/>
      <c r="DO174" s="81"/>
      <c r="DP174" s="81"/>
      <c r="DQ174" s="81"/>
      <c r="DR174" s="81"/>
      <c r="DS174" s="81"/>
      <c r="DT174" s="81"/>
      <c r="DU174" s="81"/>
      <c r="DV174" s="81"/>
      <c r="DW174" s="81"/>
      <c r="DX174" s="81"/>
      <c r="DY174" s="81"/>
      <c r="DZ174" s="81"/>
      <c r="EA174" s="81"/>
      <c r="EB174" s="81"/>
      <c r="EC174" s="81"/>
      <c r="ED174" s="81"/>
      <c r="EE174" s="81"/>
      <c r="EF174" s="81"/>
      <c r="EG174" s="81"/>
      <c r="EH174" s="81"/>
      <c r="EI174" s="81"/>
      <c r="EJ174" s="81"/>
      <c r="EK174" s="81"/>
      <c r="EL174" s="81"/>
      <c r="EM174" s="81"/>
      <c r="EN174" s="81"/>
      <c r="EO174" s="81"/>
      <c r="EP174" s="81"/>
      <c r="EQ174" s="81"/>
      <c r="ER174" s="81"/>
      <c r="ES174" s="81"/>
      <c r="ET174" s="81"/>
      <c r="EU174" s="81"/>
      <c r="EV174" s="81"/>
      <c r="EX174" s="81"/>
      <c r="EY174" s="81"/>
      <c r="EZ174" s="81"/>
      <c r="FA174" s="81"/>
      <c r="FB174" s="81"/>
      <c r="FC174" s="81"/>
      <c r="FD174" s="81"/>
      <c r="FE174" s="81"/>
      <c r="FF174" s="81"/>
      <c r="FG174" s="81"/>
      <c r="FH174" s="81"/>
      <c r="FI174" s="81"/>
      <c r="FJ174" s="81"/>
      <c r="FK174" s="81"/>
      <c r="FL174" s="81"/>
      <c r="FM174" s="81"/>
      <c r="FN174" s="81"/>
      <c r="FO174" s="81"/>
      <c r="FP174" s="81"/>
      <c r="FQ174" s="81"/>
      <c r="FR174" s="81"/>
      <c r="FS174" s="81"/>
      <c r="FT174" s="81"/>
      <c r="FU174" s="81"/>
      <c r="FV174" s="81"/>
      <c r="FW174" s="81"/>
      <c r="FX174" s="81"/>
      <c r="FY174" s="81"/>
      <c r="FZ174" s="81"/>
      <c r="GA174" s="81"/>
      <c r="GB174" s="81"/>
      <c r="GC174" s="81"/>
      <c r="GD174" s="81"/>
      <c r="GE174" s="81"/>
      <c r="GF174" s="81"/>
      <c r="GG174" s="81"/>
      <c r="GH174" s="81"/>
    </row>
    <row r="175" spans="2:190" s="12" customFormat="1" ht="14.25" customHeight="1">
      <c r="B175" s="260"/>
      <c r="C175" s="271"/>
      <c r="D175" s="136" t="s">
        <v>210</v>
      </c>
      <c r="E175" s="156">
        <v>0</v>
      </c>
      <c r="F175" s="232">
        <v>0</v>
      </c>
      <c r="G175" s="158" t="str">
        <f t="shared" ref="G175" si="959">IFERROR(F175/E175,"-")</f>
        <v>-</v>
      </c>
      <c r="H175" s="233">
        <v>0</v>
      </c>
      <c r="I175" s="158" t="str">
        <f t="shared" ref="I175" si="960">IFERROR(H175/E175,"-")</f>
        <v>-</v>
      </c>
      <c r="J175" s="233">
        <v>0</v>
      </c>
      <c r="K175" s="158" t="str">
        <f t="shared" ref="K175" si="961">IFERROR(J175/E175,"-")</f>
        <v>-</v>
      </c>
      <c r="L175" s="156">
        <v>4</v>
      </c>
      <c r="M175" s="232">
        <v>0</v>
      </c>
      <c r="N175" s="158">
        <f t="shared" ref="N175" si="962">IFERROR(M175/L175,"-")</f>
        <v>0</v>
      </c>
      <c r="O175" s="233">
        <v>0</v>
      </c>
      <c r="P175" s="158">
        <f t="shared" ref="P175" si="963">IFERROR(O175/L175,"-")</f>
        <v>0</v>
      </c>
      <c r="Q175" s="233">
        <v>0</v>
      </c>
      <c r="R175" s="158">
        <f t="shared" ref="R175" si="964">IFERROR(Q175/L175,"-")</f>
        <v>0</v>
      </c>
      <c r="S175" s="156">
        <v>52</v>
      </c>
      <c r="T175" s="232">
        <v>0</v>
      </c>
      <c r="U175" s="158">
        <f t="shared" ref="U175" si="965">IFERROR(T175/S175,"-")</f>
        <v>0</v>
      </c>
      <c r="V175" s="233">
        <v>0</v>
      </c>
      <c r="W175" s="158">
        <f t="shared" ref="W175" si="966">IFERROR(V175/S175,"-")</f>
        <v>0</v>
      </c>
      <c r="X175" s="233">
        <v>0</v>
      </c>
      <c r="Y175" s="158">
        <f t="shared" ref="Y175" si="967">IFERROR(X175/S175,"-")</f>
        <v>0</v>
      </c>
      <c r="Z175" s="156">
        <v>69</v>
      </c>
      <c r="AA175" s="232">
        <v>0</v>
      </c>
      <c r="AB175" s="158">
        <f t="shared" ref="AB175" si="968">IFERROR(AA175/Z175,"-")</f>
        <v>0</v>
      </c>
      <c r="AC175" s="233">
        <v>2</v>
      </c>
      <c r="AD175" s="158">
        <f t="shared" ref="AD175" si="969">IFERROR(AC175/Z175,"-")</f>
        <v>2.8985507246376812E-2</v>
      </c>
      <c r="AE175" s="233">
        <v>1</v>
      </c>
      <c r="AF175" s="158">
        <f t="shared" ref="AF175" si="970">IFERROR(AE175/Z175,"-")</f>
        <v>1.4492753623188406E-2</v>
      </c>
      <c r="AG175" s="156">
        <v>90</v>
      </c>
      <c r="AH175" s="232">
        <v>0</v>
      </c>
      <c r="AI175" s="158">
        <f t="shared" ref="AI175" si="971">IFERROR(AH175/AG175,"-")</f>
        <v>0</v>
      </c>
      <c r="AJ175" s="233">
        <v>4</v>
      </c>
      <c r="AK175" s="158">
        <f t="shared" ref="AK175" si="972">IFERROR(AJ175/AG175,"-")</f>
        <v>4.4444444444444446E-2</v>
      </c>
      <c r="AL175" s="233">
        <v>0</v>
      </c>
      <c r="AM175" s="158">
        <f t="shared" ref="AM175" si="973">IFERROR(AL175/AG175,"-")</f>
        <v>0</v>
      </c>
      <c r="AN175" s="156">
        <v>94</v>
      </c>
      <c r="AO175" s="232">
        <v>1</v>
      </c>
      <c r="AP175" s="158">
        <f t="shared" ref="AP175" si="974">IFERROR(AO175/AN175,"-")</f>
        <v>1.0638297872340425E-2</v>
      </c>
      <c r="AQ175" s="233">
        <v>0</v>
      </c>
      <c r="AR175" s="158">
        <f t="shared" ref="AR175" si="975">IFERROR(AQ175/AN175,"-")</f>
        <v>0</v>
      </c>
      <c r="AS175" s="233">
        <v>0</v>
      </c>
      <c r="AT175" s="158">
        <f t="shared" ref="AT175" si="976">IFERROR(AS175/AN175,"-")</f>
        <v>0</v>
      </c>
      <c r="AU175" s="156">
        <v>62</v>
      </c>
      <c r="AV175" s="232">
        <v>0</v>
      </c>
      <c r="AW175" s="158">
        <f t="shared" ref="AW175" si="977">IFERROR(AV175/AU175,"-")</f>
        <v>0</v>
      </c>
      <c r="AX175" s="233">
        <v>0</v>
      </c>
      <c r="AY175" s="158">
        <f t="shared" ref="AY175" si="978">IFERROR(AX175/AU175,"-")</f>
        <v>0</v>
      </c>
      <c r="AZ175" s="233">
        <v>0</v>
      </c>
      <c r="BA175" s="158">
        <f t="shared" ref="BA175" si="979">IFERROR(AZ175/AU175,"-")</f>
        <v>0</v>
      </c>
      <c r="BB175" s="156">
        <f t="shared" si="762"/>
        <v>371</v>
      </c>
      <c r="BC175" s="157">
        <f t="shared" si="763"/>
        <v>1</v>
      </c>
      <c r="BD175" s="158">
        <f t="shared" ref="BD175" si="980">IFERROR(BC175/BB175,"-")</f>
        <v>2.6954177897574125E-3</v>
      </c>
      <c r="BE175" s="157">
        <f t="shared" si="764"/>
        <v>6</v>
      </c>
      <c r="BF175" s="158">
        <f t="shared" ref="BF175" si="981">IFERROR(BE175/BB175,"-")</f>
        <v>1.6172506738544475E-2</v>
      </c>
      <c r="BG175" s="157">
        <f t="shared" si="765"/>
        <v>1</v>
      </c>
      <c r="BH175" s="158">
        <f t="shared" ref="BH175" si="982">IFERROR(BG175/BB175,"-")</f>
        <v>2.6954177897574125E-3</v>
      </c>
      <c r="BJ175" s="259">
        <v>43</v>
      </c>
      <c r="BK175" s="270" t="s">
        <v>8</v>
      </c>
      <c r="BL175" s="209" t="s">
        <v>152</v>
      </c>
      <c r="BM175" s="38">
        <v>31295</v>
      </c>
      <c r="BN175" s="38">
        <v>2541</v>
      </c>
      <c r="BO175" s="85">
        <v>8.1195079086115993E-2</v>
      </c>
      <c r="BP175" s="38">
        <v>4714</v>
      </c>
      <c r="BQ175" s="85">
        <v>0.15063109122863078</v>
      </c>
      <c r="BR175" s="38">
        <v>4227</v>
      </c>
      <c r="BS175" s="85">
        <v>0.13506949992011502</v>
      </c>
      <c r="BU175" s="189"/>
      <c r="BV175" s="193" t="s">
        <v>209</v>
      </c>
      <c r="BW175" s="36">
        <f t="shared" si="761"/>
        <v>0.97843665768194066</v>
      </c>
      <c r="BX175" s="36">
        <f>(BM141-SUM(BN141,BP141,BR141))/BM141</f>
        <v>0.95378151260504207</v>
      </c>
      <c r="BY175" s="81"/>
      <c r="BZ175" s="139"/>
      <c r="CA175" s="81"/>
      <c r="CB175" s="81"/>
      <c r="CC175" s="81"/>
      <c r="CD175" s="81"/>
      <c r="CE175" s="81"/>
      <c r="CF175" s="81"/>
      <c r="CG175" s="81"/>
      <c r="CH175" s="81"/>
      <c r="CI175" s="81"/>
      <c r="CJ175" s="81"/>
      <c r="CK175" s="81"/>
      <c r="CL175" s="81"/>
      <c r="CM175" s="81"/>
      <c r="CN175" s="81"/>
      <c r="CO175" s="81"/>
      <c r="CP175" s="3"/>
      <c r="CQ175" s="81"/>
      <c r="CR175" s="81"/>
      <c r="CS175" s="81"/>
      <c r="CT175" s="81"/>
      <c r="CU175" s="81"/>
      <c r="CV175" s="81"/>
      <c r="CW175" s="81"/>
      <c r="CX175" s="81"/>
      <c r="CY175" s="81"/>
      <c r="CZ175" s="81"/>
      <c r="DA175" s="81"/>
      <c r="DB175" s="81"/>
      <c r="DD175" s="139"/>
      <c r="DE175" s="81"/>
      <c r="DF175" s="81"/>
      <c r="DG175" s="81"/>
      <c r="DH175" s="81"/>
      <c r="DI175" s="81"/>
      <c r="DJ175" s="81"/>
      <c r="DK175" s="81"/>
      <c r="DL175" s="81"/>
      <c r="DM175" s="81"/>
      <c r="DN175" s="81"/>
      <c r="DO175" s="81"/>
      <c r="DP175" s="81"/>
      <c r="DQ175" s="81"/>
      <c r="DR175" s="81"/>
      <c r="DS175" s="81"/>
      <c r="DT175" s="81"/>
      <c r="DU175" s="81"/>
      <c r="DV175" s="81"/>
      <c r="DW175" s="81"/>
      <c r="DX175" s="81"/>
      <c r="DY175" s="81"/>
      <c r="DZ175" s="81"/>
      <c r="EA175" s="81"/>
      <c r="EB175" s="81"/>
      <c r="EC175" s="81"/>
      <c r="ED175" s="81"/>
      <c r="EE175" s="81"/>
      <c r="EF175" s="81"/>
      <c r="EG175" s="81"/>
      <c r="EH175" s="81"/>
      <c r="EI175" s="81"/>
      <c r="EJ175" s="81"/>
      <c r="EK175" s="81"/>
      <c r="EL175" s="81"/>
      <c r="EM175" s="81"/>
      <c r="EN175" s="81"/>
      <c r="EO175" s="81"/>
      <c r="EP175" s="81"/>
      <c r="EQ175" s="81"/>
      <c r="ER175" s="81"/>
      <c r="ES175" s="81"/>
      <c r="ET175" s="81"/>
      <c r="EU175" s="81"/>
      <c r="EV175" s="81"/>
      <c r="EX175" s="81"/>
      <c r="EY175" s="81"/>
      <c r="EZ175" s="81"/>
      <c r="FA175" s="81"/>
      <c r="FB175" s="81"/>
      <c r="FC175" s="81"/>
      <c r="FD175" s="81"/>
      <c r="FE175" s="81"/>
      <c r="FF175" s="81"/>
      <c r="FG175" s="81"/>
      <c r="FH175" s="81"/>
      <c r="FI175" s="81"/>
      <c r="FJ175" s="81"/>
      <c r="FK175" s="81"/>
      <c r="FL175" s="81"/>
      <c r="FM175" s="81"/>
      <c r="FN175" s="81"/>
      <c r="FO175" s="81"/>
      <c r="FP175" s="81"/>
      <c r="FQ175" s="81"/>
      <c r="FR175" s="81"/>
      <c r="FS175" s="81"/>
      <c r="FT175" s="81"/>
      <c r="FU175" s="81"/>
      <c r="FV175" s="81"/>
      <c r="FW175" s="81"/>
      <c r="FX175" s="81"/>
      <c r="FY175" s="81"/>
      <c r="FZ175" s="81"/>
      <c r="GA175" s="81"/>
      <c r="GB175" s="81"/>
      <c r="GC175" s="81"/>
      <c r="GD175" s="81"/>
      <c r="GE175" s="81"/>
      <c r="GF175" s="81"/>
      <c r="GG175" s="81"/>
      <c r="GH175" s="81"/>
    </row>
    <row r="176" spans="2:190" s="12" customFormat="1" ht="14.25" customHeight="1">
      <c r="B176" s="261"/>
      <c r="C176" s="272"/>
      <c r="D176" s="154" t="s">
        <v>67</v>
      </c>
      <c r="E176" s="37">
        <v>103</v>
      </c>
      <c r="F176" s="234">
        <v>2</v>
      </c>
      <c r="G176" s="13">
        <f t="shared" si="839"/>
        <v>1.9417475728155338E-2</v>
      </c>
      <c r="H176" s="33">
        <v>13</v>
      </c>
      <c r="I176" s="13">
        <f t="shared" si="840"/>
        <v>0.12621359223300971</v>
      </c>
      <c r="J176" s="33">
        <v>2</v>
      </c>
      <c r="K176" s="13">
        <f t="shared" si="841"/>
        <v>1.9417475728155338E-2</v>
      </c>
      <c r="L176" s="37">
        <v>182</v>
      </c>
      <c r="M176" s="234">
        <v>6</v>
      </c>
      <c r="N176" s="13">
        <f t="shared" si="842"/>
        <v>3.2967032967032968E-2</v>
      </c>
      <c r="O176" s="33">
        <v>26</v>
      </c>
      <c r="P176" s="13">
        <f t="shared" si="843"/>
        <v>0.14285714285714285</v>
      </c>
      <c r="Q176" s="33">
        <v>6</v>
      </c>
      <c r="R176" s="13">
        <f t="shared" si="844"/>
        <v>3.2967032967032968E-2</v>
      </c>
      <c r="S176" s="37">
        <v>10431</v>
      </c>
      <c r="T176" s="234">
        <v>462</v>
      </c>
      <c r="U176" s="13">
        <f t="shared" si="845"/>
        <v>4.429105550762151E-2</v>
      </c>
      <c r="V176" s="33">
        <v>1944</v>
      </c>
      <c r="W176" s="13">
        <f t="shared" si="846"/>
        <v>0.18636755823986195</v>
      </c>
      <c r="X176" s="33">
        <v>646</v>
      </c>
      <c r="Y176" s="13">
        <f t="shared" si="847"/>
        <v>6.1930783242258654E-2</v>
      </c>
      <c r="Z176" s="37">
        <v>8482</v>
      </c>
      <c r="AA176" s="234">
        <v>321</v>
      </c>
      <c r="AB176" s="13">
        <f t="shared" si="848"/>
        <v>3.7844847913228015E-2</v>
      </c>
      <c r="AC176" s="33">
        <v>1510</v>
      </c>
      <c r="AD176" s="13">
        <f t="shared" si="849"/>
        <v>0.1780240509313841</v>
      </c>
      <c r="AE176" s="33">
        <v>549</v>
      </c>
      <c r="AF176" s="13">
        <f t="shared" si="850"/>
        <v>6.4725300636642308E-2</v>
      </c>
      <c r="AG176" s="37">
        <v>5190</v>
      </c>
      <c r="AH176" s="234">
        <v>102</v>
      </c>
      <c r="AI176" s="13">
        <f t="shared" si="851"/>
        <v>1.9653179190751446E-2</v>
      </c>
      <c r="AJ176" s="33">
        <v>684</v>
      </c>
      <c r="AK176" s="13">
        <f t="shared" si="852"/>
        <v>0.13179190751445086</v>
      </c>
      <c r="AL176" s="33">
        <v>278</v>
      </c>
      <c r="AM176" s="13">
        <f t="shared" si="853"/>
        <v>5.3564547206165707E-2</v>
      </c>
      <c r="AN176" s="37">
        <v>2352</v>
      </c>
      <c r="AO176" s="234">
        <v>26</v>
      </c>
      <c r="AP176" s="13">
        <f t="shared" si="854"/>
        <v>1.1054421768707483E-2</v>
      </c>
      <c r="AQ176" s="33">
        <v>183</v>
      </c>
      <c r="AR176" s="13">
        <f t="shared" si="855"/>
        <v>7.7806122448979595E-2</v>
      </c>
      <c r="AS176" s="33">
        <v>80</v>
      </c>
      <c r="AT176" s="13">
        <f t="shared" si="856"/>
        <v>3.4013605442176874E-2</v>
      </c>
      <c r="AU176" s="37">
        <v>738</v>
      </c>
      <c r="AV176" s="234">
        <v>4</v>
      </c>
      <c r="AW176" s="13">
        <f t="shared" si="857"/>
        <v>5.4200542005420054E-3</v>
      </c>
      <c r="AX176" s="33">
        <v>43</v>
      </c>
      <c r="AY176" s="13">
        <f t="shared" si="858"/>
        <v>5.8265582655826556E-2</v>
      </c>
      <c r="AZ176" s="33">
        <v>14</v>
      </c>
      <c r="BA176" s="13">
        <f t="shared" si="859"/>
        <v>1.8970189701897018E-2</v>
      </c>
      <c r="BB176" s="37">
        <f t="shared" si="762"/>
        <v>27478</v>
      </c>
      <c r="BC176" s="70">
        <f t="shared" si="763"/>
        <v>923</v>
      </c>
      <c r="BD176" s="13">
        <f t="shared" si="860"/>
        <v>3.3590508770652887E-2</v>
      </c>
      <c r="BE176" s="70">
        <f t="shared" si="764"/>
        <v>4403</v>
      </c>
      <c r="BF176" s="13">
        <f t="shared" si="861"/>
        <v>0.16023728073367785</v>
      </c>
      <c r="BG176" s="70">
        <f t="shared" si="765"/>
        <v>1575</v>
      </c>
      <c r="BH176" s="13">
        <f t="shared" si="862"/>
        <v>5.7318582138438025E-2</v>
      </c>
      <c r="BJ176" s="260"/>
      <c r="BK176" s="271"/>
      <c r="BL176" s="209" t="s">
        <v>160</v>
      </c>
      <c r="BM176" s="38">
        <v>3254</v>
      </c>
      <c r="BN176" s="38">
        <v>268</v>
      </c>
      <c r="BO176" s="85">
        <v>8.2360172095881992E-2</v>
      </c>
      <c r="BP176" s="38">
        <v>527</v>
      </c>
      <c r="BQ176" s="85">
        <v>0.16195451751690226</v>
      </c>
      <c r="BR176" s="38">
        <v>427</v>
      </c>
      <c r="BS176" s="85">
        <v>0.13122311001843884</v>
      </c>
      <c r="BU176" s="190"/>
      <c r="BV176" s="192" t="s">
        <v>67</v>
      </c>
      <c r="BW176" s="36">
        <f t="shared" si="761"/>
        <v>0.74885362835723124</v>
      </c>
      <c r="BX176" s="36">
        <f>(BM142-SUM(BN142,BP142,BR142))/BM142</f>
        <v>0.7879839987923617</v>
      </c>
      <c r="BY176" s="81"/>
      <c r="BZ176" s="139"/>
      <c r="CA176" s="81"/>
      <c r="CB176" s="81"/>
      <c r="CC176" s="81"/>
      <c r="CD176" s="81"/>
      <c r="CE176" s="81"/>
      <c r="CF176" s="81"/>
      <c r="CG176" s="81"/>
      <c r="CH176" s="81"/>
      <c r="CI176" s="81"/>
      <c r="CJ176" s="81"/>
      <c r="CK176" s="81"/>
      <c r="CL176" s="81"/>
      <c r="CM176" s="81"/>
      <c r="CN176" s="81"/>
      <c r="CO176" s="81"/>
      <c r="CP176" s="3"/>
      <c r="CQ176" s="81"/>
      <c r="CR176" s="81"/>
      <c r="CS176" s="81"/>
      <c r="CT176" s="81"/>
      <c r="CU176" s="81"/>
      <c r="CV176" s="81"/>
      <c r="CW176" s="81"/>
      <c r="CX176" s="81"/>
      <c r="CY176" s="81"/>
      <c r="CZ176" s="81"/>
      <c r="DA176" s="81"/>
      <c r="DB176" s="81"/>
      <c r="DD176" s="139"/>
      <c r="DE176" s="81"/>
      <c r="DF176" s="81"/>
      <c r="DG176" s="81"/>
      <c r="DH176" s="81"/>
      <c r="DI176" s="81"/>
      <c r="DJ176" s="81"/>
      <c r="DK176" s="81"/>
      <c r="DL176" s="81"/>
      <c r="DM176" s="81"/>
      <c r="DN176" s="81"/>
      <c r="DO176" s="81"/>
      <c r="DP176" s="81"/>
      <c r="DQ176" s="81"/>
      <c r="DR176" s="81"/>
      <c r="DS176" s="81"/>
      <c r="DT176" s="81"/>
      <c r="DU176" s="81"/>
      <c r="DV176" s="81"/>
      <c r="DW176" s="81"/>
      <c r="DX176" s="81"/>
      <c r="DY176" s="81"/>
      <c r="DZ176" s="81"/>
      <c r="EA176" s="81"/>
      <c r="EB176" s="81"/>
      <c r="EC176" s="81"/>
      <c r="ED176" s="81"/>
      <c r="EE176" s="81"/>
      <c r="EF176" s="81"/>
      <c r="EG176" s="81"/>
      <c r="EH176" s="81"/>
      <c r="EI176" s="81"/>
      <c r="EJ176" s="81"/>
      <c r="EK176" s="81"/>
      <c r="EL176" s="81"/>
      <c r="EM176" s="81"/>
      <c r="EN176" s="81"/>
      <c r="EO176" s="81"/>
      <c r="EP176" s="81"/>
      <c r="EQ176" s="81"/>
      <c r="ER176" s="81"/>
      <c r="ES176" s="81"/>
      <c r="ET176" s="81"/>
      <c r="EU176" s="81"/>
      <c r="EV176" s="81"/>
      <c r="EX176" s="81"/>
      <c r="EY176" s="81"/>
      <c r="EZ176" s="81"/>
      <c r="FA176" s="81"/>
      <c r="FB176" s="81"/>
      <c r="FC176" s="81"/>
      <c r="FD176" s="81"/>
      <c r="FE176" s="81"/>
      <c r="FF176" s="81"/>
      <c r="FG176" s="81"/>
      <c r="FH176" s="81"/>
      <c r="FI176" s="81"/>
      <c r="FJ176" s="81"/>
      <c r="FK176" s="81"/>
      <c r="FL176" s="81"/>
      <c r="FM176" s="81"/>
      <c r="FN176" s="81"/>
      <c r="FO176" s="81"/>
      <c r="FP176" s="81"/>
      <c r="FQ176" s="81"/>
      <c r="FR176" s="81"/>
      <c r="FS176" s="81"/>
      <c r="FT176" s="81"/>
      <c r="FU176" s="81"/>
      <c r="FV176" s="81"/>
      <c r="FW176" s="81"/>
      <c r="FX176" s="81"/>
      <c r="FY176" s="81"/>
      <c r="FZ176" s="81"/>
      <c r="GA176" s="81"/>
      <c r="GB176" s="81"/>
      <c r="GC176" s="81"/>
      <c r="GD176" s="81"/>
      <c r="GE176" s="81"/>
      <c r="GF176" s="81"/>
      <c r="GG176" s="81"/>
      <c r="GH176" s="81"/>
    </row>
    <row r="177" spans="2:190" s="12" customFormat="1" ht="14.25" customHeight="1">
      <c r="B177" s="259">
        <v>35</v>
      </c>
      <c r="C177" s="270" t="s">
        <v>1</v>
      </c>
      <c r="D177" s="135" t="s">
        <v>140</v>
      </c>
      <c r="E177" s="120">
        <v>11</v>
      </c>
      <c r="F177" s="83">
        <v>0</v>
      </c>
      <c r="G177" s="72">
        <f t="shared" si="839"/>
        <v>0</v>
      </c>
      <c r="H177" s="73">
        <v>0</v>
      </c>
      <c r="I177" s="72">
        <f t="shared" si="840"/>
        <v>0</v>
      </c>
      <c r="J177" s="73">
        <v>1</v>
      </c>
      <c r="K177" s="72">
        <f t="shared" si="841"/>
        <v>9.0909090909090912E-2</v>
      </c>
      <c r="L177" s="120">
        <v>37</v>
      </c>
      <c r="M177" s="83">
        <v>2</v>
      </c>
      <c r="N177" s="72">
        <f t="shared" si="842"/>
        <v>5.4054054054054057E-2</v>
      </c>
      <c r="O177" s="73">
        <v>7</v>
      </c>
      <c r="P177" s="72">
        <f t="shared" si="843"/>
        <v>0.1891891891891892</v>
      </c>
      <c r="Q177" s="73">
        <v>1</v>
      </c>
      <c r="R177" s="72">
        <f t="shared" si="844"/>
        <v>2.7027027027027029E-2</v>
      </c>
      <c r="S177" s="120">
        <v>13433</v>
      </c>
      <c r="T177" s="83">
        <v>609</v>
      </c>
      <c r="U177" s="72">
        <f t="shared" si="845"/>
        <v>4.5336112558624284E-2</v>
      </c>
      <c r="V177" s="73">
        <v>2365</v>
      </c>
      <c r="W177" s="72">
        <f t="shared" si="846"/>
        <v>0.17605895927938658</v>
      </c>
      <c r="X177" s="73">
        <v>923</v>
      </c>
      <c r="Y177" s="72">
        <f t="shared" si="847"/>
        <v>6.8711382416437136E-2</v>
      </c>
      <c r="Z177" s="120">
        <v>11764</v>
      </c>
      <c r="AA177" s="83">
        <v>500</v>
      </c>
      <c r="AB177" s="72">
        <f t="shared" si="848"/>
        <v>4.2502550153009182E-2</v>
      </c>
      <c r="AC177" s="73">
        <v>1992</v>
      </c>
      <c r="AD177" s="72">
        <f t="shared" si="849"/>
        <v>0.16933015980958857</v>
      </c>
      <c r="AE177" s="73">
        <v>923</v>
      </c>
      <c r="AF177" s="72">
        <f t="shared" si="850"/>
        <v>7.8459707582454949E-2</v>
      </c>
      <c r="AG177" s="120">
        <v>7849</v>
      </c>
      <c r="AH177" s="83">
        <v>229</v>
      </c>
      <c r="AI177" s="72">
        <f t="shared" si="851"/>
        <v>2.9175691170849789E-2</v>
      </c>
      <c r="AJ177" s="73">
        <v>983</v>
      </c>
      <c r="AK177" s="72">
        <f t="shared" si="852"/>
        <v>0.12523888393425914</v>
      </c>
      <c r="AL177" s="73">
        <v>476</v>
      </c>
      <c r="AM177" s="72">
        <f t="shared" si="853"/>
        <v>6.0644668110587337E-2</v>
      </c>
      <c r="AN177" s="120">
        <v>3400</v>
      </c>
      <c r="AO177" s="83">
        <v>45</v>
      </c>
      <c r="AP177" s="72">
        <f t="shared" si="854"/>
        <v>1.3235294117647059E-2</v>
      </c>
      <c r="AQ177" s="73">
        <v>310</v>
      </c>
      <c r="AR177" s="72">
        <f t="shared" si="855"/>
        <v>9.1176470588235289E-2</v>
      </c>
      <c r="AS177" s="73">
        <v>136</v>
      </c>
      <c r="AT177" s="72">
        <f t="shared" si="856"/>
        <v>0.04</v>
      </c>
      <c r="AU177" s="120">
        <v>1115</v>
      </c>
      <c r="AV177" s="83">
        <v>3</v>
      </c>
      <c r="AW177" s="72">
        <f t="shared" si="857"/>
        <v>2.6905829596412557E-3</v>
      </c>
      <c r="AX177" s="73">
        <v>68</v>
      </c>
      <c r="AY177" s="72">
        <f t="shared" si="858"/>
        <v>6.0986547085201792E-2</v>
      </c>
      <c r="AZ177" s="73">
        <v>30</v>
      </c>
      <c r="BA177" s="72">
        <f t="shared" si="859"/>
        <v>2.6905829596412557E-2</v>
      </c>
      <c r="BB177" s="120">
        <f t="shared" si="762"/>
        <v>37609</v>
      </c>
      <c r="BC177" s="74">
        <f t="shared" si="763"/>
        <v>1388</v>
      </c>
      <c r="BD177" s="72">
        <f t="shared" si="860"/>
        <v>3.6906059719747933E-2</v>
      </c>
      <c r="BE177" s="74">
        <f t="shared" si="764"/>
        <v>5725</v>
      </c>
      <c r="BF177" s="72">
        <f t="shared" si="861"/>
        <v>0.15222420165385944</v>
      </c>
      <c r="BG177" s="74">
        <f t="shared" si="765"/>
        <v>2490</v>
      </c>
      <c r="BH177" s="72">
        <f t="shared" si="862"/>
        <v>6.6207556701853285E-2</v>
      </c>
      <c r="BJ177" s="260"/>
      <c r="BK177" s="271"/>
      <c r="BL177" s="209" t="s">
        <v>209</v>
      </c>
      <c r="BM177" s="38">
        <v>696</v>
      </c>
      <c r="BN177" s="38">
        <v>6</v>
      </c>
      <c r="BO177" s="85">
        <v>8.6206896551724137E-3</v>
      </c>
      <c r="BP177" s="38">
        <v>16</v>
      </c>
      <c r="BQ177" s="85">
        <v>2.2988505747126436E-2</v>
      </c>
      <c r="BR177" s="38">
        <v>34</v>
      </c>
      <c r="BS177" s="85">
        <v>4.8850574712643681E-2</v>
      </c>
      <c r="BU177" s="188" t="s">
        <v>1</v>
      </c>
      <c r="BV177" s="193" t="s">
        <v>140</v>
      </c>
      <c r="BW177" s="36">
        <f t="shared" si="761"/>
        <v>0.74466218192453937</v>
      </c>
      <c r="BX177" s="36">
        <f>(BM143-SUM(BN143,BP143,BR143))/BM143</f>
        <v>0.75627895381930743</v>
      </c>
      <c r="BY177" s="81"/>
      <c r="BZ177" s="139"/>
      <c r="CA177" s="81"/>
      <c r="CB177" s="81"/>
      <c r="CC177" s="81"/>
      <c r="CD177" s="81"/>
      <c r="CE177" s="81"/>
      <c r="CF177" s="81"/>
      <c r="CG177" s="81"/>
      <c r="CH177" s="81"/>
      <c r="CI177" s="81"/>
      <c r="CJ177" s="81"/>
      <c r="CK177" s="81"/>
      <c r="CL177" s="81"/>
      <c r="CM177" s="81"/>
      <c r="CN177" s="81"/>
      <c r="CO177" s="81"/>
      <c r="CP177" s="3"/>
      <c r="CQ177" s="81"/>
      <c r="CR177" s="81"/>
      <c r="CS177" s="81"/>
      <c r="CT177" s="81"/>
      <c r="CU177" s="81"/>
      <c r="CV177" s="81"/>
      <c r="CW177" s="81"/>
      <c r="CX177" s="81"/>
      <c r="CY177" s="81"/>
      <c r="CZ177" s="81"/>
      <c r="DA177" s="81"/>
      <c r="DB177" s="81"/>
      <c r="DD177" s="139"/>
      <c r="DE177" s="81"/>
      <c r="DF177" s="81"/>
      <c r="DG177" s="81"/>
      <c r="DH177" s="81"/>
      <c r="DI177" s="81"/>
      <c r="DJ177" s="81"/>
      <c r="DK177" s="81"/>
      <c r="DL177" s="81"/>
      <c r="DM177" s="81"/>
      <c r="DN177" s="81"/>
      <c r="DO177" s="81"/>
      <c r="DP177" s="81"/>
      <c r="DQ177" s="81"/>
      <c r="DR177" s="81"/>
      <c r="DS177" s="81"/>
      <c r="DT177" s="81"/>
      <c r="DU177" s="81"/>
      <c r="DV177" s="81"/>
      <c r="DW177" s="81"/>
      <c r="DX177" s="81"/>
      <c r="DY177" s="81"/>
      <c r="DZ177" s="81"/>
      <c r="EA177" s="81"/>
      <c r="EB177" s="81"/>
      <c r="EC177" s="81"/>
      <c r="ED177" s="81"/>
      <c r="EE177" s="81"/>
      <c r="EF177" s="81"/>
      <c r="EG177" s="81"/>
      <c r="EH177" s="81"/>
      <c r="EI177" s="81"/>
      <c r="EJ177" s="81"/>
      <c r="EK177" s="81"/>
      <c r="EL177" s="81"/>
      <c r="EM177" s="81"/>
      <c r="EN177" s="81"/>
      <c r="EO177" s="81"/>
      <c r="EP177" s="81"/>
      <c r="EQ177" s="81"/>
      <c r="ER177" s="81"/>
      <c r="ES177" s="81"/>
      <c r="ET177" s="81"/>
      <c r="EU177" s="81"/>
      <c r="EV177" s="81"/>
      <c r="EX177" s="81"/>
      <c r="EY177" s="81"/>
      <c r="EZ177" s="81"/>
      <c r="FA177" s="81"/>
      <c r="FB177" s="81"/>
      <c r="FC177" s="81"/>
      <c r="FD177" s="81"/>
      <c r="FE177" s="81"/>
      <c r="FF177" s="81"/>
      <c r="FG177" s="81"/>
      <c r="FH177" s="81"/>
      <c r="FI177" s="81"/>
      <c r="FJ177" s="81"/>
      <c r="FK177" s="81"/>
      <c r="FL177" s="81"/>
      <c r="FM177" s="81"/>
      <c r="FN177" s="81"/>
      <c r="FO177" s="81"/>
      <c r="FP177" s="81"/>
      <c r="FQ177" s="81"/>
      <c r="FR177" s="81"/>
      <c r="FS177" s="81"/>
      <c r="FT177" s="81"/>
      <c r="FU177" s="81"/>
      <c r="FV177" s="81"/>
      <c r="FW177" s="81"/>
      <c r="FX177" s="81"/>
      <c r="FY177" s="81"/>
      <c r="FZ177" s="81"/>
      <c r="GA177" s="81"/>
      <c r="GB177" s="81"/>
      <c r="GC177" s="81"/>
      <c r="GD177" s="81"/>
      <c r="GE177" s="81"/>
      <c r="GF177" s="81"/>
      <c r="GG177" s="81"/>
      <c r="GH177" s="81"/>
    </row>
    <row r="178" spans="2:190" s="12" customFormat="1" ht="14.25" customHeight="1">
      <c r="B178" s="260"/>
      <c r="C178" s="271"/>
      <c r="D178" s="213" t="s">
        <v>303</v>
      </c>
      <c r="E178" s="170">
        <v>1</v>
      </c>
      <c r="F178" s="220">
        <v>0</v>
      </c>
      <c r="G178" s="84">
        <f t="shared" si="839"/>
        <v>0</v>
      </c>
      <c r="H178" s="231">
        <v>0</v>
      </c>
      <c r="I178" s="84">
        <f>IFERROR(H178/E178,"-")</f>
        <v>0</v>
      </c>
      <c r="J178" s="231">
        <v>0</v>
      </c>
      <c r="K178" s="84">
        <f>IFERROR(J178/E178,"-")</f>
        <v>0</v>
      </c>
      <c r="L178" s="170">
        <v>2</v>
      </c>
      <c r="M178" s="220">
        <v>0</v>
      </c>
      <c r="N178" s="84">
        <f>IFERROR(M178/L178,"-")</f>
        <v>0</v>
      </c>
      <c r="O178" s="231">
        <v>0</v>
      </c>
      <c r="P178" s="84">
        <f>IFERROR(O178/L178,"-")</f>
        <v>0</v>
      </c>
      <c r="Q178" s="231">
        <v>0</v>
      </c>
      <c r="R178" s="84">
        <f>IFERROR(Q178/L178,"-")</f>
        <v>0</v>
      </c>
      <c r="S178" s="170">
        <v>4804</v>
      </c>
      <c r="T178" s="220">
        <v>234</v>
      </c>
      <c r="U178" s="84">
        <f>IFERROR(T178/S178,"-")</f>
        <v>4.8709408825978351E-2</v>
      </c>
      <c r="V178" s="231">
        <v>1046</v>
      </c>
      <c r="W178" s="84">
        <f>IFERROR(V178/S178,"-")</f>
        <v>0.21773522064945877</v>
      </c>
      <c r="X178" s="231">
        <v>370</v>
      </c>
      <c r="Y178" s="84">
        <f>IFERROR(X178/S178,"-")</f>
        <v>7.7019150707743553E-2</v>
      </c>
      <c r="Z178" s="170">
        <v>3804</v>
      </c>
      <c r="AA178" s="220">
        <v>219</v>
      </c>
      <c r="AB178" s="84">
        <f>IFERROR(AA178/Z178,"-")</f>
        <v>5.7570977917981075E-2</v>
      </c>
      <c r="AC178" s="231">
        <v>718</v>
      </c>
      <c r="AD178" s="84">
        <f>IFERROR(AC178/Z178,"-")</f>
        <v>0.18874868559411145</v>
      </c>
      <c r="AE178" s="231">
        <v>358</v>
      </c>
      <c r="AF178" s="84">
        <f>IFERROR(AE178/Z178,"-")</f>
        <v>9.4111461619348052E-2</v>
      </c>
      <c r="AG178" s="170">
        <v>2516</v>
      </c>
      <c r="AH178" s="220">
        <v>101</v>
      </c>
      <c r="AI178" s="84">
        <f>IFERROR(AH178/AG178,"-")</f>
        <v>4.0143084260731321E-2</v>
      </c>
      <c r="AJ178" s="231">
        <v>384</v>
      </c>
      <c r="AK178" s="84">
        <f>IFERROR(AJ178/AG178,"-")</f>
        <v>0.15262321144674085</v>
      </c>
      <c r="AL178" s="231">
        <v>211</v>
      </c>
      <c r="AM178" s="84">
        <f>IFERROR(AL178/AG178,"-")</f>
        <v>8.3863275039745624E-2</v>
      </c>
      <c r="AN178" s="170">
        <v>1091</v>
      </c>
      <c r="AO178" s="220">
        <v>17</v>
      </c>
      <c r="AP178" s="84">
        <f>IFERROR(AO178/AN178,"-")</f>
        <v>1.5582034830430797E-2</v>
      </c>
      <c r="AQ178" s="231">
        <v>118</v>
      </c>
      <c r="AR178" s="84">
        <f>IFERROR(AQ178/AN178,"-")</f>
        <v>0.10815765352887259</v>
      </c>
      <c r="AS178" s="231">
        <v>71</v>
      </c>
      <c r="AT178" s="84">
        <f>IFERROR(AS178/AN178,"-")</f>
        <v>6.5077910174152154E-2</v>
      </c>
      <c r="AU178" s="170">
        <v>206</v>
      </c>
      <c r="AV178" s="220">
        <v>1</v>
      </c>
      <c r="AW178" s="84">
        <f>IFERROR(AV178/AU178,"-")</f>
        <v>4.8543689320388345E-3</v>
      </c>
      <c r="AX178" s="231">
        <v>15</v>
      </c>
      <c r="AY178" s="84">
        <f>IFERROR(AX178/AU178,"-")</f>
        <v>7.281553398058252E-2</v>
      </c>
      <c r="AZ178" s="231">
        <v>3</v>
      </c>
      <c r="BA178" s="84">
        <f>IFERROR(AZ178/AU178,"-")</f>
        <v>1.4563106796116505E-2</v>
      </c>
      <c r="BB178" s="170">
        <f t="shared" si="762"/>
        <v>12424</v>
      </c>
      <c r="BC178" s="171">
        <f t="shared" si="763"/>
        <v>572</v>
      </c>
      <c r="BD178" s="84">
        <f>IFERROR(BC178/BB178,"-")</f>
        <v>4.6039922730199613E-2</v>
      </c>
      <c r="BE178" s="171">
        <f t="shared" si="764"/>
        <v>2281</v>
      </c>
      <c r="BF178" s="84">
        <f>IFERROR(BE178/BB178,"-")</f>
        <v>0.18359626529298131</v>
      </c>
      <c r="BG178" s="171">
        <f t="shared" si="765"/>
        <v>1013</v>
      </c>
      <c r="BH178" s="84">
        <f>IFERROR(BG178/BB178,"-")</f>
        <v>8.1535737282678683E-2</v>
      </c>
      <c r="BJ178" s="261"/>
      <c r="BK178" s="272"/>
      <c r="BL178" s="208" t="s">
        <v>67</v>
      </c>
      <c r="BM178" s="38">
        <v>35245</v>
      </c>
      <c r="BN178" s="38">
        <v>2815</v>
      </c>
      <c r="BO178" s="85">
        <v>7.9869485033338058E-2</v>
      </c>
      <c r="BP178" s="38">
        <v>5257</v>
      </c>
      <c r="BQ178" s="85">
        <v>0.14915590863952333</v>
      </c>
      <c r="BR178" s="38">
        <v>4688</v>
      </c>
      <c r="BS178" s="85">
        <v>0.13301177471981843</v>
      </c>
      <c r="BU178" s="225"/>
      <c r="BV178" s="214" t="s">
        <v>299</v>
      </c>
      <c r="BW178" s="36">
        <f t="shared" si="761"/>
        <v>0.68882807469414042</v>
      </c>
      <c r="BX178" s="226"/>
      <c r="BY178" s="81"/>
      <c r="BZ178" s="139"/>
      <c r="CA178" s="81"/>
      <c r="CB178" s="81"/>
      <c r="CC178" s="81"/>
      <c r="CD178" s="81"/>
      <c r="CE178" s="81"/>
      <c r="CF178" s="81"/>
      <c r="CG178" s="81"/>
      <c r="CH178" s="81"/>
      <c r="CI178" s="81"/>
      <c r="CJ178" s="81"/>
      <c r="CK178" s="81"/>
      <c r="CL178" s="81"/>
      <c r="CM178" s="81"/>
      <c r="CN178" s="81"/>
      <c r="CO178" s="81"/>
      <c r="CP178" s="3"/>
      <c r="CQ178" s="81"/>
      <c r="CR178" s="81"/>
      <c r="CS178" s="81"/>
      <c r="CT178" s="81"/>
      <c r="CU178" s="81"/>
      <c r="CV178" s="81"/>
      <c r="CW178" s="81"/>
      <c r="CX178" s="81"/>
      <c r="CY178" s="81"/>
      <c r="CZ178" s="81"/>
      <c r="DA178" s="81"/>
      <c r="DB178" s="81"/>
      <c r="DD178" s="139"/>
      <c r="DE178" s="81"/>
      <c r="DF178" s="81"/>
      <c r="DG178" s="81"/>
      <c r="DH178" s="81"/>
      <c r="DI178" s="81"/>
      <c r="DJ178" s="81"/>
      <c r="DK178" s="81"/>
      <c r="DL178" s="81"/>
      <c r="DM178" s="81"/>
      <c r="DN178" s="81"/>
      <c r="DO178" s="81"/>
      <c r="DP178" s="81"/>
      <c r="DQ178" s="81"/>
      <c r="DR178" s="81"/>
      <c r="DS178" s="81"/>
      <c r="DT178" s="81"/>
      <c r="DU178" s="81"/>
      <c r="DV178" s="81"/>
      <c r="DW178" s="81"/>
      <c r="DX178" s="81"/>
      <c r="DY178" s="81"/>
      <c r="DZ178" s="81"/>
      <c r="EA178" s="81"/>
      <c r="EB178" s="81"/>
      <c r="EC178" s="81"/>
      <c r="ED178" s="81"/>
      <c r="EE178" s="81"/>
      <c r="EF178" s="81"/>
      <c r="EG178" s="81"/>
      <c r="EH178" s="81"/>
      <c r="EI178" s="81"/>
      <c r="EJ178" s="81"/>
      <c r="EK178" s="81"/>
      <c r="EL178" s="81"/>
      <c r="EM178" s="81"/>
      <c r="EN178" s="81"/>
      <c r="EO178" s="81"/>
      <c r="EP178" s="81"/>
      <c r="EQ178" s="81"/>
      <c r="ER178" s="81"/>
      <c r="ES178" s="81"/>
      <c r="ET178" s="81"/>
      <c r="EU178" s="81"/>
      <c r="EV178" s="81"/>
      <c r="EX178" s="81"/>
      <c r="EY178" s="81"/>
      <c r="EZ178" s="81"/>
      <c r="FA178" s="81"/>
      <c r="FB178" s="81"/>
      <c r="FC178" s="81"/>
      <c r="FD178" s="81"/>
      <c r="FE178" s="81"/>
      <c r="FF178" s="81"/>
      <c r="FG178" s="81"/>
      <c r="FH178" s="81"/>
      <c r="FI178" s="81"/>
      <c r="FJ178" s="81"/>
      <c r="FK178" s="81"/>
      <c r="FL178" s="81"/>
      <c r="FM178" s="81"/>
      <c r="FN178" s="81"/>
      <c r="FO178" s="81"/>
      <c r="FP178" s="81"/>
      <c r="FQ178" s="81"/>
      <c r="FR178" s="81"/>
      <c r="FS178" s="81"/>
      <c r="FT178" s="81"/>
      <c r="FU178" s="81"/>
      <c r="FV178" s="81"/>
      <c r="FW178" s="81"/>
      <c r="FX178" s="81"/>
      <c r="FY178" s="81"/>
      <c r="FZ178" s="81"/>
      <c r="GA178" s="81"/>
      <c r="GB178" s="81"/>
      <c r="GC178" s="81"/>
      <c r="GD178" s="81"/>
      <c r="GE178" s="81"/>
      <c r="GF178" s="81"/>
      <c r="GG178" s="81"/>
      <c r="GH178" s="81"/>
    </row>
    <row r="179" spans="2:190" s="12" customFormat="1" ht="14.25" customHeight="1">
      <c r="B179" s="260"/>
      <c r="C179" s="271"/>
      <c r="D179" s="169" t="s">
        <v>160</v>
      </c>
      <c r="E179" s="164">
        <v>0</v>
      </c>
      <c r="F179" s="165">
        <v>0</v>
      </c>
      <c r="G179" s="62" t="str">
        <f t="shared" si="839"/>
        <v>-</v>
      </c>
      <c r="H179" s="63">
        <v>0</v>
      </c>
      <c r="I179" s="62" t="str">
        <f t="shared" si="840"/>
        <v>-</v>
      </c>
      <c r="J179" s="63">
        <v>0</v>
      </c>
      <c r="K179" s="62" t="str">
        <f t="shared" si="841"/>
        <v>-</v>
      </c>
      <c r="L179" s="164">
        <v>0</v>
      </c>
      <c r="M179" s="165">
        <v>0</v>
      </c>
      <c r="N179" s="62" t="str">
        <f t="shared" si="842"/>
        <v>-</v>
      </c>
      <c r="O179" s="63">
        <v>0</v>
      </c>
      <c r="P179" s="62" t="str">
        <f t="shared" si="843"/>
        <v>-</v>
      </c>
      <c r="Q179" s="63">
        <v>0</v>
      </c>
      <c r="R179" s="62" t="str">
        <f t="shared" si="844"/>
        <v>-</v>
      </c>
      <c r="S179" s="164">
        <v>2689</v>
      </c>
      <c r="T179" s="165">
        <v>112</v>
      </c>
      <c r="U179" s="62">
        <f t="shared" si="845"/>
        <v>4.1651171439196728E-2</v>
      </c>
      <c r="V179" s="63">
        <v>416</v>
      </c>
      <c r="W179" s="62">
        <f t="shared" si="846"/>
        <v>0.15470435105987357</v>
      </c>
      <c r="X179" s="63">
        <v>200</v>
      </c>
      <c r="Y179" s="62">
        <f t="shared" si="847"/>
        <v>7.4377091855708441E-2</v>
      </c>
      <c r="Z179" s="164">
        <v>1682</v>
      </c>
      <c r="AA179" s="165">
        <v>72</v>
      </c>
      <c r="AB179" s="62">
        <f t="shared" si="848"/>
        <v>4.2806183115338882E-2</v>
      </c>
      <c r="AC179" s="63">
        <v>306</v>
      </c>
      <c r="AD179" s="62">
        <f t="shared" si="849"/>
        <v>0.18192627824019025</v>
      </c>
      <c r="AE179" s="63">
        <v>170</v>
      </c>
      <c r="AF179" s="62">
        <f t="shared" si="850"/>
        <v>0.10107015457788347</v>
      </c>
      <c r="AG179" s="164">
        <v>889</v>
      </c>
      <c r="AH179" s="165">
        <v>31</v>
      </c>
      <c r="AI179" s="62">
        <f t="shared" si="851"/>
        <v>3.4870641169853771E-2</v>
      </c>
      <c r="AJ179" s="63">
        <v>136</v>
      </c>
      <c r="AK179" s="62">
        <f t="shared" si="852"/>
        <v>0.1529808773903262</v>
      </c>
      <c r="AL179" s="63">
        <v>71</v>
      </c>
      <c r="AM179" s="62">
        <f t="shared" si="853"/>
        <v>7.9865016872890895E-2</v>
      </c>
      <c r="AN179" s="164">
        <v>369</v>
      </c>
      <c r="AO179" s="165">
        <v>8</v>
      </c>
      <c r="AP179" s="62">
        <f t="shared" si="854"/>
        <v>2.1680216802168022E-2</v>
      </c>
      <c r="AQ179" s="63">
        <v>34</v>
      </c>
      <c r="AR179" s="62">
        <f t="shared" si="855"/>
        <v>9.2140921409214094E-2</v>
      </c>
      <c r="AS179" s="63">
        <v>21</v>
      </c>
      <c r="AT179" s="62">
        <f t="shared" si="856"/>
        <v>5.6910569105691054E-2</v>
      </c>
      <c r="AU179" s="164">
        <v>114</v>
      </c>
      <c r="AV179" s="165">
        <v>0</v>
      </c>
      <c r="AW179" s="62">
        <f t="shared" si="857"/>
        <v>0</v>
      </c>
      <c r="AX179" s="63">
        <v>7</v>
      </c>
      <c r="AY179" s="62">
        <f t="shared" si="858"/>
        <v>6.1403508771929821E-2</v>
      </c>
      <c r="AZ179" s="63">
        <v>2</v>
      </c>
      <c r="BA179" s="62">
        <f t="shared" si="859"/>
        <v>1.7543859649122806E-2</v>
      </c>
      <c r="BB179" s="164">
        <f t="shared" si="762"/>
        <v>5743</v>
      </c>
      <c r="BC179" s="64">
        <f t="shared" si="763"/>
        <v>223</v>
      </c>
      <c r="BD179" s="62">
        <f t="shared" si="860"/>
        <v>3.8829879853734983E-2</v>
      </c>
      <c r="BE179" s="64">
        <f t="shared" si="764"/>
        <v>899</v>
      </c>
      <c r="BF179" s="62">
        <f t="shared" si="861"/>
        <v>0.15653839456729932</v>
      </c>
      <c r="BG179" s="64">
        <f t="shared" si="765"/>
        <v>464</v>
      </c>
      <c r="BH179" s="62">
        <f t="shared" si="862"/>
        <v>8.0794010099251259E-2</v>
      </c>
      <c r="BJ179" s="259">
        <v>44</v>
      </c>
      <c r="BK179" s="270" t="s">
        <v>18</v>
      </c>
      <c r="BL179" s="209" t="s">
        <v>152</v>
      </c>
      <c r="BM179" s="38">
        <v>35259</v>
      </c>
      <c r="BN179" s="38">
        <v>2409</v>
      </c>
      <c r="BO179" s="85">
        <v>6.8322981366459631E-2</v>
      </c>
      <c r="BP179" s="38">
        <v>6162</v>
      </c>
      <c r="BQ179" s="85">
        <v>0.17476389007062026</v>
      </c>
      <c r="BR179" s="38">
        <v>3509</v>
      </c>
      <c r="BS179" s="85">
        <v>9.9520689752970876E-2</v>
      </c>
      <c r="BU179" s="189"/>
      <c r="BV179" s="193" t="s">
        <v>160</v>
      </c>
      <c r="BW179" s="36">
        <f t="shared" si="761"/>
        <v>0.72383771547971443</v>
      </c>
      <c r="BX179" s="36">
        <f>(BM144-SUM(BN144,BP144,BR144))/BM144</f>
        <v>0.746218487394958</v>
      </c>
      <c r="BY179" s="81"/>
      <c r="BZ179" s="139"/>
      <c r="CA179" s="81"/>
      <c r="CB179" s="81"/>
      <c r="CC179" s="81"/>
      <c r="CD179" s="81"/>
      <c r="CE179" s="81"/>
      <c r="CF179" s="81"/>
      <c r="CG179" s="81"/>
      <c r="CH179" s="81"/>
      <c r="CI179" s="81"/>
      <c r="CJ179" s="81"/>
      <c r="CK179" s="81"/>
      <c r="CL179" s="81"/>
      <c r="CM179" s="81"/>
      <c r="CN179" s="81"/>
      <c r="CO179" s="81"/>
      <c r="CP179" s="3"/>
      <c r="CQ179" s="81"/>
      <c r="CR179" s="81"/>
      <c r="CS179" s="81"/>
      <c r="CT179" s="81"/>
      <c r="CU179" s="81"/>
      <c r="CV179" s="81"/>
      <c r="CW179" s="81"/>
      <c r="CX179" s="81"/>
      <c r="CY179" s="81"/>
      <c r="CZ179" s="81"/>
      <c r="DA179" s="81"/>
      <c r="DB179" s="81"/>
      <c r="DD179" s="139"/>
      <c r="DE179" s="81"/>
      <c r="DF179" s="81"/>
      <c r="DG179" s="81"/>
      <c r="DH179" s="81"/>
      <c r="DI179" s="81"/>
      <c r="DJ179" s="81"/>
      <c r="DK179" s="81"/>
      <c r="DL179" s="81"/>
      <c r="DM179" s="81"/>
      <c r="DN179" s="81"/>
      <c r="DO179" s="81"/>
      <c r="DP179" s="81"/>
      <c r="DQ179" s="81"/>
      <c r="DR179" s="81"/>
      <c r="DS179" s="81"/>
      <c r="DT179" s="81"/>
      <c r="DU179" s="81"/>
      <c r="DV179" s="81"/>
      <c r="DW179" s="81"/>
      <c r="DX179" s="81"/>
      <c r="DY179" s="81"/>
      <c r="DZ179" s="81"/>
      <c r="EA179" s="81"/>
      <c r="EB179" s="81"/>
      <c r="EC179" s="81"/>
      <c r="ED179" s="81"/>
      <c r="EE179" s="81"/>
      <c r="EF179" s="81"/>
      <c r="EG179" s="81"/>
      <c r="EH179" s="81"/>
      <c r="EI179" s="81"/>
      <c r="EJ179" s="81"/>
      <c r="EK179" s="81"/>
      <c r="EL179" s="81"/>
      <c r="EM179" s="81"/>
      <c r="EN179" s="81"/>
      <c r="EO179" s="81"/>
      <c r="EP179" s="81"/>
      <c r="EQ179" s="81"/>
      <c r="ER179" s="81"/>
      <c r="ES179" s="81"/>
      <c r="ET179" s="81"/>
      <c r="EU179" s="81"/>
      <c r="EV179" s="81"/>
      <c r="EX179" s="81"/>
      <c r="EY179" s="81"/>
      <c r="EZ179" s="81"/>
      <c r="FA179" s="81"/>
      <c r="FB179" s="81"/>
      <c r="FC179" s="81"/>
      <c r="FD179" s="81"/>
      <c r="FE179" s="81"/>
      <c r="FF179" s="81"/>
      <c r="FG179" s="81"/>
      <c r="FH179" s="81"/>
      <c r="FI179" s="81"/>
      <c r="FJ179" s="81"/>
      <c r="FK179" s="81"/>
      <c r="FL179" s="81"/>
      <c r="FM179" s="81"/>
      <c r="FN179" s="81"/>
      <c r="FO179" s="81"/>
      <c r="FP179" s="81"/>
      <c r="FQ179" s="81"/>
      <c r="FR179" s="81"/>
      <c r="FS179" s="81"/>
      <c r="FT179" s="81"/>
      <c r="FU179" s="81"/>
      <c r="FV179" s="81"/>
      <c r="FW179" s="81"/>
      <c r="FX179" s="81"/>
      <c r="FY179" s="81"/>
      <c r="FZ179" s="81"/>
      <c r="GA179" s="81"/>
      <c r="GB179" s="81"/>
      <c r="GC179" s="81"/>
      <c r="GD179" s="81"/>
      <c r="GE179" s="81"/>
      <c r="GF179" s="81"/>
      <c r="GG179" s="81"/>
      <c r="GH179" s="81"/>
    </row>
    <row r="180" spans="2:190" s="12" customFormat="1" ht="14.25" customHeight="1">
      <c r="B180" s="260"/>
      <c r="C180" s="271"/>
      <c r="D180" s="136" t="s">
        <v>210</v>
      </c>
      <c r="E180" s="156">
        <v>0</v>
      </c>
      <c r="F180" s="232">
        <v>0</v>
      </c>
      <c r="G180" s="158" t="str">
        <f t="shared" ref="G180" si="983">IFERROR(F180/E180,"-")</f>
        <v>-</v>
      </c>
      <c r="H180" s="233">
        <v>0</v>
      </c>
      <c r="I180" s="158" t="str">
        <f t="shared" ref="I180" si="984">IFERROR(H180/E180,"-")</f>
        <v>-</v>
      </c>
      <c r="J180" s="233">
        <v>0</v>
      </c>
      <c r="K180" s="158" t="str">
        <f t="shared" ref="K180" si="985">IFERROR(J180/E180,"-")</f>
        <v>-</v>
      </c>
      <c r="L180" s="156">
        <v>1</v>
      </c>
      <c r="M180" s="232">
        <v>0</v>
      </c>
      <c r="N180" s="158">
        <f t="shared" ref="N180" si="986">IFERROR(M180/L180,"-")</f>
        <v>0</v>
      </c>
      <c r="O180" s="233">
        <v>0</v>
      </c>
      <c r="P180" s="158">
        <f t="shared" ref="P180" si="987">IFERROR(O180/L180,"-")</f>
        <v>0</v>
      </c>
      <c r="Q180" s="233">
        <v>0</v>
      </c>
      <c r="R180" s="158">
        <f t="shared" ref="R180" si="988">IFERROR(Q180/L180,"-")</f>
        <v>0</v>
      </c>
      <c r="S180" s="156">
        <v>94</v>
      </c>
      <c r="T180" s="232">
        <v>1</v>
      </c>
      <c r="U180" s="158">
        <f t="shared" ref="U180" si="989">IFERROR(T180/S180,"-")</f>
        <v>1.0638297872340425E-2</v>
      </c>
      <c r="V180" s="233">
        <v>6</v>
      </c>
      <c r="W180" s="158">
        <f t="shared" ref="W180" si="990">IFERROR(V180/S180,"-")</f>
        <v>6.3829787234042548E-2</v>
      </c>
      <c r="X180" s="233">
        <v>3</v>
      </c>
      <c r="Y180" s="158">
        <f t="shared" ref="Y180" si="991">IFERROR(X180/S180,"-")</f>
        <v>3.1914893617021274E-2</v>
      </c>
      <c r="Z180" s="156">
        <v>167</v>
      </c>
      <c r="AA180" s="232">
        <v>1</v>
      </c>
      <c r="AB180" s="158">
        <f t="shared" ref="AB180" si="992">IFERROR(AA180/Z180,"-")</f>
        <v>5.9880239520958087E-3</v>
      </c>
      <c r="AC180" s="233">
        <v>5</v>
      </c>
      <c r="AD180" s="158">
        <f t="shared" ref="AD180" si="993">IFERROR(AC180/Z180,"-")</f>
        <v>2.9940119760479042E-2</v>
      </c>
      <c r="AE180" s="233">
        <v>8</v>
      </c>
      <c r="AF180" s="158">
        <f t="shared" ref="AF180" si="994">IFERROR(AE180/Z180,"-")</f>
        <v>4.790419161676647E-2</v>
      </c>
      <c r="AG180" s="156">
        <v>217</v>
      </c>
      <c r="AH180" s="232">
        <v>0</v>
      </c>
      <c r="AI180" s="158">
        <f t="shared" ref="AI180" si="995">IFERROR(AH180/AG180,"-")</f>
        <v>0</v>
      </c>
      <c r="AJ180" s="233">
        <v>3</v>
      </c>
      <c r="AK180" s="158">
        <f t="shared" ref="AK180" si="996">IFERROR(AJ180/AG180,"-")</f>
        <v>1.3824884792626729E-2</v>
      </c>
      <c r="AL180" s="233">
        <v>3</v>
      </c>
      <c r="AM180" s="158">
        <f t="shared" ref="AM180" si="997">IFERROR(AL180/AG180,"-")</f>
        <v>1.3824884792626729E-2</v>
      </c>
      <c r="AN180" s="156">
        <v>177</v>
      </c>
      <c r="AO180" s="232">
        <v>2</v>
      </c>
      <c r="AP180" s="158">
        <f t="shared" ref="AP180" si="998">IFERROR(AO180/AN180,"-")</f>
        <v>1.1299435028248588E-2</v>
      </c>
      <c r="AQ180" s="233">
        <v>4</v>
      </c>
      <c r="AR180" s="158">
        <f t="shared" ref="AR180" si="999">IFERROR(AQ180/AN180,"-")</f>
        <v>2.2598870056497175E-2</v>
      </c>
      <c r="AS180" s="233">
        <v>2</v>
      </c>
      <c r="AT180" s="158">
        <f t="shared" ref="AT180" si="1000">IFERROR(AS180/AN180,"-")</f>
        <v>1.1299435028248588E-2</v>
      </c>
      <c r="AU180" s="156">
        <v>128</v>
      </c>
      <c r="AV180" s="232">
        <v>0</v>
      </c>
      <c r="AW180" s="158">
        <f t="shared" ref="AW180" si="1001">IFERROR(AV180/AU180,"-")</f>
        <v>0</v>
      </c>
      <c r="AX180" s="233">
        <v>1</v>
      </c>
      <c r="AY180" s="158">
        <f t="shared" ref="AY180" si="1002">IFERROR(AX180/AU180,"-")</f>
        <v>7.8125E-3</v>
      </c>
      <c r="AZ180" s="233">
        <v>1</v>
      </c>
      <c r="BA180" s="158">
        <f t="shared" ref="BA180" si="1003">IFERROR(AZ180/AU180,"-")</f>
        <v>7.8125E-3</v>
      </c>
      <c r="BB180" s="156">
        <f t="shared" si="762"/>
        <v>784</v>
      </c>
      <c r="BC180" s="157">
        <f t="shared" si="763"/>
        <v>4</v>
      </c>
      <c r="BD180" s="158">
        <f t="shared" ref="BD180" si="1004">IFERROR(BC180/BB180,"-")</f>
        <v>5.1020408163265302E-3</v>
      </c>
      <c r="BE180" s="157">
        <f t="shared" si="764"/>
        <v>19</v>
      </c>
      <c r="BF180" s="158">
        <f t="shared" ref="BF180" si="1005">IFERROR(BE180/BB180,"-")</f>
        <v>2.423469387755102E-2</v>
      </c>
      <c r="BG180" s="157">
        <f t="shared" si="765"/>
        <v>17</v>
      </c>
      <c r="BH180" s="158">
        <f t="shared" ref="BH180" si="1006">IFERROR(BG180/BB180,"-")</f>
        <v>2.1683673469387755E-2</v>
      </c>
      <c r="BJ180" s="260"/>
      <c r="BK180" s="271"/>
      <c r="BL180" s="209" t="s">
        <v>160</v>
      </c>
      <c r="BM180" s="38">
        <v>2797</v>
      </c>
      <c r="BN180" s="38">
        <v>193</v>
      </c>
      <c r="BO180" s="85">
        <v>6.9002502681444408E-2</v>
      </c>
      <c r="BP180" s="38">
        <v>420</v>
      </c>
      <c r="BQ180" s="85">
        <v>0.15016088666428315</v>
      </c>
      <c r="BR180" s="38">
        <v>326</v>
      </c>
      <c r="BS180" s="85">
        <v>0.11655345012513407</v>
      </c>
      <c r="BU180" s="189"/>
      <c r="BV180" s="193" t="s">
        <v>209</v>
      </c>
      <c r="BW180" s="36">
        <f t="shared" si="761"/>
        <v>0.94897959183673475</v>
      </c>
      <c r="BX180" s="36">
        <f>(BM145-SUM(BN145,BP145,BR145))/BM145</f>
        <v>0.96654275092936803</v>
      </c>
      <c r="BY180" s="81"/>
      <c r="BZ180" s="139"/>
      <c r="CA180" s="81"/>
      <c r="CB180" s="81"/>
      <c r="CC180" s="81"/>
      <c r="CD180" s="81"/>
      <c r="CE180" s="81"/>
      <c r="CF180" s="81"/>
      <c r="CG180" s="81"/>
      <c r="CH180" s="81"/>
      <c r="CI180" s="81"/>
      <c r="CJ180" s="81"/>
      <c r="CK180" s="81"/>
      <c r="CL180" s="81"/>
      <c r="CM180" s="81"/>
      <c r="CN180" s="81"/>
      <c r="CO180" s="81"/>
      <c r="CP180" s="3"/>
      <c r="CQ180" s="81"/>
      <c r="CR180" s="81"/>
      <c r="CS180" s="81"/>
      <c r="CT180" s="81"/>
      <c r="CU180" s="81"/>
      <c r="CV180" s="81"/>
      <c r="CW180" s="81"/>
      <c r="CX180" s="81"/>
      <c r="CY180" s="81"/>
      <c r="CZ180" s="81"/>
      <c r="DA180" s="81"/>
      <c r="DB180" s="81"/>
      <c r="DD180" s="139"/>
      <c r="DE180" s="81"/>
      <c r="DF180" s="81"/>
      <c r="DG180" s="81"/>
      <c r="DH180" s="81"/>
      <c r="DI180" s="81"/>
      <c r="DJ180" s="81"/>
      <c r="DK180" s="81"/>
      <c r="DL180" s="81"/>
      <c r="DM180" s="81"/>
      <c r="DN180" s="81"/>
      <c r="DO180" s="81"/>
      <c r="DP180" s="81"/>
      <c r="DQ180" s="81"/>
      <c r="DR180" s="81"/>
      <c r="DS180" s="81"/>
      <c r="DT180" s="81"/>
      <c r="DU180" s="81"/>
      <c r="DV180" s="81"/>
      <c r="DW180" s="81"/>
      <c r="DX180" s="81"/>
      <c r="DY180" s="81"/>
      <c r="DZ180" s="81"/>
      <c r="EA180" s="81"/>
      <c r="EB180" s="81"/>
      <c r="EC180" s="81"/>
      <c r="ED180" s="81"/>
      <c r="EE180" s="81"/>
      <c r="EF180" s="81"/>
      <c r="EG180" s="81"/>
      <c r="EH180" s="81"/>
      <c r="EI180" s="81"/>
      <c r="EJ180" s="81"/>
      <c r="EK180" s="81"/>
      <c r="EL180" s="81"/>
      <c r="EM180" s="81"/>
      <c r="EN180" s="81"/>
      <c r="EO180" s="81"/>
      <c r="EP180" s="81"/>
      <c r="EQ180" s="81"/>
      <c r="ER180" s="81"/>
      <c r="ES180" s="81"/>
      <c r="ET180" s="81"/>
      <c r="EU180" s="81"/>
      <c r="EV180" s="81"/>
      <c r="EX180" s="81"/>
      <c r="EY180" s="81"/>
      <c r="EZ180" s="81"/>
      <c r="FA180" s="81"/>
      <c r="FB180" s="81"/>
      <c r="FC180" s="81"/>
      <c r="FD180" s="81"/>
      <c r="FE180" s="81"/>
      <c r="FF180" s="81"/>
      <c r="FG180" s="81"/>
      <c r="FH180" s="81"/>
      <c r="FI180" s="81"/>
      <c r="FJ180" s="81"/>
      <c r="FK180" s="81"/>
      <c r="FL180" s="81"/>
      <c r="FM180" s="81"/>
      <c r="FN180" s="81"/>
      <c r="FO180" s="81"/>
      <c r="FP180" s="81"/>
      <c r="FQ180" s="81"/>
      <c r="FR180" s="81"/>
      <c r="FS180" s="81"/>
      <c r="FT180" s="81"/>
      <c r="FU180" s="81"/>
      <c r="FV180" s="81"/>
      <c r="FW180" s="81"/>
      <c r="FX180" s="81"/>
      <c r="FY180" s="81"/>
      <c r="FZ180" s="81"/>
      <c r="GA180" s="81"/>
      <c r="GB180" s="81"/>
      <c r="GC180" s="81"/>
      <c r="GD180" s="81"/>
      <c r="GE180" s="81"/>
      <c r="GF180" s="81"/>
      <c r="GG180" s="81"/>
      <c r="GH180" s="81"/>
    </row>
    <row r="181" spans="2:190" s="12" customFormat="1" ht="14.25" customHeight="1">
      <c r="B181" s="261"/>
      <c r="C181" s="272"/>
      <c r="D181" s="154" t="s">
        <v>67</v>
      </c>
      <c r="E181" s="37">
        <v>12</v>
      </c>
      <c r="F181" s="234">
        <v>0</v>
      </c>
      <c r="G181" s="13">
        <f t="shared" si="839"/>
        <v>0</v>
      </c>
      <c r="H181" s="33">
        <v>0</v>
      </c>
      <c r="I181" s="13">
        <f t="shared" si="840"/>
        <v>0</v>
      </c>
      <c r="J181" s="33">
        <v>1</v>
      </c>
      <c r="K181" s="13">
        <f t="shared" si="841"/>
        <v>8.3333333333333329E-2</v>
      </c>
      <c r="L181" s="37">
        <v>40</v>
      </c>
      <c r="M181" s="234">
        <v>2</v>
      </c>
      <c r="N181" s="13">
        <f t="shared" si="842"/>
        <v>0.05</v>
      </c>
      <c r="O181" s="33">
        <v>7</v>
      </c>
      <c r="P181" s="13">
        <f t="shared" si="843"/>
        <v>0.17499999999999999</v>
      </c>
      <c r="Q181" s="33">
        <v>1</v>
      </c>
      <c r="R181" s="13">
        <f t="shared" si="844"/>
        <v>2.5000000000000001E-2</v>
      </c>
      <c r="S181" s="37">
        <v>21020</v>
      </c>
      <c r="T181" s="234">
        <v>956</v>
      </c>
      <c r="U181" s="13">
        <f t="shared" si="845"/>
        <v>4.5480494766888681E-2</v>
      </c>
      <c r="V181" s="33">
        <v>3833</v>
      </c>
      <c r="W181" s="13">
        <f t="shared" si="846"/>
        <v>0.18235014272121788</v>
      </c>
      <c r="X181" s="33">
        <v>1496</v>
      </c>
      <c r="Y181" s="13">
        <f t="shared" si="847"/>
        <v>7.1170313986679348E-2</v>
      </c>
      <c r="Z181" s="37">
        <v>17417</v>
      </c>
      <c r="AA181" s="234">
        <v>792</v>
      </c>
      <c r="AB181" s="13">
        <f t="shared" si="848"/>
        <v>4.5472813917436988E-2</v>
      </c>
      <c r="AC181" s="33">
        <v>3021</v>
      </c>
      <c r="AD181" s="13">
        <f t="shared" si="849"/>
        <v>0.17345122581386002</v>
      </c>
      <c r="AE181" s="33">
        <v>1459</v>
      </c>
      <c r="AF181" s="13">
        <f t="shared" si="850"/>
        <v>8.3768731698914856E-2</v>
      </c>
      <c r="AG181" s="37">
        <v>11471</v>
      </c>
      <c r="AH181" s="234">
        <v>361</v>
      </c>
      <c r="AI181" s="13">
        <f t="shared" si="851"/>
        <v>3.1470665155609798E-2</v>
      </c>
      <c r="AJ181" s="33">
        <v>1506</v>
      </c>
      <c r="AK181" s="13">
        <f t="shared" si="852"/>
        <v>0.13128759480428909</v>
      </c>
      <c r="AL181" s="33">
        <v>761</v>
      </c>
      <c r="AM181" s="13">
        <f t="shared" si="853"/>
        <v>6.6341208264318718E-2</v>
      </c>
      <c r="AN181" s="37">
        <v>5037</v>
      </c>
      <c r="AO181" s="234">
        <v>72</v>
      </c>
      <c r="AP181" s="13">
        <f t="shared" si="854"/>
        <v>1.4294222751637879E-2</v>
      </c>
      <c r="AQ181" s="33">
        <v>466</v>
      </c>
      <c r="AR181" s="13">
        <f t="shared" si="855"/>
        <v>9.2515386142545161E-2</v>
      </c>
      <c r="AS181" s="33">
        <v>230</v>
      </c>
      <c r="AT181" s="13">
        <f t="shared" si="856"/>
        <v>4.5662100456621002E-2</v>
      </c>
      <c r="AU181" s="37">
        <v>1563</v>
      </c>
      <c r="AV181" s="234">
        <v>4</v>
      </c>
      <c r="AW181" s="13">
        <f t="shared" si="857"/>
        <v>2.5591810620601407E-3</v>
      </c>
      <c r="AX181" s="33">
        <v>91</v>
      </c>
      <c r="AY181" s="13">
        <f t="shared" si="858"/>
        <v>5.8221369161868201E-2</v>
      </c>
      <c r="AZ181" s="33">
        <v>36</v>
      </c>
      <c r="BA181" s="13">
        <f t="shared" si="859"/>
        <v>2.3032629558541268E-2</v>
      </c>
      <c r="BB181" s="37">
        <f t="shared" si="762"/>
        <v>56560</v>
      </c>
      <c r="BC181" s="70">
        <f t="shared" si="763"/>
        <v>2187</v>
      </c>
      <c r="BD181" s="13">
        <f t="shared" si="860"/>
        <v>3.8666902404526166E-2</v>
      </c>
      <c r="BE181" s="70">
        <f t="shared" si="764"/>
        <v>8924</v>
      </c>
      <c r="BF181" s="13">
        <f t="shared" si="861"/>
        <v>0.15777934936350779</v>
      </c>
      <c r="BG181" s="70">
        <f t="shared" si="765"/>
        <v>3984</v>
      </c>
      <c r="BH181" s="13">
        <f t="shared" si="862"/>
        <v>7.0438472418670434E-2</v>
      </c>
      <c r="BJ181" s="260"/>
      <c r="BK181" s="271"/>
      <c r="BL181" s="209" t="s">
        <v>209</v>
      </c>
      <c r="BM181" s="38">
        <v>845</v>
      </c>
      <c r="BN181" s="38">
        <v>6</v>
      </c>
      <c r="BO181" s="85">
        <v>7.100591715976331E-3</v>
      </c>
      <c r="BP181" s="38">
        <v>25</v>
      </c>
      <c r="BQ181" s="85">
        <v>2.9585798816568046E-2</v>
      </c>
      <c r="BR181" s="38">
        <v>25</v>
      </c>
      <c r="BS181" s="85">
        <v>2.9585798816568046E-2</v>
      </c>
      <c r="BU181" s="190"/>
      <c r="BV181" s="192" t="s">
        <v>67</v>
      </c>
      <c r="BW181" s="36">
        <f t="shared" si="761"/>
        <v>0.73311527581329561</v>
      </c>
      <c r="BX181" s="36">
        <f>(BM146-SUM(BN146,BP146,BR146))/BM146</f>
        <v>0.75943776572350097</v>
      </c>
      <c r="BY181" s="81"/>
      <c r="BZ181" s="139"/>
      <c r="CA181" s="81"/>
      <c r="CB181" s="81"/>
      <c r="CC181" s="81"/>
      <c r="CD181" s="81"/>
      <c r="CE181" s="81"/>
      <c r="CF181" s="81"/>
      <c r="CG181" s="81"/>
      <c r="CH181" s="81"/>
      <c r="CI181" s="81"/>
      <c r="CJ181" s="81"/>
      <c r="CK181" s="81"/>
      <c r="CL181" s="81"/>
      <c r="CM181" s="81"/>
      <c r="CN181" s="81"/>
      <c r="CO181" s="81"/>
      <c r="CP181" s="3"/>
      <c r="CQ181" s="81"/>
      <c r="CR181" s="81"/>
      <c r="CS181" s="81"/>
      <c r="CT181" s="81"/>
      <c r="CU181" s="81"/>
      <c r="CV181" s="81"/>
      <c r="CW181" s="81"/>
      <c r="CX181" s="81"/>
      <c r="CY181" s="81"/>
      <c r="CZ181" s="81"/>
      <c r="DA181" s="81"/>
      <c r="DB181" s="81"/>
      <c r="DD181" s="139"/>
      <c r="DE181" s="81"/>
      <c r="DF181" s="81"/>
      <c r="DG181" s="81"/>
      <c r="DH181" s="81"/>
      <c r="DI181" s="81"/>
      <c r="DJ181" s="81"/>
      <c r="DK181" s="81"/>
      <c r="DL181" s="81"/>
      <c r="DM181" s="81"/>
      <c r="DN181" s="81"/>
      <c r="DO181" s="81"/>
      <c r="DP181" s="81"/>
      <c r="DQ181" s="81"/>
      <c r="DR181" s="81"/>
      <c r="DS181" s="81"/>
      <c r="DT181" s="81"/>
      <c r="DU181" s="81"/>
      <c r="DV181" s="81"/>
      <c r="DW181" s="81"/>
      <c r="DX181" s="81"/>
      <c r="DY181" s="81"/>
      <c r="DZ181" s="81"/>
      <c r="EA181" s="81"/>
      <c r="EB181" s="81"/>
      <c r="EC181" s="81"/>
      <c r="ED181" s="81"/>
      <c r="EE181" s="81"/>
      <c r="EF181" s="81"/>
      <c r="EG181" s="81"/>
      <c r="EH181" s="81"/>
      <c r="EI181" s="81"/>
      <c r="EJ181" s="81"/>
      <c r="EK181" s="81"/>
      <c r="EL181" s="81"/>
      <c r="EM181" s="81"/>
      <c r="EN181" s="81"/>
      <c r="EO181" s="81"/>
      <c r="EP181" s="81"/>
      <c r="EQ181" s="81"/>
      <c r="ER181" s="81"/>
      <c r="ES181" s="81"/>
      <c r="ET181" s="81"/>
      <c r="EU181" s="81"/>
      <c r="EV181" s="81"/>
      <c r="EX181" s="81"/>
      <c r="EY181" s="81"/>
      <c r="EZ181" s="81"/>
      <c r="FA181" s="81"/>
      <c r="FB181" s="81"/>
      <c r="FC181" s="81"/>
      <c r="FD181" s="81"/>
      <c r="FE181" s="81"/>
      <c r="FF181" s="81"/>
      <c r="FG181" s="81"/>
      <c r="FH181" s="81"/>
      <c r="FI181" s="81"/>
      <c r="FJ181" s="81"/>
      <c r="FK181" s="81"/>
      <c r="FL181" s="81"/>
      <c r="FM181" s="81"/>
      <c r="FN181" s="81"/>
      <c r="FO181" s="81"/>
      <c r="FP181" s="81"/>
      <c r="FQ181" s="81"/>
      <c r="FR181" s="81"/>
      <c r="FS181" s="81"/>
      <c r="FT181" s="81"/>
      <c r="FU181" s="81"/>
      <c r="FV181" s="81"/>
      <c r="FW181" s="81"/>
      <c r="FX181" s="81"/>
      <c r="FY181" s="81"/>
      <c r="FZ181" s="81"/>
      <c r="GA181" s="81"/>
      <c r="GB181" s="81"/>
      <c r="GC181" s="81"/>
      <c r="GD181" s="81"/>
      <c r="GE181" s="81"/>
      <c r="GF181" s="81"/>
      <c r="GG181" s="81"/>
      <c r="GH181" s="81"/>
    </row>
    <row r="182" spans="2:190" s="12" customFormat="1" ht="14.25" customHeight="1">
      <c r="B182" s="259">
        <v>36</v>
      </c>
      <c r="C182" s="270" t="s">
        <v>2</v>
      </c>
      <c r="D182" s="135" t="s">
        <v>140</v>
      </c>
      <c r="E182" s="120">
        <v>24</v>
      </c>
      <c r="F182" s="83">
        <v>0</v>
      </c>
      <c r="G182" s="72">
        <f t="shared" si="839"/>
        <v>0</v>
      </c>
      <c r="H182" s="73">
        <v>2</v>
      </c>
      <c r="I182" s="72">
        <f t="shared" si="840"/>
        <v>8.3333333333333329E-2</v>
      </c>
      <c r="J182" s="73">
        <v>0</v>
      </c>
      <c r="K182" s="72">
        <f t="shared" si="841"/>
        <v>0</v>
      </c>
      <c r="L182" s="120">
        <v>38</v>
      </c>
      <c r="M182" s="83">
        <v>2</v>
      </c>
      <c r="N182" s="72">
        <f t="shared" si="842"/>
        <v>5.2631578947368418E-2</v>
      </c>
      <c r="O182" s="73">
        <v>7</v>
      </c>
      <c r="P182" s="72">
        <f t="shared" si="843"/>
        <v>0.18421052631578946</v>
      </c>
      <c r="Q182" s="73">
        <v>2</v>
      </c>
      <c r="R182" s="72">
        <f t="shared" si="844"/>
        <v>5.2631578947368418E-2</v>
      </c>
      <c r="S182" s="120">
        <v>3508</v>
      </c>
      <c r="T182" s="83">
        <v>282</v>
      </c>
      <c r="U182" s="72">
        <f t="shared" si="845"/>
        <v>8.0387685290763969E-2</v>
      </c>
      <c r="V182" s="73">
        <v>1258</v>
      </c>
      <c r="W182" s="72">
        <f t="shared" si="846"/>
        <v>0.35860889395667045</v>
      </c>
      <c r="X182" s="73">
        <v>153</v>
      </c>
      <c r="Y182" s="72">
        <f t="shared" si="847"/>
        <v>4.3614595210946405E-2</v>
      </c>
      <c r="Z182" s="120">
        <v>2867</v>
      </c>
      <c r="AA182" s="83">
        <v>206</v>
      </c>
      <c r="AB182" s="72">
        <f t="shared" si="848"/>
        <v>7.1852110219741888E-2</v>
      </c>
      <c r="AC182" s="73">
        <v>1069</v>
      </c>
      <c r="AD182" s="72">
        <f t="shared" si="849"/>
        <v>0.3728636205092431</v>
      </c>
      <c r="AE182" s="73">
        <v>123</v>
      </c>
      <c r="AF182" s="72">
        <f t="shared" si="850"/>
        <v>4.2901988140913845E-2</v>
      </c>
      <c r="AG182" s="120">
        <v>2067</v>
      </c>
      <c r="AH182" s="83">
        <v>91</v>
      </c>
      <c r="AI182" s="72">
        <f t="shared" si="851"/>
        <v>4.40251572327044E-2</v>
      </c>
      <c r="AJ182" s="73">
        <v>651</v>
      </c>
      <c r="AK182" s="72">
        <f t="shared" si="852"/>
        <v>0.31494920174165458</v>
      </c>
      <c r="AL182" s="73">
        <v>72</v>
      </c>
      <c r="AM182" s="72">
        <f t="shared" si="853"/>
        <v>3.483309143686502E-2</v>
      </c>
      <c r="AN182" s="120">
        <v>995</v>
      </c>
      <c r="AO182" s="83">
        <v>23</v>
      </c>
      <c r="AP182" s="72">
        <f t="shared" si="854"/>
        <v>2.3115577889447236E-2</v>
      </c>
      <c r="AQ182" s="73">
        <v>218</v>
      </c>
      <c r="AR182" s="72">
        <f t="shared" si="855"/>
        <v>0.21909547738693466</v>
      </c>
      <c r="AS182" s="73">
        <v>24</v>
      </c>
      <c r="AT182" s="72">
        <f t="shared" si="856"/>
        <v>2.4120603015075376E-2</v>
      </c>
      <c r="AU182" s="120">
        <v>369</v>
      </c>
      <c r="AV182" s="83">
        <v>5</v>
      </c>
      <c r="AW182" s="72">
        <f t="shared" si="857"/>
        <v>1.3550135501355014E-2</v>
      </c>
      <c r="AX182" s="73">
        <v>55</v>
      </c>
      <c r="AY182" s="72">
        <f t="shared" si="858"/>
        <v>0.14905149051490515</v>
      </c>
      <c r="AZ182" s="73">
        <v>4</v>
      </c>
      <c r="BA182" s="72">
        <f t="shared" si="859"/>
        <v>1.0840108401084011E-2</v>
      </c>
      <c r="BB182" s="120">
        <f t="shared" si="762"/>
        <v>9868</v>
      </c>
      <c r="BC182" s="74">
        <f t="shared" si="763"/>
        <v>609</v>
      </c>
      <c r="BD182" s="72">
        <f t="shared" si="860"/>
        <v>6.1714633157681394E-2</v>
      </c>
      <c r="BE182" s="74">
        <f t="shared" si="764"/>
        <v>3260</v>
      </c>
      <c r="BF182" s="72">
        <f t="shared" si="861"/>
        <v>0.33036076205918119</v>
      </c>
      <c r="BG182" s="74">
        <f t="shared" si="765"/>
        <v>378</v>
      </c>
      <c r="BH182" s="72">
        <f t="shared" si="862"/>
        <v>3.8305634373733279E-2</v>
      </c>
      <c r="BJ182" s="261"/>
      <c r="BK182" s="272"/>
      <c r="BL182" s="208" t="s">
        <v>67</v>
      </c>
      <c r="BM182" s="38">
        <v>38901</v>
      </c>
      <c r="BN182" s="38">
        <v>2608</v>
      </c>
      <c r="BO182" s="85">
        <v>6.7041978355312198E-2</v>
      </c>
      <c r="BP182" s="38">
        <v>6607</v>
      </c>
      <c r="BQ182" s="85">
        <v>0.16984139225212719</v>
      </c>
      <c r="BR182" s="38">
        <v>3860</v>
      </c>
      <c r="BS182" s="85">
        <v>9.9226240970669136E-2</v>
      </c>
      <c r="BU182" s="188" t="s">
        <v>2</v>
      </c>
      <c r="BV182" s="193" t="s">
        <v>140</v>
      </c>
      <c r="BW182" s="36">
        <f t="shared" si="761"/>
        <v>0.56961897040940412</v>
      </c>
      <c r="BX182" s="36">
        <f>(BM147-SUM(BN147,BP147,BR147))/BM147</f>
        <v>0.56811249163008704</v>
      </c>
      <c r="BY182" s="81"/>
      <c r="BZ182" s="139"/>
      <c r="CA182" s="81"/>
      <c r="CB182" s="81"/>
      <c r="CC182" s="81"/>
      <c r="CD182" s="81"/>
      <c r="CE182" s="81"/>
      <c r="CF182" s="81"/>
      <c r="CG182" s="81"/>
      <c r="CH182" s="81"/>
      <c r="CI182" s="81"/>
      <c r="CJ182" s="81"/>
      <c r="CK182" s="81"/>
      <c r="CL182" s="81"/>
      <c r="CM182" s="81"/>
      <c r="CN182" s="81"/>
      <c r="CO182" s="81"/>
      <c r="CP182" s="3"/>
      <c r="CQ182" s="81"/>
      <c r="CR182" s="81"/>
      <c r="CS182" s="81"/>
      <c r="CT182" s="81"/>
      <c r="CU182" s="81"/>
      <c r="CV182" s="81"/>
      <c r="CW182" s="81"/>
      <c r="CX182" s="81"/>
      <c r="CY182" s="81"/>
      <c r="CZ182" s="81"/>
      <c r="DA182" s="81"/>
      <c r="DB182" s="81"/>
      <c r="DD182" s="139"/>
      <c r="DE182" s="81"/>
      <c r="DF182" s="81"/>
      <c r="DG182" s="81"/>
      <c r="DH182" s="81"/>
      <c r="DI182" s="81"/>
      <c r="DJ182" s="81"/>
      <c r="DK182" s="81"/>
      <c r="DL182" s="81"/>
      <c r="DM182" s="81"/>
      <c r="DN182" s="81"/>
      <c r="DO182" s="81"/>
      <c r="DP182" s="81"/>
      <c r="DQ182" s="81"/>
      <c r="DR182" s="81"/>
      <c r="DS182" s="81"/>
      <c r="DT182" s="81"/>
      <c r="DU182" s="81"/>
      <c r="DV182" s="81"/>
      <c r="DW182" s="81"/>
      <c r="DX182" s="81"/>
      <c r="DY182" s="81"/>
      <c r="DZ182" s="81"/>
      <c r="EA182" s="81"/>
      <c r="EB182" s="81"/>
      <c r="EC182" s="81"/>
      <c r="ED182" s="81"/>
      <c r="EE182" s="81"/>
      <c r="EF182" s="81"/>
      <c r="EG182" s="81"/>
      <c r="EH182" s="81"/>
      <c r="EI182" s="81"/>
      <c r="EJ182" s="81"/>
      <c r="EK182" s="81"/>
      <c r="EL182" s="81"/>
      <c r="EM182" s="81"/>
      <c r="EN182" s="81"/>
      <c r="EO182" s="81"/>
      <c r="EP182" s="81"/>
      <c r="EQ182" s="81"/>
      <c r="ER182" s="81"/>
      <c r="ES182" s="81"/>
      <c r="ET182" s="81"/>
      <c r="EU182" s="81"/>
      <c r="EV182" s="81"/>
      <c r="EX182" s="81"/>
      <c r="EY182" s="81"/>
      <c r="EZ182" s="81"/>
      <c r="FA182" s="81"/>
      <c r="FB182" s="81"/>
      <c r="FC182" s="81"/>
      <c r="FD182" s="81"/>
      <c r="FE182" s="81"/>
      <c r="FF182" s="81"/>
      <c r="FG182" s="81"/>
      <c r="FH182" s="81"/>
      <c r="FI182" s="81"/>
      <c r="FJ182" s="81"/>
      <c r="FK182" s="81"/>
      <c r="FL182" s="81"/>
      <c r="FM182" s="81"/>
      <c r="FN182" s="81"/>
      <c r="FO182" s="81"/>
      <c r="FP182" s="81"/>
      <c r="FQ182" s="81"/>
      <c r="FR182" s="81"/>
      <c r="FS182" s="81"/>
      <c r="FT182" s="81"/>
      <c r="FU182" s="81"/>
      <c r="FV182" s="81"/>
      <c r="FW182" s="81"/>
      <c r="FX182" s="81"/>
      <c r="FY182" s="81"/>
      <c r="FZ182" s="81"/>
      <c r="GA182" s="81"/>
      <c r="GB182" s="81"/>
      <c r="GC182" s="81"/>
      <c r="GD182" s="81"/>
      <c r="GE182" s="81"/>
      <c r="GF182" s="81"/>
      <c r="GG182" s="81"/>
      <c r="GH182" s="81"/>
    </row>
    <row r="183" spans="2:190" s="12" customFormat="1" ht="14.25" customHeight="1">
      <c r="B183" s="260"/>
      <c r="C183" s="271"/>
      <c r="D183" s="213" t="s">
        <v>303</v>
      </c>
      <c r="E183" s="170">
        <v>3</v>
      </c>
      <c r="F183" s="220">
        <v>0</v>
      </c>
      <c r="G183" s="84">
        <f t="shared" si="839"/>
        <v>0</v>
      </c>
      <c r="H183" s="231">
        <v>1</v>
      </c>
      <c r="I183" s="84">
        <f>IFERROR(H183/E183,"-")</f>
        <v>0.33333333333333331</v>
      </c>
      <c r="J183" s="231">
        <v>0</v>
      </c>
      <c r="K183" s="84">
        <f>IFERROR(J183/E183,"-")</f>
        <v>0</v>
      </c>
      <c r="L183" s="170">
        <v>3</v>
      </c>
      <c r="M183" s="220">
        <v>0</v>
      </c>
      <c r="N183" s="84">
        <f>IFERROR(M183/L183,"-")</f>
        <v>0</v>
      </c>
      <c r="O183" s="231">
        <v>0</v>
      </c>
      <c r="P183" s="84">
        <f>IFERROR(O183/L183,"-")</f>
        <v>0</v>
      </c>
      <c r="Q183" s="231">
        <v>0</v>
      </c>
      <c r="R183" s="84">
        <f>IFERROR(Q183/L183,"-")</f>
        <v>0</v>
      </c>
      <c r="S183" s="170">
        <v>1541</v>
      </c>
      <c r="T183" s="220">
        <v>138</v>
      </c>
      <c r="U183" s="84">
        <f>IFERROR(T183/S183,"-")</f>
        <v>8.9552238805970144E-2</v>
      </c>
      <c r="V183" s="231">
        <v>619</v>
      </c>
      <c r="W183" s="84">
        <f>IFERROR(V183/S183,"-")</f>
        <v>0.40168721609344582</v>
      </c>
      <c r="X183" s="231">
        <v>57</v>
      </c>
      <c r="Y183" s="84">
        <f>IFERROR(X183/S183,"-")</f>
        <v>3.698896820246593E-2</v>
      </c>
      <c r="Z183" s="170">
        <v>1316</v>
      </c>
      <c r="AA183" s="220">
        <v>122</v>
      </c>
      <c r="AB183" s="84">
        <f>IFERROR(AA183/Z183,"-")</f>
        <v>9.2705167173252279E-2</v>
      </c>
      <c r="AC183" s="231">
        <v>578</v>
      </c>
      <c r="AD183" s="84">
        <f>IFERROR(AC183/Z183,"-")</f>
        <v>0.43920972644376899</v>
      </c>
      <c r="AE183" s="231">
        <v>48</v>
      </c>
      <c r="AF183" s="84">
        <f>IFERROR(AE183/Z183,"-")</f>
        <v>3.64741641337386E-2</v>
      </c>
      <c r="AG183" s="170">
        <v>880</v>
      </c>
      <c r="AH183" s="220">
        <v>58</v>
      </c>
      <c r="AI183" s="84">
        <f>IFERROR(AH183/AG183,"-")</f>
        <v>6.5909090909090903E-2</v>
      </c>
      <c r="AJ183" s="231">
        <v>355</v>
      </c>
      <c r="AK183" s="84">
        <f>IFERROR(AJ183/AG183,"-")</f>
        <v>0.40340909090909088</v>
      </c>
      <c r="AL183" s="231">
        <v>24</v>
      </c>
      <c r="AM183" s="84">
        <f>IFERROR(AL183/AG183,"-")</f>
        <v>2.7272727272727271E-2</v>
      </c>
      <c r="AN183" s="170">
        <v>340</v>
      </c>
      <c r="AO183" s="220">
        <v>14</v>
      </c>
      <c r="AP183" s="84">
        <f>IFERROR(AO183/AN183,"-")</f>
        <v>4.1176470588235294E-2</v>
      </c>
      <c r="AQ183" s="231">
        <v>103</v>
      </c>
      <c r="AR183" s="84">
        <f>IFERROR(AQ183/AN183,"-")</f>
        <v>0.30294117647058821</v>
      </c>
      <c r="AS183" s="231">
        <v>8</v>
      </c>
      <c r="AT183" s="84">
        <f>IFERROR(AS183/AN183,"-")</f>
        <v>2.3529411764705882E-2</v>
      </c>
      <c r="AU183" s="170">
        <v>98</v>
      </c>
      <c r="AV183" s="220">
        <v>4</v>
      </c>
      <c r="AW183" s="84">
        <f>IFERROR(AV183/AU183,"-")</f>
        <v>4.0816326530612242E-2</v>
      </c>
      <c r="AX183" s="231">
        <v>16</v>
      </c>
      <c r="AY183" s="84">
        <f>IFERROR(AX183/AU183,"-")</f>
        <v>0.16326530612244897</v>
      </c>
      <c r="AZ183" s="231">
        <v>4</v>
      </c>
      <c r="BA183" s="84">
        <f>IFERROR(AZ183/AU183,"-")</f>
        <v>4.0816326530612242E-2</v>
      </c>
      <c r="BB183" s="170">
        <f t="shared" si="762"/>
        <v>4181</v>
      </c>
      <c r="BC183" s="171">
        <f t="shared" si="763"/>
        <v>336</v>
      </c>
      <c r="BD183" s="84">
        <f>IFERROR(BC183/BB183,"-")</f>
        <v>8.0363549390098057E-2</v>
      </c>
      <c r="BE183" s="171">
        <f t="shared" si="764"/>
        <v>1672</v>
      </c>
      <c r="BF183" s="84">
        <f>IFERROR(BE183/BB183,"-")</f>
        <v>0.39990432910786894</v>
      </c>
      <c r="BG183" s="171">
        <f t="shared" si="765"/>
        <v>141</v>
      </c>
      <c r="BH183" s="84">
        <f>IFERROR(BG183/BB183,"-")</f>
        <v>3.3723989476201865E-2</v>
      </c>
      <c r="BJ183" s="259">
        <v>45</v>
      </c>
      <c r="BK183" s="270" t="s">
        <v>41</v>
      </c>
      <c r="BL183" s="209" t="s">
        <v>152</v>
      </c>
      <c r="BM183" s="38">
        <v>12347</v>
      </c>
      <c r="BN183" s="38">
        <v>576</v>
      </c>
      <c r="BO183" s="85">
        <v>4.6651008342107392E-2</v>
      </c>
      <c r="BP183" s="38">
        <v>1508</v>
      </c>
      <c r="BQ183" s="85">
        <v>0.12213493156232283</v>
      </c>
      <c r="BR183" s="38">
        <v>1136</v>
      </c>
      <c r="BS183" s="85">
        <v>9.2006155341378473E-2</v>
      </c>
      <c r="BU183" s="225"/>
      <c r="BV183" s="214" t="s">
        <v>299</v>
      </c>
      <c r="BW183" s="36">
        <f t="shared" si="761"/>
        <v>0.48600813202583115</v>
      </c>
      <c r="BX183" s="226"/>
      <c r="BY183" s="81"/>
      <c r="BZ183" s="139"/>
      <c r="CA183" s="81"/>
      <c r="CB183" s="81"/>
      <c r="CC183" s="81"/>
      <c r="CD183" s="81"/>
      <c r="CE183" s="81"/>
      <c r="CF183" s="81"/>
      <c r="CG183" s="81"/>
      <c r="CH183" s="81"/>
      <c r="CI183" s="81"/>
      <c r="CJ183" s="81"/>
      <c r="CK183" s="81"/>
      <c r="CL183" s="81"/>
      <c r="CM183" s="81"/>
      <c r="CN183" s="81"/>
      <c r="CO183" s="81"/>
      <c r="CP183" s="3"/>
      <c r="CQ183" s="81"/>
      <c r="CR183" s="81"/>
      <c r="CS183" s="81"/>
      <c r="CT183" s="81"/>
      <c r="CU183" s="81"/>
      <c r="CV183" s="81"/>
      <c r="CW183" s="81"/>
      <c r="CX183" s="81"/>
      <c r="CY183" s="81"/>
      <c r="CZ183" s="81"/>
      <c r="DA183" s="81"/>
      <c r="DB183" s="81"/>
      <c r="DD183" s="139"/>
      <c r="DE183" s="81"/>
      <c r="DF183" s="81"/>
      <c r="DG183" s="81"/>
      <c r="DH183" s="81"/>
      <c r="DI183" s="81"/>
      <c r="DJ183" s="81"/>
      <c r="DK183" s="81"/>
      <c r="DL183" s="81"/>
      <c r="DM183" s="81"/>
      <c r="DN183" s="81"/>
      <c r="DO183" s="81"/>
      <c r="DP183" s="81"/>
      <c r="DQ183" s="81"/>
      <c r="DR183" s="81"/>
      <c r="DS183" s="81"/>
      <c r="DT183" s="81"/>
      <c r="DU183" s="81"/>
      <c r="DV183" s="81"/>
      <c r="DW183" s="81"/>
      <c r="DX183" s="81"/>
      <c r="DY183" s="81"/>
      <c r="DZ183" s="81"/>
      <c r="EA183" s="81"/>
      <c r="EB183" s="81"/>
      <c r="EC183" s="81"/>
      <c r="ED183" s="81"/>
      <c r="EE183" s="81"/>
      <c r="EF183" s="81"/>
      <c r="EG183" s="81"/>
      <c r="EH183" s="81"/>
      <c r="EI183" s="81"/>
      <c r="EJ183" s="81"/>
      <c r="EK183" s="81"/>
      <c r="EL183" s="81"/>
      <c r="EM183" s="81"/>
      <c r="EN183" s="81"/>
      <c r="EO183" s="81"/>
      <c r="EP183" s="81"/>
      <c r="EQ183" s="81"/>
      <c r="ER183" s="81"/>
      <c r="ES183" s="81"/>
      <c r="ET183" s="81"/>
      <c r="EU183" s="81"/>
      <c r="EV183" s="81"/>
      <c r="EX183" s="81"/>
      <c r="EY183" s="81"/>
      <c r="EZ183" s="81"/>
      <c r="FA183" s="81"/>
      <c r="FB183" s="81"/>
      <c r="FC183" s="81"/>
      <c r="FD183" s="81"/>
      <c r="FE183" s="81"/>
      <c r="FF183" s="81"/>
      <c r="FG183" s="81"/>
      <c r="FH183" s="81"/>
      <c r="FI183" s="81"/>
      <c r="FJ183" s="81"/>
      <c r="FK183" s="81"/>
      <c r="FL183" s="81"/>
      <c r="FM183" s="81"/>
      <c r="FN183" s="81"/>
      <c r="FO183" s="81"/>
      <c r="FP183" s="81"/>
      <c r="FQ183" s="81"/>
      <c r="FR183" s="81"/>
      <c r="FS183" s="81"/>
      <c r="FT183" s="81"/>
      <c r="FU183" s="81"/>
      <c r="FV183" s="81"/>
      <c r="FW183" s="81"/>
      <c r="FX183" s="81"/>
      <c r="FY183" s="81"/>
      <c r="FZ183" s="81"/>
      <c r="GA183" s="81"/>
      <c r="GB183" s="81"/>
      <c r="GC183" s="81"/>
      <c r="GD183" s="81"/>
      <c r="GE183" s="81"/>
      <c r="GF183" s="81"/>
      <c r="GG183" s="81"/>
      <c r="GH183" s="81"/>
    </row>
    <row r="184" spans="2:190" s="12" customFormat="1" ht="14.25" customHeight="1">
      <c r="B184" s="260"/>
      <c r="C184" s="271"/>
      <c r="D184" s="169" t="s">
        <v>160</v>
      </c>
      <c r="E184" s="164">
        <v>0</v>
      </c>
      <c r="F184" s="165">
        <v>0</v>
      </c>
      <c r="G184" s="62" t="str">
        <f t="shared" si="839"/>
        <v>-</v>
      </c>
      <c r="H184" s="63">
        <v>0</v>
      </c>
      <c r="I184" s="62" t="str">
        <f t="shared" si="840"/>
        <v>-</v>
      </c>
      <c r="J184" s="63">
        <v>0</v>
      </c>
      <c r="K184" s="62" t="str">
        <f t="shared" si="841"/>
        <v>-</v>
      </c>
      <c r="L184" s="164">
        <v>4</v>
      </c>
      <c r="M184" s="165">
        <v>0</v>
      </c>
      <c r="N184" s="62">
        <f t="shared" si="842"/>
        <v>0</v>
      </c>
      <c r="O184" s="63">
        <v>2</v>
      </c>
      <c r="P184" s="62">
        <f t="shared" si="843"/>
        <v>0.5</v>
      </c>
      <c r="Q184" s="63">
        <v>0</v>
      </c>
      <c r="R184" s="62">
        <f t="shared" si="844"/>
        <v>0</v>
      </c>
      <c r="S184" s="164">
        <v>647</v>
      </c>
      <c r="T184" s="165">
        <v>54</v>
      </c>
      <c r="U184" s="62">
        <f t="shared" si="845"/>
        <v>8.3462132921174659E-2</v>
      </c>
      <c r="V184" s="63">
        <v>178</v>
      </c>
      <c r="W184" s="62">
        <f t="shared" si="846"/>
        <v>0.27511591962905718</v>
      </c>
      <c r="X184" s="63">
        <v>27</v>
      </c>
      <c r="Y184" s="62">
        <f t="shared" si="847"/>
        <v>4.1731066460587329E-2</v>
      </c>
      <c r="Z184" s="164">
        <v>423</v>
      </c>
      <c r="AA184" s="165">
        <v>36</v>
      </c>
      <c r="AB184" s="62">
        <f t="shared" si="848"/>
        <v>8.5106382978723402E-2</v>
      </c>
      <c r="AC184" s="63">
        <v>155</v>
      </c>
      <c r="AD184" s="62">
        <f t="shared" si="849"/>
        <v>0.3664302600472813</v>
      </c>
      <c r="AE184" s="63">
        <v>22</v>
      </c>
      <c r="AF184" s="62">
        <f t="shared" si="850"/>
        <v>5.2009456264775412E-2</v>
      </c>
      <c r="AG184" s="164">
        <v>212</v>
      </c>
      <c r="AH184" s="165">
        <v>6</v>
      </c>
      <c r="AI184" s="62">
        <f t="shared" si="851"/>
        <v>2.8301886792452831E-2</v>
      </c>
      <c r="AJ184" s="63">
        <v>95</v>
      </c>
      <c r="AK184" s="62">
        <f t="shared" si="852"/>
        <v>0.44811320754716982</v>
      </c>
      <c r="AL184" s="63">
        <v>8</v>
      </c>
      <c r="AM184" s="62">
        <f t="shared" si="853"/>
        <v>3.7735849056603772E-2</v>
      </c>
      <c r="AN184" s="164">
        <v>114</v>
      </c>
      <c r="AO184" s="165">
        <v>1</v>
      </c>
      <c r="AP184" s="62">
        <f t="shared" si="854"/>
        <v>8.771929824561403E-3</v>
      </c>
      <c r="AQ184" s="63">
        <v>35</v>
      </c>
      <c r="AR184" s="62">
        <f t="shared" si="855"/>
        <v>0.30701754385964913</v>
      </c>
      <c r="AS184" s="63">
        <v>6</v>
      </c>
      <c r="AT184" s="62">
        <f t="shared" si="856"/>
        <v>5.2631578947368418E-2</v>
      </c>
      <c r="AU184" s="164">
        <v>35</v>
      </c>
      <c r="AV184" s="165">
        <v>1</v>
      </c>
      <c r="AW184" s="62">
        <f t="shared" si="857"/>
        <v>2.8571428571428571E-2</v>
      </c>
      <c r="AX184" s="63">
        <v>5</v>
      </c>
      <c r="AY184" s="62">
        <f t="shared" si="858"/>
        <v>0.14285714285714285</v>
      </c>
      <c r="AZ184" s="63">
        <v>0</v>
      </c>
      <c r="BA184" s="62">
        <f t="shared" si="859"/>
        <v>0</v>
      </c>
      <c r="BB184" s="164">
        <f t="shared" si="762"/>
        <v>1435</v>
      </c>
      <c r="BC184" s="64">
        <f t="shared" si="763"/>
        <v>98</v>
      </c>
      <c r="BD184" s="62">
        <f t="shared" si="860"/>
        <v>6.8292682926829273E-2</v>
      </c>
      <c r="BE184" s="64">
        <f t="shared" si="764"/>
        <v>470</v>
      </c>
      <c r="BF184" s="62">
        <f t="shared" si="861"/>
        <v>0.32752613240418116</v>
      </c>
      <c r="BG184" s="64">
        <f t="shared" si="765"/>
        <v>63</v>
      </c>
      <c r="BH184" s="62">
        <f t="shared" si="862"/>
        <v>4.3902439024390241E-2</v>
      </c>
      <c r="BJ184" s="260"/>
      <c r="BK184" s="271"/>
      <c r="BL184" s="209" t="s">
        <v>160</v>
      </c>
      <c r="BM184" s="38">
        <v>686</v>
      </c>
      <c r="BN184" s="38">
        <v>49</v>
      </c>
      <c r="BO184" s="85">
        <v>7.1428571428571425E-2</v>
      </c>
      <c r="BP184" s="38">
        <v>86</v>
      </c>
      <c r="BQ184" s="85">
        <v>0.12536443148688048</v>
      </c>
      <c r="BR184" s="38">
        <v>62</v>
      </c>
      <c r="BS184" s="85">
        <v>9.0379008746355682E-2</v>
      </c>
      <c r="BU184" s="189"/>
      <c r="BV184" s="193" t="s">
        <v>160</v>
      </c>
      <c r="BW184" s="36">
        <f t="shared" si="761"/>
        <v>0.56027874564459934</v>
      </c>
      <c r="BX184" s="36">
        <f>(BM148-SUM(BN148,BP148,BR148))/BM148</f>
        <v>0.58155540261527872</v>
      </c>
      <c r="BY184" s="81"/>
      <c r="BZ184" s="139"/>
      <c r="CA184" s="81"/>
      <c r="CB184" s="81"/>
      <c r="CC184" s="81"/>
      <c r="CD184" s="81"/>
      <c r="CE184" s="81"/>
      <c r="CF184" s="81"/>
      <c r="CG184" s="81"/>
      <c r="CH184" s="81"/>
      <c r="CI184" s="81"/>
      <c r="CJ184" s="81"/>
      <c r="CK184" s="81"/>
      <c r="CL184" s="81"/>
      <c r="CM184" s="81"/>
      <c r="CN184" s="81"/>
      <c r="CO184" s="81"/>
      <c r="CP184" s="3"/>
      <c r="CQ184" s="81"/>
      <c r="CR184" s="81"/>
      <c r="CS184" s="81"/>
      <c r="CT184" s="81"/>
      <c r="CU184" s="81"/>
      <c r="CV184" s="81"/>
      <c r="CW184" s="81"/>
      <c r="CX184" s="81"/>
      <c r="CY184" s="81"/>
      <c r="CZ184" s="81"/>
      <c r="DA184" s="81"/>
      <c r="DB184" s="81"/>
      <c r="DD184" s="139"/>
      <c r="DE184" s="81"/>
      <c r="DF184" s="81"/>
      <c r="DG184" s="81"/>
      <c r="DH184" s="81"/>
      <c r="DI184" s="81"/>
      <c r="DJ184" s="81"/>
      <c r="DK184" s="81"/>
      <c r="DL184" s="81"/>
      <c r="DM184" s="81"/>
      <c r="DN184" s="81"/>
      <c r="DO184" s="81"/>
      <c r="DP184" s="81"/>
      <c r="DQ184" s="81"/>
      <c r="DR184" s="81"/>
      <c r="DS184" s="81"/>
      <c r="DT184" s="81"/>
      <c r="DU184" s="81"/>
      <c r="DV184" s="81"/>
      <c r="DW184" s="81"/>
      <c r="DX184" s="81"/>
      <c r="DY184" s="81"/>
      <c r="DZ184" s="81"/>
      <c r="EA184" s="81"/>
      <c r="EB184" s="81"/>
      <c r="EC184" s="81"/>
      <c r="ED184" s="81"/>
      <c r="EE184" s="81"/>
      <c r="EF184" s="81"/>
      <c r="EG184" s="81"/>
      <c r="EH184" s="81"/>
      <c r="EI184" s="81"/>
      <c r="EJ184" s="81"/>
      <c r="EK184" s="81"/>
      <c r="EL184" s="81"/>
      <c r="EM184" s="81"/>
      <c r="EN184" s="81"/>
      <c r="EO184" s="81"/>
      <c r="EP184" s="81"/>
      <c r="EQ184" s="81"/>
      <c r="ER184" s="81"/>
      <c r="ES184" s="81"/>
      <c r="ET184" s="81"/>
      <c r="EU184" s="81"/>
      <c r="EV184" s="81"/>
      <c r="EX184" s="81"/>
      <c r="EY184" s="81"/>
      <c r="EZ184" s="81"/>
      <c r="FA184" s="81"/>
      <c r="FB184" s="81"/>
      <c r="FC184" s="81"/>
      <c r="FD184" s="81"/>
      <c r="FE184" s="81"/>
      <c r="FF184" s="81"/>
      <c r="FG184" s="81"/>
      <c r="FH184" s="81"/>
      <c r="FI184" s="81"/>
      <c r="FJ184" s="81"/>
      <c r="FK184" s="81"/>
      <c r="FL184" s="81"/>
      <c r="FM184" s="81"/>
      <c r="FN184" s="81"/>
      <c r="FO184" s="81"/>
      <c r="FP184" s="81"/>
      <c r="FQ184" s="81"/>
      <c r="FR184" s="81"/>
      <c r="FS184" s="81"/>
      <c r="FT184" s="81"/>
      <c r="FU184" s="81"/>
      <c r="FV184" s="81"/>
      <c r="FW184" s="81"/>
      <c r="FX184" s="81"/>
      <c r="FY184" s="81"/>
      <c r="FZ184" s="81"/>
      <c r="GA184" s="81"/>
      <c r="GB184" s="81"/>
      <c r="GC184" s="81"/>
      <c r="GD184" s="81"/>
      <c r="GE184" s="81"/>
      <c r="GF184" s="81"/>
      <c r="GG184" s="81"/>
      <c r="GH184" s="81"/>
    </row>
    <row r="185" spans="2:190" s="12" customFormat="1" ht="14.25" customHeight="1">
      <c r="B185" s="260"/>
      <c r="C185" s="271"/>
      <c r="D185" s="136" t="s">
        <v>210</v>
      </c>
      <c r="E185" s="156">
        <v>0</v>
      </c>
      <c r="F185" s="232">
        <v>0</v>
      </c>
      <c r="G185" s="158" t="str">
        <f t="shared" ref="G185" si="1007">IFERROR(F185/E185,"-")</f>
        <v>-</v>
      </c>
      <c r="H185" s="233">
        <v>0</v>
      </c>
      <c r="I185" s="158" t="str">
        <f t="shared" ref="I185" si="1008">IFERROR(H185/E185,"-")</f>
        <v>-</v>
      </c>
      <c r="J185" s="233">
        <v>0</v>
      </c>
      <c r="K185" s="158" t="str">
        <f t="shared" ref="K185" si="1009">IFERROR(J185/E185,"-")</f>
        <v>-</v>
      </c>
      <c r="L185" s="156">
        <v>0</v>
      </c>
      <c r="M185" s="232">
        <v>0</v>
      </c>
      <c r="N185" s="158" t="str">
        <f t="shared" ref="N185" si="1010">IFERROR(M185/L185,"-")</f>
        <v>-</v>
      </c>
      <c r="O185" s="233">
        <v>0</v>
      </c>
      <c r="P185" s="158" t="str">
        <f t="shared" ref="P185" si="1011">IFERROR(O185/L185,"-")</f>
        <v>-</v>
      </c>
      <c r="Q185" s="233">
        <v>0</v>
      </c>
      <c r="R185" s="158" t="str">
        <f t="shared" ref="R185" si="1012">IFERROR(Q185/L185,"-")</f>
        <v>-</v>
      </c>
      <c r="S185" s="156">
        <v>27</v>
      </c>
      <c r="T185" s="232">
        <v>1</v>
      </c>
      <c r="U185" s="158">
        <f t="shared" ref="U185" si="1013">IFERROR(T185/S185,"-")</f>
        <v>3.7037037037037035E-2</v>
      </c>
      <c r="V185" s="233">
        <v>1</v>
      </c>
      <c r="W185" s="158">
        <f t="shared" ref="W185" si="1014">IFERROR(V185/S185,"-")</f>
        <v>3.7037037037037035E-2</v>
      </c>
      <c r="X185" s="233">
        <v>0</v>
      </c>
      <c r="Y185" s="158">
        <f t="shared" ref="Y185" si="1015">IFERROR(X185/S185,"-")</f>
        <v>0</v>
      </c>
      <c r="Z185" s="156">
        <v>48</v>
      </c>
      <c r="AA185" s="232">
        <v>0</v>
      </c>
      <c r="AB185" s="158">
        <f t="shared" ref="AB185" si="1016">IFERROR(AA185/Z185,"-")</f>
        <v>0</v>
      </c>
      <c r="AC185" s="233">
        <v>4</v>
      </c>
      <c r="AD185" s="158">
        <f t="shared" ref="AD185" si="1017">IFERROR(AC185/Z185,"-")</f>
        <v>8.3333333333333329E-2</v>
      </c>
      <c r="AE185" s="233">
        <v>0</v>
      </c>
      <c r="AF185" s="158">
        <f t="shared" ref="AF185" si="1018">IFERROR(AE185/Z185,"-")</f>
        <v>0</v>
      </c>
      <c r="AG185" s="156">
        <v>61</v>
      </c>
      <c r="AH185" s="232">
        <v>1</v>
      </c>
      <c r="AI185" s="158">
        <f t="shared" ref="AI185" si="1019">IFERROR(AH185/AG185,"-")</f>
        <v>1.6393442622950821E-2</v>
      </c>
      <c r="AJ185" s="233">
        <v>3</v>
      </c>
      <c r="AK185" s="158">
        <f t="shared" ref="AK185" si="1020">IFERROR(AJ185/AG185,"-")</f>
        <v>4.9180327868852458E-2</v>
      </c>
      <c r="AL185" s="233">
        <v>1</v>
      </c>
      <c r="AM185" s="158">
        <f t="shared" ref="AM185" si="1021">IFERROR(AL185/AG185,"-")</f>
        <v>1.6393442622950821E-2</v>
      </c>
      <c r="AN185" s="156">
        <v>56</v>
      </c>
      <c r="AO185" s="232">
        <v>0</v>
      </c>
      <c r="AP185" s="158">
        <f t="shared" ref="AP185" si="1022">IFERROR(AO185/AN185,"-")</f>
        <v>0</v>
      </c>
      <c r="AQ185" s="233">
        <v>1</v>
      </c>
      <c r="AR185" s="158">
        <f t="shared" ref="AR185" si="1023">IFERROR(AQ185/AN185,"-")</f>
        <v>1.7857142857142856E-2</v>
      </c>
      <c r="AS185" s="233">
        <v>1</v>
      </c>
      <c r="AT185" s="158">
        <f t="shared" ref="AT185" si="1024">IFERROR(AS185/AN185,"-")</f>
        <v>1.7857142857142856E-2</v>
      </c>
      <c r="AU185" s="156">
        <v>33</v>
      </c>
      <c r="AV185" s="232">
        <v>0</v>
      </c>
      <c r="AW185" s="158">
        <f t="shared" ref="AW185" si="1025">IFERROR(AV185/AU185,"-")</f>
        <v>0</v>
      </c>
      <c r="AX185" s="233">
        <v>1</v>
      </c>
      <c r="AY185" s="158">
        <f t="shared" ref="AY185" si="1026">IFERROR(AX185/AU185,"-")</f>
        <v>3.0303030303030304E-2</v>
      </c>
      <c r="AZ185" s="233">
        <v>1</v>
      </c>
      <c r="BA185" s="158">
        <f t="shared" ref="BA185" si="1027">IFERROR(AZ185/AU185,"-")</f>
        <v>3.0303030303030304E-2</v>
      </c>
      <c r="BB185" s="156">
        <f t="shared" si="762"/>
        <v>225</v>
      </c>
      <c r="BC185" s="157">
        <f t="shared" si="763"/>
        <v>2</v>
      </c>
      <c r="BD185" s="158">
        <f t="shared" ref="BD185" si="1028">IFERROR(BC185/BB185,"-")</f>
        <v>8.8888888888888889E-3</v>
      </c>
      <c r="BE185" s="157">
        <f t="shared" si="764"/>
        <v>10</v>
      </c>
      <c r="BF185" s="158">
        <f t="shared" ref="BF185" si="1029">IFERROR(BE185/BB185,"-")</f>
        <v>4.4444444444444446E-2</v>
      </c>
      <c r="BG185" s="157">
        <f t="shared" si="765"/>
        <v>3</v>
      </c>
      <c r="BH185" s="158">
        <f t="shared" ref="BH185" si="1030">IFERROR(BG185/BB185,"-")</f>
        <v>1.3333333333333334E-2</v>
      </c>
      <c r="BJ185" s="260"/>
      <c r="BK185" s="271"/>
      <c r="BL185" s="209" t="s">
        <v>209</v>
      </c>
      <c r="BM185" s="38">
        <v>250</v>
      </c>
      <c r="BN185" s="38">
        <v>2</v>
      </c>
      <c r="BO185" s="85">
        <v>8.0000000000000002E-3</v>
      </c>
      <c r="BP185" s="38">
        <v>9</v>
      </c>
      <c r="BQ185" s="85">
        <v>3.5999999999999997E-2</v>
      </c>
      <c r="BR185" s="38">
        <v>5</v>
      </c>
      <c r="BS185" s="85">
        <v>0.02</v>
      </c>
      <c r="BU185" s="189"/>
      <c r="BV185" s="193" t="s">
        <v>209</v>
      </c>
      <c r="BW185" s="36">
        <f t="shared" si="761"/>
        <v>0.93333333333333335</v>
      </c>
      <c r="BX185" s="36">
        <f>(BM149-SUM(BN149,BP149,BR149))/BM149</f>
        <v>0.90853658536585369</v>
      </c>
      <c r="BY185" s="81"/>
      <c r="BZ185" s="139"/>
      <c r="CA185" s="81"/>
      <c r="CB185" s="81"/>
      <c r="CC185" s="81"/>
      <c r="CD185" s="81"/>
      <c r="CE185" s="81"/>
      <c r="CF185" s="81"/>
      <c r="CG185" s="81"/>
      <c r="CH185" s="81"/>
      <c r="CI185" s="81"/>
      <c r="CJ185" s="81"/>
      <c r="CK185" s="81"/>
      <c r="CL185" s="81"/>
      <c r="CM185" s="81"/>
      <c r="CN185" s="81"/>
      <c r="CO185" s="81"/>
      <c r="CP185" s="3"/>
      <c r="CQ185" s="81"/>
      <c r="CR185" s="81"/>
      <c r="CS185" s="81"/>
      <c r="CT185" s="81"/>
      <c r="CU185" s="81"/>
      <c r="CV185" s="81"/>
      <c r="CW185" s="81"/>
      <c r="CX185" s="81"/>
      <c r="CY185" s="81"/>
      <c r="CZ185" s="81"/>
      <c r="DA185" s="81"/>
      <c r="DB185" s="81"/>
      <c r="DD185" s="139"/>
      <c r="DE185" s="81"/>
      <c r="DF185" s="81"/>
      <c r="DG185" s="81"/>
      <c r="DH185" s="81"/>
      <c r="DI185" s="81"/>
      <c r="DJ185" s="81"/>
      <c r="DK185" s="81"/>
      <c r="DL185" s="81"/>
      <c r="DM185" s="81"/>
      <c r="DN185" s="81"/>
      <c r="DO185" s="81"/>
      <c r="DP185" s="81"/>
      <c r="DQ185" s="81"/>
      <c r="DR185" s="81"/>
      <c r="DS185" s="81"/>
      <c r="DT185" s="81"/>
      <c r="DU185" s="81"/>
      <c r="DV185" s="81"/>
      <c r="DW185" s="81"/>
      <c r="DX185" s="81"/>
      <c r="DY185" s="81"/>
      <c r="DZ185" s="81"/>
      <c r="EA185" s="81"/>
      <c r="EB185" s="81"/>
      <c r="EC185" s="81"/>
      <c r="ED185" s="81"/>
      <c r="EE185" s="81"/>
      <c r="EF185" s="81"/>
      <c r="EG185" s="81"/>
      <c r="EH185" s="81"/>
      <c r="EI185" s="81"/>
      <c r="EJ185" s="81"/>
      <c r="EK185" s="81"/>
      <c r="EL185" s="81"/>
      <c r="EM185" s="81"/>
      <c r="EN185" s="81"/>
      <c r="EO185" s="81"/>
      <c r="EP185" s="81"/>
      <c r="EQ185" s="81"/>
      <c r="ER185" s="81"/>
      <c r="ES185" s="81"/>
      <c r="ET185" s="81"/>
      <c r="EU185" s="81"/>
      <c r="EV185" s="81"/>
      <c r="EX185" s="81"/>
      <c r="EY185" s="81"/>
      <c r="EZ185" s="81"/>
      <c r="FA185" s="81"/>
      <c r="FB185" s="81"/>
      <c r="FC185" s="81"/>
      <c r="FD185" s="81"/>
      <c r="FE185" s="81"/>
      <c r="FF185" s="81"/>
      <c r="FG185" s="81"/>
      <c r="FH185" s="81"/>
      <c r="FI185" s="81"/>
      <c r="FJ185" s="81"/>
      <c r="FK185" s="81"/>
      <c r="FL185" s="81"/>
      <c r="FM185" s="81"/>
      <c r="FN185" s="81"/>
      <c r="FO185" s="81"/>
      <c r="FP185" s="81"/>
      <c r="FQ185" s="81"/>
      <c r="FR185" s="81"/>
      <c r="FS185" s="81"/>
      <c r="FT185" s="81"/>
      <c r="FU185" s="81"/>
      <c r="FV185" s="81"/>
      <c r="FW185" s="81"/>
      <c r="FX185" s="81"/>
      <c r="FY185" s="81"/>
      <c r="FZ185" s="81"/>
      <c r="GA185" s="81"/>
      <c r="GB185" s="81"/>
      <c r="GC185" s="81"/>
      <c r="GD185" s="81"/>
      <c r="GE185" s="81"/>
      <c r="GF185" s="81"/>
      <c r="GG185" s="81"/>
      <c r="GH185" s="81"/>
    </row>
    <row r="186" spans="2:190" s="12" customFormat="1" ht="14.25" customHeight="1">
      <c r="B186" s="261"/>
      <c r="C186" s="272"/>
      <c r="D186" s="208" t="s">
        <v>67</v>
      </c>
      <c r="E186" s="38">
        <v>27</v>
      </c>
      <c r="F186" s="34">
        <v>0</v>
      </c>
      <c r="G186" s="55">
        <f t="shared" si="839"/>
        <v>0</v>
      </c>
      <c r="H186" s="56">
        <v>3</v>
      </c>
      <c r="I186" s="55">
        <f t="shared" si="840"/>
        <v>0.1111111111111111</v>
      </c>
      <c r="J186" s="56">
        <v>0</v>
      </c>
      <c r="K186" s="55">
        <f t="shared" si="841"/>
        <v>0</v>
      </c>
      <c r="L186" s="38">
        <v>45</v>
      </c>
      <c r="M186" s="34">
        <v>2</v>
      </c>
      <c r="N186" s="55">
        <f t="shared" si="842"/>
        <v>4.4444444444444446E-2</v>
      </c>
      <c r="O186" s="56">
        <v>9</v>
      </c>
      <c r="P186" s="55">
        <f t="shared" si="843"/>
        <v>0.2</v>
      </c>
      <c r="Q186" s="56">
        <v>2</v>
      </c>
      <c r="R186" s="55">
        <f t="shared" si="844"/>
        <v>4.4444444444444446E-2</v>
      </c>
      <c r="S186" s="38">
        <v>5723</v>
      </c>
      <c r="T186" s="34">
        <v>475</v>
      </c>
      <c r="U186" s="55">
        <f t="shared" si="845"/>
        <v>8.2998427398217722E-2</v>
      </c>
      <c r="V186" s="56">
        <v>2056</v>
      </c>
      <c r="W186" s="55">
        <f t="shared" si="846"/>
        <v>0.35925214048575921</v>
      </c>
      <c r="X186" s="56">
        <v>237</v>
      </c>
      <c r="Y186" s="55">
        <f t="shared" si="847"/>
        <v>4.1411846933426526E-2</v>
      </c>
      <c r="Z186" s="38">
        <v>4654</v>
      </c>
      <c r="AA186" s="34">
        <v>364</v>
      </c>
      <c r="AB186" s="55">
        <f t="shared" si="848"/>
        <v>7.8212290502793297E-2</v>
      </c>
      <c r="AC186" s="56">
        <v>1806</v>
      </c>
      <c r="AD186" s="55">
        <f t="shared" si="849"/>
        <v>0.38805328749462825</v>
      </c>
      <c r="AE186" s="56">
        <v>193</v>
      </c>
      <c r="AF186" s="55">
        <f t="shared" si="850"/>
        <v>4.1469703480876668E-2</v>
      </c>
      <c r="AG186" s="38">
        <v>3220</v>
      </c>
      <c r="AH186" s="34">
        <v>156</v>
      </c>
      <c r="AI186" s="55">
        <f t="shared" si="851"/>
        <v>4.8447204968944099E-2</v>
      </c>
      <c r="AJ186" s="56">
        <v>1104</v>
      </c>
      <c r="AK186" s="55">
        <f t="shared" si="852"/>
        <v>0.34285714285714286</v>
      </c>
      <c r="AL186" s="56">
        <v>105</v>
      </c>
      <c r="AM186" s="55">
        <f t="shared" si="853"/>
        <v>3.2608695652173912E-2</v>
      </c>
      <c r="AN186" s="38">
        <v>1505</v>
      </c>
      <c r="AO186" s="34">
        <v>38</v>
      </c>
      <c r="AP186" s="55">
        <f t="shared" si="854"/>
        <v>2.5249169435215948E-2</v>
      </c>
      <c r="AQ186" s="56">
        <v>357</v>
      </c>
      <c r="AR186" s="55">
        <f t="shared" si="855"/>
        <v>0.23720930232558141</v>
      </c>
      <c r="AS186" s="56">
        <v>39</v>
      </c>
      <c r="AT186" s="55">
        <f t="shared" si="856"/>
        <v>2.5913621262458473E-2</v>
      </c>
      <c r="AU186" s="38">
        <v>535</v>
      </c>
      <c r="AV186" s="34">
        <v>10</v>
      </c>
      <c r="AW186" s="55">
        <f t="shared" si="857"/>
        <v>1.8691588785046728E-2</v>
      </c>
      <c r="AX186" s="56">
        <v>77</v>
      </c>
      <c r="AY186" s="55">
        <f t="shared" si="858"/>
        <v>0.14392523364485982</v>
      </c>
      <c r="AZ186" s="56">
        <v>9</v>
      </c>
      <c r="BA186" s="55">
        <f t="shared" si="859"/>
        <v>1.6822429906542057E-2</v>
      </c>
      <c r="BB186" s="38">
        <f t="shared" si="762"/>
        <v>15709</v>
      </c>
      <c r="BC186" s="57">
        <f t="shared" si="763"/>
        <v>1045</v>
      </c>
      <c r="BD186" s="55">
        <f t="shared" si="860"/>
        <v>6.6522375708192749E-2</v>
      </c>
      <c r="BE186" s="57">
        <f t="shared" si="764"/>
        <v>5412</v>
      </c>
      <c r="BF186" s="55">
        <f t="shared" si="861"/>
        <v>0.34451588261506144</v>
      </c>
      <c r="BG186" s="57">
        <f t="shared" si="765"/>
        <v>585</v>
      </c>
      <c r="BH186" s="55">
        <f t="shared" si="862"/>
        <v>3.723979884142848E-2</v>
      </c>
      <c r="BJ186" s="261"/>
      <c r="BK186" s="272"/>
      <c r="BL186" s="208" t="s">
        <v>67</v>
      </c>
      <c r="BM186" s="38">
        <v>13283</v>
      </c>
      <c r="BN186" s="38">
        <v>627</v>
      </c>
      <c r="BO186" s="85">
        <v>4.7203192049988706E-2</v>
      </c>
      <c r="BP186" s="38">
        <v>1603</v>
      </c>
      <c r="BQ186" s="85">
        <v>0.12068056914853573</v>
      </c>
      <c r="BR186" s="38">
        <v>1203</v>
      </c>
      <c r="BS186" s="85">
        <v>9.0566890009786946E-2</v>
      </c>
      <c r="BU186" s="190"/>
      <c r="BV186" s="192" t="s">
        <v>67</v>
      </c>
      <c r="BW186" s="36">
        <f t="shared" si="761"/>
        <v>0.55172194283531728</v>
      </c>
      <c r="BX186" s="36">
        <f>(BM150-SUM(BN150,BP150,BR150))/BM150</f>
        <v>0.57673104716857182</v>
      </c>
      <c r="BY186" s="81"/>
      <c r="BZ186" s="139"/>
      <c r="CA186" s="81"/>
      <c r="CB186" s="81"/>
      <c r="CC186" s="81"/>
      <c r="CD186" s="81"/>
      <c r="CE186" s="81"/>
      <c r="CF186" s="81"/>
      <c r="CG186" s="81"/>
      <c r="CH186" s="81"/>
      <c r="CI186" s="81"/>
      <c r="CJ186" s="81"/>
      <c r="CK186" s="81"/>
      <c r="CL186" s="81"/>
      <c r="CM186" s="81"/>
      <c r="CN186" s="81"/>
      <c r="CO186" s="81"/>
      <c r="CP186" s="3"/>
      <c r="CQ186" s="81"/>
      <c r="CR186" s="81"/>
      <c r="CS186" s="81"/>
      <c r="CT186" s="81"/>
      <c r="CU186" s="81"/>
      <c r="CV186" s="81"/>
      <c r="CW186" s="81"/>
      <c r="CX186" s="81"/>
      <c r="CY186" s="81"/>
      <c r="CZ186" s="81"/>
      <c r="DA186" s="81"/>
      <c r="DB186" s="81"/>
      <c r="DD186" s="139"/>
      <c r="DE186" s="81"/>
      <c r="DF186" s="81"/>
      <c r="DG186" s="81"/>
      <c r="DH186" s="81"/>
      <c r="DI186" s="81"/>
      <c r="DJ186" s="81"/>
      <c r="DK186" s="81"/>
      <c r="DL186" s="81"/>
      <c r="DM186" s="81"/>
      <c r="DN186" s="81"/>
      <c r="DO186" s="81"/>
      <c r="DP186" s="81"/>
      <c r="DQ186" s="81"/>
      <c r="DR186" s="81"/>
      <c r="DS186" s="81"/>
      <c r="DT186" s="81"/>
      <c r="DU186" s="81"/>
      <c r="DV186" s="81"/>
      <c r="DW186" s="81"/>
      <c r="DX186" s="81"/>
      <c r="DY186" s="81"/>
      <c r="DZ186" s="81"/>
      <c r="EA186" s="81"/>
      <c r="EB186" s="81"/>
      <c r="EC186" s="81"/>
      <c r="ED186" s="81"/>
      <c r="EE186" s="81"/>
      <c r="EF186" s="81"/>
      <c r="EG186" s="81"/>
      <c r="EH186" s="81"/>
      <c r="EI186" s="81"/>
      <c r="EJ186" s="81"/>
      <c r="EK186" s="81"/>
      <c r="EL186" s="81"/>
      <c r="EM186" s="81"/>
      <c r="EN186" s="81"/>
      <c r="EO186" s="81"/>
      <c r="EP186" s="81"/>
      <c r="EQ186" s="81"/>
      <c r="ER186" s="81"/>
      <c r="ES186" s="81"/>
      <c r="ET186" s="81"/>
      <c r="EU186" s="81"/>
      <c r="EV186" s="81"/>
      <c r="EX186" s="81"/>
      <c r="EY186" s="81"/>
      <c r="EZ186" s="81"/>
      <c r="FA186" s="81"/>
      <c r="FB186" s="81"/>
      <c r="FC186" s="81"/>
      <c r="FD186" s="81"/>
      <c r="FE186" s="81"/>
      <c r="FF186" s="81"/>
      <c r="FG186" s="81"/>
      <c r="FH186" s="81"/>
      <c r="FI186" s="81"/>
      <c r="FJ186" s="81"/>
      <c r="FK186" s="81"/>
      <c r="FL186" s="81"/>
      <c r="FM186" s="81"/>
      <c r="FN186" s="81"/>
      <c r="FO186" s="81"/>
      <c r="FP186" s="81"/>
      <c r="FQ186" s="81"/>
      <c r="FR186" s="81"/>
      <c r="FS186" s="81"/>
      <c r="FT186" s="81"/>
      <c r="FU186" s="81"/>
      <c r="FV186" s="81"/>
      <c r="FW186" s="81"/>
      <c r="FX186" s="81"/>
      <c r="FY186" s="81"/>
      <c r="FZ186" s="81"/>
      <c r="GA186" s="81"/>
      <c r="GB186" s="81"/>
      <c r="GC186" s="81"/>
      <c r="GD186" s="81"/>
      <c r="GE186" s="81"/>
      <c r="GF186" s="81"/>
      <c r="GG186" s="81"/>
      <c r="GH186" s="81"/>
    </row>
    <row r="187" spans="2:190" s="12" customFormat="1" ht="14.25" customHeight="1">
      <c r="B187" s="259">
        <v>37</v>
      </c>
      <c r="C187" s="270" t="s">
        <v>3</v>
      </c>
      <c r="D187" s="135" t="s">
        <v>140</v>
      </c>
      <c r="E187" s="120">
        <v>20</v>
      </c>
      <c r="F187" s="74">
        <v>3</v>
      </c>
      <c r="G187" s="72">
        <f t="shared" si="839"/>
        <v>0.15</v>
      </c>
      <c r="H187" s="74">
        <v>4</v>
      </c>
      <c r="I187" s="72">
        <f t="shared" si="840"/>
        <v>0.2</v>
      </c>
      <c r="J187" s="74">
        <v>1</v>
      </c>
      <c r="K187" s="72">
        <f t="shared" si="841"/>
        <v>0.05</v>
      </c>
      <c r="L187" s="120">
        <v>80</v>
      </c>
      <c r="M187" s="74">
        <v>9</v>
      </c>
      <c r="N187" s="72">
        <f t="shared" si="842"/>
        <v>0.1125</v>
      </c>
      <c r="O187" s="74">
        <v>13</v>
      </c>
      <c r="P187" s="72">
        <f t="shared" si="843"/>
        <v>0.16250000000000001</v>
      </c>
      <c r="Q187" s="74">
        <v>4</v>
      </c>
      <c r="R187" s="72">
        <f t="shared" si="844"/>
        <v>0.05</v>
      </c>
      <c r="S187" s="120">
        <v>11580</v>
      </c>
      <c r="T187" s="74">
        <v>1343</v>
      </c>
      <c r="U187" s="72">
        <f t="shared" si="845"/>
        <v>0.11597582037996546</v>
      </c>
      <c r="V187" s="74">
        <v>3231</v>
      </c>
      <c r="W187" s="72">
        <f t="shared" si="846"/>
        <v>0.27901554404145079</v>
      </c>
      <c r="X187" s="74">
        <v>854</v>
      </c>
      <c r="Y187" s="72">
        <f t="shared" si="847"/>
        <v>7.3747841105354053E-2</v>
      </c>
      <c r="Z187" s="120">
        <v>9625</v>
      </c>
      <c r="AA187" s="74">
        <v>985</v>
      </c>
      <c r="AB187" s="72">
        <f t="shared" si="848"/>
        <v>0.10233766233766234</v>
      </c>
      <c r="AC187" s="74">
        <v>2463</v>
      </c>
      <c r="AD187" s="72">
        <f t="shared" si="849"/>
        <v>0.2558961038961039</v>
      </c>
      <c r="AE187" s="74">
        <v>723</v>
      </c>
      <c r="AF187" s="72">
        <f t="shared" si="850"/>
        <v>7.5116883116883124E-2</v>
      </c>
      <c r="AG187" s="120">
        <v>6570</v>
      </c>
      <c r="AH187" s="74">
        <v>423</v>
      </c>
      <c r="AI187" s="72">
        <f t="shared" si="851"/>
        <v>6.4383561643835616E-2</v>
      </c>
      <c r="AJ187" s="74">
        <v>1335</v>
      </c>
      <c r="AK187" s="72">
        <f t="shared" si="852"/>
        <v>0.20319634703196346</v>
      </c>
      <c r="AL187" s="74">
        <v>398</v>
      </c>
      <c r="AM187" s="72">
        <f t="shared" si="853"/>
        <v>6.0578386605783865E-2</v>
      </c>
      <c r="AN187" s="120">
        <v>2950</v>
      </c>
      <c r="AO187" s="74">
        <v>104</v>
      </c>
      <c r="AP187" s="72">
        <f t="shared" si="854"/>
        <v>3.5254237288135593E-2</v>
      </c>
      <c r="AQ187" s="74">
        <v>442</v>
      </c>
      <c r="AR187" s="72">
        <f t="shared" si="855"/>
        <v>0.14983050847457627</v>
      </c>
      <c r="AS187" s="74">
        <v>159</v>
      </c>
      <c r="AT187" s="72">
        <f t="shared" si="856"/>
        <v>5.389830508474576E-2</v>
      </c>
      <c r="AU187" s="120">
        <v>956</v>
      </c>
      <c r="AV187" s="74">
        <v>8</v>
      </c>
      <c r="AW187" s="72">
        <f t="shared" si="857"/>
        <v>8.368200836820083E-3</v>
      </c>
      <c r="AX187" s="74">
        <v>87</v>
      </c>
      <c r="AY187" s="72">
        <f t="shared" si="858"/>
        <v>9.1004184100418412E-2</v>
      </c>
      <c r="AZ187" s="74">
        <v>18</v>
      </c>
      <c r="BA187" s="72">
        <f t="shared" si="859"/>
        <v>1.8828451882845189E-2</v>
      </c>
      <c r="BB187" s="120">
        <f t="shared" si="762"/>
        <v>31781</v>
      </c>
      <c r="BC187" s="74">
        <f t="shared" si="763"/>
        <v>2875</v>
      </c>
      <c r="BD187" s="72">
        <f t="shared" si="860"/>
        <v>9.0462855165035716E-2</v>
      </c>
      <c r="BE187" s="74">
        <f t="shared" si="764"/>
        <v>7575</v>
      </c>
      <c r="BF187" s="72">
        <f t="shared" si="861"/>
        <v>0.23834995752178975</v>
      </c>
      <c r="BG187" s="74">
        <f t="shared" si="765"/>
        <v>2157</v>
      </c>
      <c r="BH187" s="72">
        <f t="shared" si="862"/>
        <v>6.7870740379472008E-2</v>
      </c>
      <c r="BJ187" s="259">
        <v>46</v>
      </c>
      <c r="BK187" s="270" t="s">
        <v>21</v>
      </c>
      <c r="BL187" s="209" t="s">
        <v>152</v>
      </c>
      <c r="BM187" s="38">
        <v>15527</v>
      </c>
      <c r="BN187" s="38">
        <v>962</v>
      </c>
      <c r="BO187" s="85">
        <v>6.1956591743414696E-2</v>
      </c>
      <c r="BP187" s="38">
        <v>3310</v>
      </c>
      <c r="BQ187" s="85">
        <v>0.21317704643524182</v>
      </c>
      <c r="BR187" s="38">
        <v>1076</v>
      </c>
      <c r="BS187" s="85">
        <v>6.9298641076833908E-2</v>
      </c>
      <c r="BU187" s="188" t="s">
        <v>3</v>
      </c>
      <c r="BV187" s="193" t="s">
        <v>140</v>
      </c>
      <c r="BW187" s="36">
        <f t="shared" si="761"/>
        <v>0.60331644693370257</v>
      </c>
      <c r="BX187" s="36">
        <f>(BM151-SUM(BN151,BP151,BR151))/BM151</f>
        <v>0.6086291086655492</v>
      </c>
      <c r="BY187" s="81"/>
      <c r="BZ187" s="139"/>
      <c r="CA187" s="81"/>
      <c r="CB187" s="81"/>
      <c r="CC187" s="81"/>
      <c r="CD187" s="81"/>
      <c r="CE187" s="81"/>
      <c r="CF187" s="81"/>
      <c r="CG187" s="81"/>
      <c r="CH187" s="81"/>
      <c r="CI187" s="81"/>
      <c r="CJ187" s="81"/>
      <c r="CK187" s="81"/>
      <c r="CL187" s="81"/>
      <c r="CM187" s="81"/>
      <c r="CN187" s="81"/>
      <c r="CO187" s="81"/>
      <c r="CP187" s="3"/>
      <c r="CQ187" s="81"/>
      <c r="CR187" s="81"/>
      <c r="CS187" s="81"/>
      <c r="CT187" s="81"/>
      <c r="CU187" s="81"/>
      <c r="CV187" s="81"/>
      <c r="CW187" s="81"/>
      <c r="CX187" s="81"/>
      <c r="CY187" s="81"/>
      <c r="CZ187" s="81"/>
      <c r="DA187" s="81"/>
      <c r="DB187" s="81"/>
      <c r="DD187" s="139"/>
      <c r="DE187" s="81"/>
      <c r="DF187" s="81"/>
      <c r="DG187" s="81"/>
      <c r="DH187" s="81"/>
      <c r="DI187" s="81"/>
      <c r="DJ187" s="81"/>
      <c r="DK187" s="81"/>
      <c r="DL187" s="81"/>
      <c r="DM187" s="81"/>
      <c r="DN187" s="81"/>
      <c r="DO187" s="81"/>
      <c r="DP187" s="81"/>
      <c r="DQ187" s="81"/>
      <c r="DR187" s="81"/>
      <c r="DS187" s="81"/>
      <c r="DT187" s="81"/>
      <c r="DU187" s="81"/>
      <c r="DV187" s="81"/>
      <c r="DW187" s="81"/>
      <c r="DX187" s="81"/>
      <c r="DY187" s="81"/>
      <c r="DZ187" s="81"/>
      <c r="EA187" s="81"/>
      <c r="EB187" s="81"/>
      <c r="EC187" s="81"/>
      <c r="ED187" s="81"/>
      <c r="EE187" s="81"/>
      <c r="EF187" s="81"/>
      <c r="EG187" s="81"/>
      <c r="EH187" s="81"/>
      <c r="EI187" s="81"/>
      <c r="EJ187" s="81"/>
      <c r="EK187" s="81"/>
      <c r="EL187" s="81"/>
      <c r="EM187" s="81"/>
      <c r="EN187" s="81"/>
      <c r="EO187" s="81"/>
      <c r="EP187" s="81"/>
      <c r="EQ187" s="81"/>
      <c r="ER187" s="81"/>
      <c r="ES187" s="81"/>
      <c r="ET187" s="81"/>
      <c r="EU187" s="81"/>
      <c r="EV187" s="81"/>
      <c r="EX187" s="81"/>
      <c r="EY187" s="81"/>
      <c r="EZ187" s="81"/>
      <c r="FA187" s="81"/>
      <c r="FB187" s="81"/>
      <c r="FC187" s="81"/>
      <c r="FD187" s="81"/>
      <c r="FE187" s="81"/>
      <c r="FF187" s="81"/>
      <c r="FG187" s="81"/>
      <c r="FH187" s="81"/>
      <c r="FI187" s="81"/>
      <c r="FJ187" s="81"/>
      <c r="FK187" s="81"/>
      <c r="FL187" s="81"/>
      <c r="FM187" s="81"/>
      <c r="FN187" s="81"/>
      <c r="FO187" s="81"/>
      <c r="FP187" s="81"/>
      <c r="FQ187" s="81"/>
      <c r="FR187" s="81"/>
      <c r="FS187" s="81"/>
      <c r="FT187" s="81"/>
      <c r="FU187" s="81"/>
      <c r="FV187" s="81"/>
      <c r="FW187" s="81"/>
      <c r="FX187" s="81"/>
      <c r="FY187" s="81"/>
      <c r="FZ187" s="81"/>
      <c r="GA187" s="81"/>
      <c r="GB187" s="81"/>
      <c r="GC187" s="81"/>
      <c r="GD187" s="81"/>
      <c r="GE187" s="81"/>
      <c r="GF187" s="81"/>
      <c r="GG187" s="81"/>
      <c r="GH187" s="81"/>
    </row>
    <row r="188" spans="2:190" s="12" customFormat="1" ht="14.25" customHeight="1">
      <c r="B188" s="260"/>
      <c r="C188" s="271"/>
      <c r="D188" s="213" t="s">
        <v>303</v>
      </c>
      <c r="E188" s="170">
        <v>2</v>
      </c>
      <c r="F188" s="171">
        <v>1</v>
      </c>
      <c r="G188" s="84">
        <f t="shared" si="839"/>
        <v>0.5</v>
      </c>
      <c r="H188" s="171">
        <v>1</v>
      </c>
      <c r="I188" s="84">
        <f>IFERROR(H188/E188,"-")</f>
        <v>0.5</v>
      </c>
      <c r="J188" s="171">
        <v>0</v>
      </c>
      <c r="K188" s="84">
        <f>IFERROR(J188/E188,"-")</f>
        <v>0</v>
      </c>
      <c r="L188" s="170">
        <v>4</v>
      </c>
      <c r="M188" s="171">
        <v>0</v>
      </c>
      <c r="N188" s="84">
        <f>IFERROR(M188/L188,"-")</f>
        <v>0</v>
      </c>
      <c r="O188" s="171">
        <v>1</v>
      </c>
      <c r="P188" s="84">
        <f>IFERROR(O188/L188,"-")</f>
        <v>0.25</v>
      </c>
      <c r="Q188" s="171">
        <v>1</v>
      </c>
      <c r="R188" s="84">
        <f>IFERROR(Q188/L188,"-")</f>
        <v>0.25</v>
      </c>
      <c r="S188" s="170">
        <v>4690</v>
      </c>
      <c r="T188" s="171">
        <v>654</v>
      </c>
      <c r="U188" s="84">
        <f>IFERROR(T188/S188,"-")</f>
        <v>0.1394456289978678</v>
      </c>
      <c r="V188" s="171">
        <v>1360</v>
      </c>
      <c r="W188" s="84">
        <f>IFERROR(V188/S188,"-")</f>
        <v>0.28997867803837951</v>
      </c>
      <c r="X188" s="171">
        <v>399</v>
      </c>
      <c r="Y188" s="84">
        <f>IFERROR(X188/S188,"-")</f>
        <v>8.5074626865671646E-2</v>
      </c>
      <c r="Z188" s="170">
        <v>3542</v>
      </c>
      <c r="AA188" s="171">
        <v>454</v>
      </c>
      <c r="AB188" s="84">
        <f>IFERROR(AA188/Z188,"-")</f>
        <v>0.12817617165443251</v>
      </c>
      <c r="AC188" s="171">
        <v>1022</v>
      </c>
      <c r="AD188" s="84">
        <f>IFERROR(AC188/Z188,"-")</f>
        <v>0.28853754940711462</v>
      </c>
      <c r="AE188" s="171">
        <v>309</v>
      </c>
      <c r="AF188" s="84">
        <f>IFERROR(AE188/Z188,"-")</f>
        <v>8.7238848108413328E-2</v>
      </c>
      <c r="AG188" s="170">
        <v>2257</v>
      </c>
      <c r="AH188" s="171">
        <v>219</v>
      </c>
      <c r="AI188" s="84">
        <f>IFERROR(AH188/AG188,"-")</f>
        <v>9.7031457687195385E-2</v>
      </c>
      <c r="AJ188" s="171">
        <v>521</v>
      </c>
      <c r="AK188" s="84">
        <f>IFERROR(AJ188/AG188,"-")</f>
        <v>0.230837394771821</v>
      </c>
      <c r="AL188" s="171">
        <v>159</v>
      </c>
      <c r="AM188" s="84">
        <f>IFERROR(AL188/AG188,"-")</f>
        <v>7.0447496677004867E-2</v>
      </c>
      <c r="AN188" s="170">
        <v>873</v>
      </c>
      <c r="AO188" s="171">
        <v>49</v>
      </c>
      <c r="AP188" s="84">
        <f>IFERROR(AO188/AN188,"-")</f>
        <v>5.6128293241695305E-2</v>
      </c>
      <c r="AQ188" s="171">
        <v>174</v>
      </c>
      <c r="AR188" s="84">
        <f>IFERROR(AQ188/AN188,"-")</f>
        <v>0.19931271477663232</v>
      </c>
      <c r="AS188" s="171">
        <v>43</v>
      </c>
      <c r="AT188" s="84">
        <f>IFERROR(AS188/AN188,"-")</f>
        <v>4.9255441008018326E-2</v>
      </c>
      <c r="AU188" s="170">
        <v>232</v>
      </c>
      <c r="AV188" s="171">
        <v>2</v>
      </c>
      <c r="AW188" s="84">
        <f>IFERROR(AV188/AU188,"-")</f>
        <v>8.6206896551724137E-3</v>
      </c>
      <c r="AX188" s="171">
        <v>29</v>
      </c>
      <c r="AY188" s="84">
        <f>IFERROR(AX188/AU188,"-")</f>
        <v>0.125</v>
      </c>
      <c r="AZ188" s="171">
        <v>12</v>
      </c>
      <c r="BA188" s="84">
        <f>IFERROR(AZ188/AU188,"-")</f>
        <v>5.1724137931034482E-2</v>
      </c>
      <c r="BB188" s="170">
        <f t="shared" si="762"/>
        <v>11600</v>
      </c>
      <c r="BC188" s="171">
        <f t="shared" si="763"/>
        <v>1379</v>
      </c>
      <c r="BD188" s="84">
        <f>IFERROR(BC188/BB188,"-")</f>
        <v>0.11887931034482759</v>
      </c>
      <c r="BE188" s="171">
        <f t="shared" si="764"/>
        <v>3108</v>
      </c>
      <c r="BF188" s="84">
        <f>IFERROR(BE188/BB188,"-")</f>
        <v>0.26793103448275862</v>
      </c>
      <c r="BG188" s="171">
        <f t="shared" si="765"/>
        <v>923</v>
      </c>
      <c r="BH188" s="84">
        <f>IFERROR(BG188/BB188,"-")</f>
        <v>7.956896551724138E-2</v>
      </c>
      <c r="BJ188" s="260"/>
      <c r="BK188" s="271"/>
      <c r="BL188" s="209" t="s">
        <v>160</v>
      </c>
      <c r="BM188" s="38">
        <v>1145</v>
      </c>
      <c r="BN188" s="38">
        <v>64</v>
      </c>
      <c r="BO188" s="85">
        <v>5.589519650655022E-2</v>
      </c>
      <c r="BP188" s="38">
        <v>243</v>
      </c>
      <c r="BQ188" s="85">
        <v>0.21222707423580786</v>
      </c>
      <c r="BR188" s="38">
        <v>92</v>
      </c>
      <c r="BS188" s="85">
        <v>8.034934497816594E-2</v>
      </c>
      <c r="BU188" s="225"/>
      <c r="BV188" s="214" t="s">
        <v>299</v>
      </c>
      <c r="BW188" s="36">
        <f t="shared" si="761"/>
        <v>0.5336206896551724</v>
      </c>
      <c r="BX188" s="226"/>
      <c r="BY188" s="81"/>
      <c r="BZ188" s="139"/>
      <c r="CA188" s="81"/>
      <c r="CB188" s="81"/>
      <c r="CC188" s="81"/>
      <c r="CD188" s="81"/>
      <c r="CE188" s="81"/>
      <c r="CF188" s="81"/>
      <c r="CG188" s="81"/>
      <c r="CH188" s="81"/>
      <c r="CI188" s="81"/>
      <c r="CJ188" s="81"/>
      <c r="CK188" s="81"/>
      <c r="CL188" s="81"/>
      <c r="CM188" s="81"/>
      <c r="CN188" s="81"/>
      <c r="CO188" s="81"/>
      <c r="CP188" s="3"/>
      <c r="CQ188" s="81"/>
      <c r="CR188" s="81"/>
      <c r="CS188" s="81"/>
      <c r="CT188" s="81"/>
      <c r="CU188" s="81"/>
      <c r="CV188" s="81"/>
      <c r="CW188" s="81"/>
      <c r="CX188" s="81"/>
      <c r="CY188" s="81"/>
      <c r="CZ188" s="81"/>
      <c r="DA188" s="81"/>
      <c r="DB188" s="81"/>
      <c r="DD188" s="139"/>
      <c r="DE188" s="81"/>
      <c r="DF188" s="81"/>
      <c r="DG188" s="81"/>
      <c r="DH188" s="81"/>
      <c r="DI188" s="81"/>
      <c r="DJ188" s="81"/>
      <c r="DK188" s="81"/>
      <c r="DL188" s="81"/>
      <c r="DM188" s="81"/>
      <c r="DN188" s="81"/>
      <c r="DO188" s="81"/>
      <c r="DP188" s="81"/>
      <c r="DQ188" s="81"/>
      <c r="DR188" s="81"/>
      <c r="DS188" s="81"/>
      <c r="DT188" s="81"/>
      <c r="DU188" s="81"/>
      <c r="DV188" s="81"/>
      <c r="DW188" s="81"/>
      <c r="DX188" s="81"/>
      <c r="DY188" s="81"/>
      <c r="DZ188" s="81"/>
      <c r="EA188" s="81"/>
      <c r="EB188" s="81"/>
      <c r="EC188" s="81"/>
      <c r="ED188" s="81"/>
      <c r="EE188" s="81"/>
      <c r="EF188" s="81"/>
      <c r="EG188" s="81"/>
      <c r="EH188" s="81"/>
      <c r="EI188" s="81"/>
      <c r="EJ188" s="81"/>
      <c r="EK188" s="81"/>
      <c r="EL188" s="81"/>
      <c r="EM188" s="81"/>
      <c r="EN188" s="81"/>
      <c r="EO188" s="81"/>
      <c r="EP188" s="81"/>
      <c r="EQ188" s="81"/>
      <c r="ER188" s="81"/>
      <c r="ES188" s="81"/>
      <c r="ET188" s="81"/>
      <c r="EU188" s="81"/>
      <c r="EV188" s="81"/>
      <c r="EX188" s="81"/>
      <c r="EY188" s="81"/>
      <c r="EZ188" s="81"/>
      <c r="FA188" s="81"/>
      <c r="FB188" s="81"/>
      <c r="FC188" s="81"/>
      <c r="FD188" s="81"/>
      <c r="FE188" s="81"/>
      <c r="FF188" s="81"/>
      <c r="FG188" s="81"/>
      <c r="FH188" s="81"/>
      <c r="FI188" s="81"/>
      <c r="FJ188" s="81"/>
      <c r="FK188" s="81"/>
      <c r="FL188" s="81"/>
      <c r="FM188" s="81"/>
      <c r="FN188" s="81"/>
      <c r="FO188" s="81"/>
      <c r="FP188" s="81"/>
      <c r="FQ188" s="81"/>
      <c r="FR188" s="81"/>
      <c r="FS188" s="81"/>
      <c r="FT188" s="81"/>
      <c r="FU188" s="81"/>
      <c r="FV188" s="81"/>
      <c r="FW188" s="81"/>
      <c r="FX188" s="81"/>
      <c r="FY188" s="81"/>
      <c r="FZ188" s="81"/>
      <c r="GA188" s="81"/>
      <c r="GB188" s="81"/>
      <c r="GC188" s="81"/>
      <c r="GD188" s="81"/>
      <c r="GE188" s="81"/>
      <c r="GF188" s="81"/>
      <c r="GG188" s="81"/>
      <c r="GH188" s="81"/>
    </row>
    <row r="189" spans="2:190" s="12" customFormat="1" ht="14.25" customHeight="1">
      <c r="B189" s="260"/>
      <c r="C189" s="271"/>
      <c r="D189" s="169" t="s">
        <v>160</v>
      </c>
      <c r="E189" s="164">
        <v>0</v>
      </c>
      <c r="F189" s="64">
        <v>0</v>
      </c>
      <c r="G189" s="62" t="str">
        <f t="shared" si="839"/>
        <v>-</v>
      </c>
      <c r="H189" s="64">
        <v>0</v>
      </c>
      <c r="I189" s="62" t="str">
        <f t="shared" si="840"/>
        <v>-</v>
      </c>
      <c r="J189" s="64">
        <v>0</v>
      </c>
      <c r="K189" s="62" t="str">
        <f t="shared" si="841"/>
        <v>-</v>
      </c>
      <c r="L189" s="164">
        <v>2</v>
      </c>
      <c r="M189" s="64">
        <v>0</v>
      </c>
      <c r="N189" s="62">
        <f t="shared" si="842"/>
        <v>0</v>
      </c>
      <c r="O189" s="64">
        <v>1</v>
      </c>
      <c r="P189" s="62">
        <f t="shared" si="843"/>
        <v>0.5</v>
      </c>
      <c r="Q189" s="64">
        <v>0</v>
      </c>
      <c r="R189" s="62">
        <f t="shared" si="844"/>
        <v>0</v>
      </c>
      <c r="S189" s="164">
        <v>2146</v>
      </c>
      <c r="T189" s="64">
        <v>213</v>
      </c>
      <c r="U189" s="62">
        <f t="shared" si="845"/>
        <v>9.9254426840633736E-2</v>
      </c>
      <c r="V189" s="64">
        <v>503</v>
      </c>
      <c r="W189" s="62">
        <f t="shared" si="846"/>
        <v>0.23438956197576888</v>
      </c>
      <c r="X189" s="64">
        <v>185</v>
      </c>
      <c r="Y189" s="62">
        <f t="shared" si="847"/>
        <v>8.6206896551724144E-2</v>
      </c>
      <c r="Z189" s="164">
        <v>1298</v>
      </c>
      <c r="AA189" s="64">
        <v>130</v>
      </c>
      <c r="AB189" s="62">
        <f t="shared" si="848"/>
        <v>0.10015408320493066</v>
      </c>
      <c r="AC189" s="64">
        <v>340</v>
      </c>
      <c r="AD189" s="62">
        <f t="shared" si="849"/>
        <v>0.26194144838212635</v>
      </c>
      <c r="AE189" s="64">
        <v>121</v>
      </c>
      <c r="AF189" s="62">
        <f t="shared" si="850"/>
        <v>9.3220338983050849E-2</v>
      </c>
      <c r="AG189" s="164">
        <v>730</v>
      </c>
      <c r="AH189" s="64">
        <v>67</v>
      </c>
      <c r="AI189" s="62">
        <f t="shared" si="851"/>
        <v>9.1780821917808217E-2</v>
      </c>
      <c r="AJ189" s="64">
        <v>158</v>
      </c>
      <c r="AK189" s="62">
        <f t="shared" si="852"/>
        <v>0.21643835616438356</v>
      </c>
      <c r="AL189" s="64">
        <v>45</v>
      </c>
      <c r="AM189" s="62">
        <f t="shared" si="853"/>
        <v>6.1643835616438353E-2</v>
      </c>
      <c r="AN189" s="164">
        <v>314</v>
      </c>
      <c r="AO189" s="64">
        <v>19</v>
      </c>
      <c r="AP189" s="62">
        <f t="shared" si="854"/>
        <v>6.0509554140127389E-2</v>
      </c>
      <c r="AQ189" s="64">
        <v>49</v>
      </c>
      <c r="AR189" s="62">
        <f t="shared" si="855"/>
        <v>0.15605095541401273</v>
      </c>
      <c r="AS189" s="64">
        <v>23</v>
      </c>
      <c r="AT189" s="62">
        <f t="shared" si="856"/>
        <v>7.32484076433121E-2</v>
      </c>
      <c r="AU189" s="164">
        <v>81</v>
      </c>
      <c r="AV189" s="64">
        <v>3</v>
      </c>
      <c r="AW189" s="62">
        <f t="shared" si="857"/>
        <v>3.7037037037037035E-2</v>
      </c>
      <c r="AX189" s="64">
        <v>5</v>
      </c>
      <c r="AY189" s="62">
        <f t="shared" si="858"/>
        <v>6.1728395061728392E-2</v>
      </c>
      <c r="AZ189" s="64">
        <v>2</v>
      </c>
      <c r="BA189" s="62">
        <f t="shared" si="859"/>
        <v>2.4691358024691357E-2</v>
      </c>
      <c r="BB189" s="164">
        <f t="shared" si="762"/>
        <v>4571</v>
      </c>
      <c r="BC189" s="64">
        <f t="shared" si="763"/>
        <v>432</v>
      </c>
      <c r="BD189" s="62">
        <f t="shared" si="860"/>
        <v>9.4508860205644279E-2</v>
      </c>
      <c r="BE189" s="64">
        <f t="shared" si="764"/>
        <v>1056</v>
      </c>
      <c r="BF189" s="62">
        <f t="shared" si="861"/>
        <v>0.23102165828046378</v>
      </c>
      <c r="BG189" s="64">
        <f t="shared" si="765"/>
        <v>376</v>
      </c>
      <c r="BH189" s="62">
        <f t="shared" si="862"/>
        <v>8.2257711660468164E-2</v>
      </c>
      <c r="BJ189" s="260"/>
      <c r="BK189" s="271"/>
      <c r="BL189" s="209" t="s">
        <v>209</v>
      </c>
      <c r="BM189" s="38">
        <v>334</v>
      </c>
      <c r="BN189" s="38">
        <v>3</v>
      </c>
      <c r="BO189" s="85">
        <v>8.9820359281437123E-3</v>
      </c>
      <c r="BP189" s="38">
        <v>13</v>
      </c>
      <c r="BQ189" s="85">
        <v>3.8922155688622756E-2</v>
      </c>
      <c r="BR189" s="38">
        <v>2</v>
      </c>
      <c r="BS189" s="85">
        <v>5.9880239520958087E-3</v>
      </c>
      <c r="BU189" s="189"/>
      <c r="BV189" s="193" t="s">
        <v>160</v>
      </c>
      <c r="BW189" s="36">
        <f t="shared" si="761"/>
        <v>0.59221176985342372</v>
      </c>
      <c r="BX189" s="36">
        <f>(BM152-SUM(BN152,BP152,BR152))/BM152</f>
        <v>0.61022592152199762</v>
      </c>
      <c r="BY189" s="81"/>
      <c r="BZ189" s="139"/>
      <c r="CA189" s="81"/>
      <c r="CB189" s="81"/>
      <c r="CC189" s="81"/>
      <c r="CD189" s="81"/>
      <c r="CE189" s="81"/>
      <c r="CF189" s="81"/>
      <c r="CG189" s="81"/>
      <c r="CH189" s="81"/>
      <c r="CI189" s="81"/>
      <c r="CJ189" s="81"/>
      <c r="CK189" s="81"/>
      <c r="CL189" s="81"/>
      <c r="CM189" s="81"/>
      <c r="CN189" s="81"/>
      <c r="CO189" s="81"/>
      <c r="CP189" s="3"/>
      <c r="CQ189" s="81"/>
      <c r="CR189" s="81"/>
      <c r="CS189" s="81"/>
      <c r="CT189" s="81"/>
      <c r="CU189" s="81"/>
      <c r="CV189" s="81"/>
      <c r="CW189" s="81"/>
      <c r="CX189" s="81"/>
      <c r="CY189" s="81"/>
      <c r="CZ189" s="81"/>
      <c r="DA189" s="81"/>
      <c r="DB189" s="81"/>
      <c r="DD189" s="139"/>
      <c r="DE189" s="81"/>
      <c r="DF189" s="81"/>
      <c r="DG189" s="81"/>
      <c r="DH189" s="81"/>
      <c r="DI189" s="81"/>
      <c r="DJ189" s="81"/>
      <c r="DK189" s="81"/>
      <c r="DL189" s="81"/>
      <c r="DM189" s="81"/>
      <c r="DN189" s="81"/>
      <c r="DO189" s="81"/>
      <c r="DP189" s="81"/>
      <c r="DQ189" s="81"/>
      <c r="DR189" s="81"/>
      <c r="DS189" s="81"/>
      <c r="DT189" s="81"/>
      <c r="DU189" s="81"/>
      <c r="DV189" s="81"/>
      <c r="DW189" s="81"/>
      <c r="DX189" s="81"/>
      <c r="DY189" s="81"/>
      <c r="DZ189" s="81"/>
      <c r="EA189" s="81"/>
      <c r="EB189" s="81"/>
      <c r="EC189" s="81"/>
      <c r="ED189" s="81"/>
      <c r="EE189" s="81"/>
      <c r="EF189" s="81"/>
      <c r="EG189" s="81"/>
      <c r="EH189" s="81"/>
      <c r="EI189" s="81"/>
      <c r="EJ189" s="81"/>
      <c r="EK189" s="81"/>
      <c r="EL189" s="81"/>
      <c r="EM189" s="81"/>
      <c r="EN189" s="81"/>
      <c r="EO189" s="81"/>
      <c r="EP189" s="81"/>
      <c r="EQ189" s="81"/>
      <c r="ER189" s="81"/>
      <c r="ES189" s="81"/>
      <c r="ET189" s="81"/>
      <c r="EU189" s="81"/>
      <c r="EV189" s="81"/>
      <c r="EX189" s="81"/>
      <c r="EY189" s="81"/>
      <c r="EZ189" s="81"/>
      <c r="FA189" s="81"/>
      <c r="FB189" s="81"/>
      <c r="FC189" s="81"/>
      <c r="FD189" s="81"/>
      <c r="FE189" s="81"/>
      <c r="FF189" s="81"/>
      <c r="FG189" s="81"/>
      <c r="FH189" s="81"/>
      <c r="FI189" s="81"/>
      <c r="FJ189" s="81"/>
      <c r="FK189" s="81"/>
      <c r="FL189" s="81"/>
      <c r="FM189" s="81"/>
      <c r="FN189" s="81"/>
      <c r="FO189" s="81"/>
      <c r="FP189" s="81"/>
      <c r="FQ189" s="81"/>
      <c r="FR189" s="81"/>
      <c r="FS189" s="81"/>
      <c r="FT189" s="81"/>
      <c r="FU189" s="81"/>
      <c r="FV189" s="81"/>
      <c r="FW189" s="81"/>
      <c r="FX189" s="81"/>
      <c r="FY189" s="81"/>
      <c r="FZ189" s="81"/>
      <c r="GA189" s="81"/>
      <c r="GB189" s="81"/>
      <c r="GC189" s="81"/>
      <c r="GD189" s="81"/>
      <c r="GE189" s="81"/>
      <c r="GF189" s="81"/>
      <c r="GG189" s="81"/>
      <c r="GH189" s="81"/>
    </row>
    <row r="190" spans="2:190" s="12" customFormat="1" ht="14.25" customHeight="1">
      <c r="B190" s="260"/>
      <c r="C190" s="271"/>
      <c r="D190" s="136" t="s">
        <v>210</v>
      </c>
      <c r="E190" s="156">
        <v>0</v>
      </c>
      <c r="F190" s="157">
        <v>0</v>
      </c>
      <c r="G190" s="158" t="str">
        <f t="shared" ref="G190" si="1031">IFERROR(F190/E190,"-")</f>
        <v>-</v>
      </c>
      <c r="H190" s="157">
        <v>0</v>
      </c>
      <c r="I190" s="158" t="str">
        <f t="shared" ref="I190" si="1032">IFERROR(H190/E190,"-")</f>
        <v>-</v>
      </c>
      <c r="J190" s="157">
        <v>0</v>
      </c>
      <c r="K190" s="158" t="str">
        <f t="shared" ref="K190" si="1033">IFERROR(J190/E190,"-")</f>
        <v>-</v>
      </c>
      <c r="L190" s="156">
        <v>0</v>
      </c>
      <c r="M190" s="157">
        <v>0</v>
      </c>
      <c r="N190" s="158" t="str">
        <f t="shared" ref="N190" si="1034">IFERROR(M190/L190,"-")</f>
        <v>-</v>
      </c>
      <c r="O190" s="157">
        <v>0</v>
      </c>
      <c r="P190" s="158" t="str">
        <f t="shared" ref="P190" si="1035">IFERROR(O190/L190,"-")</f>
        <v>-</v>
      </c>
      <c r="Q190" s="157">
        <v>0</v>
      </c>
      <c r="R190" s="158" t="str">
        <f t="shared" ref="R190" si="1036">IFERROR(Q190/L190,"-")</f>
        <v>-</v>
      </c>
      <c r="S190" s="156">
        <v>79</v>
      </c>
      <c r="T190" s="157">
        <v>3</v>
      </c>
      <c r="U190" s="158">
        <f t="shared" ref="U190" si="1037">IFERROR(T190/S190,"-")</f>
        <v>3.7974683544303799E-2</v>
      </c>
      <c r="V190" s="157">
        <v>7</v>
      </c>
      <c r="W190" s="158">
        <f t="shared" ref="W190" si="1038">IFERROR(V190/S190,"-")</f>
        <v>8.8607594936708861E-2</v>
      </c>
      <c r="X190" s="157">
        <v>2</v>
      </c>
      <c r="Y190" s="158">
        <f t="shared" ref="Y190" si="1039">IFERROR(X190/S190,"-")</f>
        <v>2.5316455696202531E-2</v>
      </c>
      <c r="Z190" s="156">
        <v>134</v>
      </c>
      <c r="AA190" s="157">
        <v>1</v>
      </c>
      <c r="AB190" s="158">
        <f t="shared" ref="AB190" si="1040">IFERROR(AA190/Z190,"-")</f>
        <v>7.462686567164179E-3</v>
      </c>
      <c r="AC190" s="157">
        <v>10</v>
      </c>
      <c r="AD190" s="158">
        <f t="shared" ref="AD190" si="1041">IFERROR(AC190/Z190,"-")</f>
        <v>7.4626865671641784E-2</v>
      </c>
      <c r="AE190" s="157">
        <v>1</v>
      </c>
      <c r="AF190" s="158">
        <f t="shared" ref="AF190" si="1042">IFERROR(AE190/Z190,"-")</f>
        <v>7.462686567164179E-3</v>
      </c>
      <c r="AG190" s="156">
        <v>196</v>
      </c>
      <c r="AH190" s="157">
        <v>1</v>
      </c>
      <c r="AI190" s="158">
        <f t="shared" ref="AI190" si="1043">IFERROR(AH190/AG190,"-")</f>
        <v>5.1020408163265302E-3</v>
      </c>
      <c r="AJ190" s="157">
        <v>6</v>
      </c>
      <c r="AK190" s="158">
        <f t="shared" ref="AK190" si="1044">IFERROR(AJ190/AG190,"-")</f>
        <v>3.0612244897959183E-2</v>
      </c>
      <c r="AL190" s="157">
        <v>5</v>
      </c>
      <c r="AM190" s="158">
        <f t="shared" ref="AM190" si="1045">IFERROR(AL190/AG190,"-")</f>
        <v>2.5510204081632654E-2</v>
      </c>
      <c r="AN190" s="156">
        <v>199</v>
      </c>
      <c r="AO190" s="157">
        <v>2</v>
      </c>
      <c r="AP190" s="158">
        <f t="shared" ref="AP190" si="1046">IFERROR(AO190/AN190,"-")</f>
        <v>1.0050251256281407E-2</v>
      </c>
      <c r="AQ190" s="157">
        <v>6</v>
      </c>
      <c r="AR190" s="158">
        <f t="shared" ref="AR190" si="1047">IFERROR(AQ190/AN190,"-")</f>
        <v>3.015075376884422E-2</v>
      </c>
      <c r="AS190" s="157">
        <v>2</v>
      </c>
      <c r="AT190" s="158">
        <f t="shared" ref="AT190" si="1048">IFERROR(AS190/AN190,"-")</f>
        <v>1.0050251256281407E-2</v>
      </c>
      <c r="AU190" s="156">
        <v>112</v>
      </c>
      <c r="AV190" s="157">
        <v>0</v>
      </c>
      <c r="AW190" s="158">
        <f t="shared" ref="AW190" si="1049">IFERROR(AV190/AU190,"-")</f>
        <v>0</v>
      </c>
      <c r="AX190" s="157">
        <v>0</v>
      </c>
      <c r="AY190" s="158">
        <f t="shared" ref="AY190" si="1050">IFERROR(AX190/AU190,"-")</f>
        <v>0</v>
      </c>
      <c r="AZ190" s="157">
        <v>2</v>
      </c>
      <c r="BA190" s="158">
        <f t="shared" ref="BA190" si="1051">IFERROR(AZ190/AU190,"-")</f>
        <v>1.7857142857142856E-2</v>
      </c>
      <c r="BB190" s="156">
        <f t="shared" si="762"/>
        <v>720</v>
      </c>
      <c r="BC190" s="157">
        <f t="shared" si="763"/>
        <v>7</v>
      </c>
      <c r="BD190" s="158">
        <f t="shared" ref="BD190" si="1052">IFERROR(BC190/BB190,"-")</f>
        <v>9.7222222222222224E-3</v>
      </c>
      <c r="BE190" s="157">
        <f t="shared" si="764"/>
        <v>29</v>
      </c>
      <c r="BF190" s="158">
        <f t="shared" ref="BF190" si="1053">IFERROR(BE190/BB190,"-")</f>
        <v>4.027777777777778E-2</v>
      </c>
      <c r="BG190" s="157">
        <f t="shared" si="765"/>
        <v>12</v>
      </c>
      <c r="BH190" s="158">
        <f t="shared" ref="BH190" si="1054">IFERROR(BG190/BB190,"-")</f>
        <v>1.6666666666666666E-2</v>
      </c>
      <c r="BJ190" s="261"/>
      <c r="BK190" s="272"/>
      <c r="BL190" s="208" t="s">
        <v>67</v>
      </c>
      <c r="BM190" s="38">
        <v>17006</v>
      </c>
      <c r="BN190" s="38">
        <v>1029</v>
      </c>
      <c r="BO190" s="85">
        <v>6.0508055980242267E-2</v>
      </c>
      <c r="BP190" s="38">
        <v>3566</v>
      </c>
      <c r="BQ190" s="85">
        <v>0.20969069740091734</v>
      </c>
      <c r="BR190" s="38">
        <v>1170</v>
      </c>
      <c r="BS190" s="85">
        <v>6.879924732447372E-2</v>
      </c>
      <c r="BU190" s="189"/>
      <c r="BV190" s="193" t="s">
        <v>209</v>
      </c>
      <c r="BW190" s="36">
        <f t="shared" si="761"/>
        <v>0.93333333333333335</v>
      </c>
      <c r="BX190" s="36">
        <f>(BM153-SUM(BN153,BP153,BR153))/BM153</f>
        <v>0.9274447949526814</v>
      </c>
      <c r="BY190" s="81"/>
      <c r="BZ190" s="139"/>
      <c r="CA190" s="81"/>
      <c r="CB190" s="81"/>
      <c r="CC190" s="81"/>
      <c r="CD190" s="81"/>
      <c r="CE190" s="81"/>
      <c r="CF190" s="81"/>
      <c r="CG190" s="81"/>
      <c r="CH190" s="81"/>
      <c r="CI190" s="81"/>
      <c r="CJ190" s="81"/>
      <c r="CK190" s="81"/>
      <c r="CL190" s="81"/>
      <c r="CM190" s="81"/>
      <c r="CN190" s="81"/>
      <c r="CO190" s="81"/>
      <c r="CP190" s="3"/>
      <c r="CQ190" s="81"/>
      <c r="CR190" s="81"/>
      <c r="CS190" s="81"/>
      <c r="CT190" s="81"/>
      <c r="CU190" s="81"/>
      <c r="CV190" s="81"/>
      <c r="CW190" s="81"/>
      <c r="CX190" s="81"/>
      <c r="CY190" s="81"/>
      <c r="CZ190" s="81"/>
      <c r="DA190" s="81"/>
      <c r="DB190" s="81"/>
      <c r="DD190" s="139"/>
      <c r="DE190" s="81"/>
      <c r="DF190" s="81"/>
      <c r="DG190" s="81"/>
      <c r="DH190" s="81"/>
      <c r="DI190" s="81"/>
      <c r="DJ190" s="81"/>
      <c r="DK190" s="81"/>
      <c r="DL190" s="81"/>
      <c r="DM190" s="81"/>
      <c r="DN190" s="81"/>
      <c r="DO190" s="81"/>
      <c r="DP190" s="81"/>
      <c r="DQ190" s="81"/>
      <c r="DR190" s="81"/>
      <c r="DS190" s="81"/>
      <c r="DT190" s="81"/>
      <c r="DU190" s="81"/>
      <c r="DV190" s="81"/>
      <c r="DW190" s="81"/>
      <c r="DX190" s="81"/>
      <c r="DY190" s="81"/>
      <c r="DZ190" s="81"/>
      <c r="EA190" s="81"/>
      <c r="EB190" s="81"/>
      <c r="EC190" s="81"/>
      <c r="ED190" s="81"/>
      <c r="EE190" s="81"/>
      <c r="EF190" s="81"/>
      <c r="EG190" s="81"/>
      <c r="EH190" s="81"/>
      <c r="EI190" s="81"/>
      <c r="EJ190" s="81"/>
      <c r="EK190" s="81"/>
      <c r="EL190" s="81"/>
      <c r="EM190" s="81"/>
      <c r="EN190" s="81"/>
      <c r="EO190" s="81"/>
      <c r="EP190" s="81"/>
      <c r="EQ190" s="81"/>
      <c r="ER190" s="81"/>
      <c r="ES190" s="81"/>
      <c r="ET190" s="81"/>
      <c r="EU190" s="81"/>
      <c r="EV190" s="81"/>
      <c r="EX190" s="81"/>
      <c r="EY190" s="81"/>
      <c r="EZ190" s="81"/>
      <c r="FA190" s="81"/>
      <c r="FB190" s="81"/>
      <c r="FC190" s="81"/>
      <c r="FD190" s="81"/>
      <c r="FE190" s="81"/>
      <c r="FF190" s="81"/>
      <c r="FG190" s="81"/>
      <c r="FH190" s="81"/>
      <c r="FI190" s="81"/>
      <c r="FJ190" s="81"/>
      <c r="FK190" s="81"/>
      <c r="FL190" s="81"/>
      <c r="FM190" s="81"/>
      <c r="FN190" s="81"/>
      <c r="FO190" s="81"/>
      <c r="FP190" s="81"/>
      <c r="FQ190" s="81"/>
      <c r="FR190" s="81"/>
      <c r="FS190" s="81"/>
      <c r="FT190" s="81"/>
      <c r="FU190" s="81"/>
      <c r="FV190" s="81"/>
      <c r="FW190" s="81"/>
      <c r="FX190" s="81"/>
      <c r="FY190" s="81"/>
      <c r="FZ190" s="81"/>
      <c r="GA190" s="81"/>
      <c r="GB190" s="81"/>
      <c r="GC190" s="81"/>
      <c r="GD190" s="81"/>
      <c r="GE190" s="81"/>
      <c r="GF190" s="81"/>
      <c r="GG190" s="81"/>
      <c r="GH190" s="81"/>
    </row>
    <row r="191" spans="2:190" s="12" customFormat="1" ht="14.25" customHeight="1">
      <c r="B191" s="261"/>
      <c r="C191" s="272"/>
      <c r="D191" s="154" t="s">
        <v>67</v>
      </c>
      <c r="E191" s="38">
        <v>22</v>
      </c>
      <c r="F191" s="57">
        <v>4</v>
      </c>
      <c r="G191" s="55">
        <f t="shared" si="839"/>
        <v>0.18181818181818182</v>
      </c>
      <c r="H191" s="57">
        <v>5</v>
      </c>
      <c r="I191" s="55">
        <f t="shared" si="840"/>
        <v>0.22727272727272727</v>
      </c>
      <c r="J191" s="57">
        <v>1</v>
      </c>
      <c r="K191" s="55">
        <f t="shared" si="841"/>
        <v>4.5454545454545456E-2</v>
      </c>
      <c r="L191" s="38">
        <v>86</v>
      </c>
      <c r="M191" s="57">
        <v>9</v>
      </c>
      <c r="N191" s="55">
        <f t="shared" si="842"/>
        <v>0.10465116279069768</v>
      </c>
      <c r="O191" s="57">
        <v>15</v>
      </c>
      <c r="P191" s="55">
        <f t="shared" si="843"/>
        <v>0.1744186046511628</v>
      </c>
      <c r="Q191" s="57">
        <v>5</v>
      </c>
      <c r="R191" s="55">
        <f t="shared" si="844"/>
        <v>5.8139534883720929E-2</v>
      </c>
      <c r="S191" s="38">
        <v>18495</v>
      </c>
      <c r="T191" s="57">
        <v>2213</v>
      </c>
      <c r="U191" s="55">
        <f t="shared" si="845"/>
        <v>0.11965396052987294</v>
      </c>
      <c r="V191" s="57">
        <v>5101</v>
      </c>
      <c r="W191" s="55">
        <f t="shared" si="846"/>
        <v>0.27580427142470937</v>
      </c>
      <c r="X191" s="57">
        <v>1440</v>
      </c>
      <c r="Y191" s="55">
        <f t="shared" si="847"/>
        <v>7.785888077858881E-2</v>
      </c>
      <c r="Z191" s="38">
        <v>14599</v>
      </c>
      <c r="AA191" s="57">
        <v>1570</v>
      </c>
      <c r="AB191" s="55">
        <f t="shared" si="848"/>
        <v>0.10754161243920816</v>
      </c>
      <c r="AC191" s="57">
        <v>3835</v>
      </c>
      <c r="AD191" s="55">
        <f t="shared" si="849"/>
        <v>0.26268922528940336</v>
      </c>
      <c r="AE191" s="57">
        <v>1154</v>
      </c>
      <c r="AF191" s="55">
        <f t="shared" si="850"/>
        <v>7.9046510034933903E-2</v>
      </c>
      <c r="AG191" s="38">
        <v>9753</v>
      </c>
      <c r="AH191" s="57">
        <v>710</v>
      </c>
      <c r="AI191" s="55">
        <f t="shared" si="851"/>
        <v>7.2798113401004824E-2</v>
      </c>
      <c r="AJ191" s="57">
        <v>2020</v>
      </c>
      <c r="AK191" s="55">
        <f t="shared" si="852"/>
        <v>0.20711575925356301</v>
      </c>
      <c r="AL191" s="57">
        <v>607</v>
      </c>
      <c r="AM191" s="55">
        <f t="shared" si="853"/>
        <v>6.2237260330154823E-2</v>
      </c>
      <c r="AN191" s="38">
        <v>4336</v>
      </c>
      <c r="AO191" s="57">
        <v>174</v>
      </c>
      <c r="AP191" s="55">
        <f t="shared" si="854"/>
        <v>4.0129151291512913E-2</v>
      </c>
      <c r="AQ191" s="57">
        <v>671</v>
      </c>
      <c r="AR191" s="55">
        <f t="shared" si="855"/>
        <v>0.15475092250922509</v>
      </c>
      <c r="AS191" s="57">
        <v>227</v>
      </c>
      <c r="AT191" s="55">
        <f t="shared" si="856"/>
        <v>5.2352398523985239E-2</v>
      </c>
      <c r="AU191" s="38">
        <v>1381</v>
      </c>
      <c r="AV191" s="57">
        <v>13</v>
      </c>
      <c r="AW191" s="55">
        <f t="shared" si="857"/>
        <v>9.4134685010861703E-3</v>
      </c>
      <c r="AX191" s="57">
        <v>121</v>
      </c>
      <c r="AY191" s="55">
        <f t="shared" si="858"/>
        <v>8.7617668356263584E-2</v>
      </c>
      <c r="AZ191" s="57">
        <v>34</v>
      </c>
      <c r="BA191" s="55">
        <f t="shared" si="859"/>
        <v>2.4619840695148443E-2</v>
      </c>
      <c r="BB191" s="38">
        <f t="shared" si="762"/>
        <v>48672</v>
      </c>
      <c r="BC191" s="57">
        <f t="shared" si="763"/>
        <v>4693</v>
      </c>
      <c r="BD191" s="55">
        <f t="shared" si="860"/>
        <v>9.6420940170940175E-2</v>
      </c>
      <c r="BE191" s="57">
        <f t="shared" si="764"/>
        <v>11768</v>
      </c>
      <c r="BF191" s="55">
        <f t="shared" si="861"/>
        <v>0.24178172255095332</v>
      </c>
      <c r="BG191" s="57">
        <f t="shared" si="765"/>
        <v>3468</v>
      </c>
      <c r="BH191" s="55">
        <f t="shared" si="862"/>
        <v>7.1252465483234717E-2</v>
      </c>
      <c r="BJ191" s="259">
        <v>47</v>
      </c>
      <c r="BK191" s="270" t="s">
        <v>13</v>
      </c>
      <c r="BL191" s="209" t="s">
        <v>152</v>
      </c>
      <c r="BM191" s="38">
        <v>32065</v>
      </c>
      <c r="BN191" s="38">
        <v>2008</v>
      </c>
      <c r="BO191" s="85">
        <v>6.2622797442694528E-2</v>
      </c>
      <c r="BP191" s="38">
        <v>6405</v>
      </c>
      <c r="BQ191" s="85">
        <v>0.19975050678309683</v>
      </c>
      <c r="BR191" s="38">
        <v>2169</v>
      </c>
      <c r="BS191" s="85">
        <v>6.7643848432870732E-2</v>
      </c>
      <c r="BU191" s="190"/>
      <c r="BV191" s="192" t="s">
        <v>67</v>
      </c>
      <c r="BW191" s="36">
        <f t="shared" si="761"/>
        <v>0.59054487179487181</v>
      </c>
      <c r="BX191" s="36">
        <f>(BM154-SUM(BN154,BP154,BR154))/BM154</f>
        <v>0.61531984714695909</v>
      </c>
      <c r="BY191" s="81"/>
      <c r="BZ191" s="139"/>
      <c r="CA191" s="81"/>
      <c r="CB191" s="81"/>
      <c r="CC191" s="81"/>
      <c r="CD191" s="81"/>
      <c r="CE191" s="81"/>
      <c r="CF191" s="81"/>
      <c r="CG191" s="81"/>
      <c r="CH191" s="81"/>
      <c r="CI191" s="81"/>
      <c r="CJ191" s="81"/>
      <c r="CK191" s="81"/>
      <c r="CL191" s="81"/>
      <c r="CM191" s="81"/>
      <c r="CN191" s="81"/>
      <c r="CO191" s="81"/>
      <c r="CP191" s="3"/>
      <c r="CQ191" s="81"/>
      <c r="CR191" s="81"/>
      <c r="CS191" s="81"/>
      <c r="CT191" s="81"/>
      <c r="CU191" s="81"/>
      <c r="CV191" s="81"/>
      <c r="CW191" s="81"/>
      <c r="CX191" s="81"/>
      <c r="CY191" s="81"/>
      <c r="CZ191" s="81"/>
      <c r="DA191" s="81"/>
      <c r="DB191" s="81"/>
      <c r="DD191" s="139"/>
      <c r="DE191" s="81"/>
      <c r="DF191" s="81"/>
      <c r="DG191" s="81"/>
      <c r="DH191" s="81"/>
      <c r="DI191" s="81"/>
      <c r="DJ191" s="81"/>
      <c r="DK191" s="81"/>
      <c r="DL191" s="81"/>
      <c r="DM191" s="81"/>
      <c r="DN191" s="81"/>
      <c r="DO191" s="81"/>
      <c r="DP191" s="81"/>
      <c r="DQ191" s="81"/>
      <c r="DR191" s="81"/>
      <c r="DS191" s="81"/>
      <c r="DT191" s="81"/>
      <c r="DU191" s="81"/>
      <c r="DV191" s="81"/>
      <c r="DW191" s="81"/>
      <c r="DX191" s="81"/>
      <c r="DY191" s="81"/>
      <c r="DZ191" s="81"/>
      <c r="EA191" s="81"/>
      <c r="EB191" s="81"/>
      <c r="EC191" s="81"/>
      <c r="ED191" s="81"/>
      <c r="EE191" s="81"/>
      <c r="EF191" s="81"/>
      <c r="EG191" s="81"/>
      <c r="EH191" s="81"/>
      <c r="EI191" s="81"/>
      <c r="EJ191" s="81"/>
      <c r="EK191" s="81"/>
      <c r="EL191" s="81"/>
      <c r="EM191" s="81"/>
      <c r="EN191" s="81"/>
      <c r="EO191" s="81"/>
      <c r="EP191" s="81"/>
      <c r="EQ191" s="81"/>
      <c r="ER191" s="81"/>
      <c r="ES191" s="81"/>
      <c r="ET191" s="81"/>
      <c r="EU191" s="81"/>
      <c r="EV191" s="81"/>
      <c r="EX191" s="81"/>
      <c r="EY191" s="81"/>
      <c r="EZ191" s="81"/>
      <c r="FA191" s="81"/>
      <c r="FB191" s="81"/>
      <c r="FC191" s="81"/>
      <c r="FD191" s="81"/>
      <c r="FE191" s="81"/>
      <c r="FF191" s="81"/>
      <c r="FG191" s="81"/>
      <c r="FH191" s="81"/>
      <c r="FI191" s="81"/>
      <c r="FJ191" s="81"/>
      <c r="FK191" s="81"/>
      <c r="FL191" s="81"/>
      <c r="FM191" s="81"/>
      <c r="FN191" s="81"/>
      <c r="FO191" s="81"/>
      <c r="FP191" s="81"/>
      <c r="FQ191" s="81"/>
      <c r="FR191" s="81"/>
      <c r="FS191" s="81"/>
      <c r="FT191" s="81"/>
      <c r="FU191" s="81"/>
      <c r="FV191" s="81"/>
      <c r="FW191" s="81"/>
      <c r="FX191" s="81"/>
      <c r="FY191" s="81"/>
      <c r="FZ191" s="81"/>
      <c r="GA191" s="81"/>
      <c r="GB191" s="81"/>
      <c r="GC191" s="81"/>
      <c r="GD191" s="81"/>
      <c r="GE191" s="81"/>
      <c r="GF191" s="81"/>
      <c r="GG191" s="81"/>
      <c r="GH191" s="81"/>
    </row>
    <row r="192" spans="2:190" s="12" customFormat="1" ht="14.25" customHeight="1">
      <c r="B192" s="259">
        <v>38</v>
      </c>
      <c r="C192" s="270" t="s">
        <v>39</v>
      </c>
      <c r="D192" s="135" t="s">
        <v>140</v>
      </c>
      <c r="E192" s="120">
        <v>11</v>
      </c>
      <c r="F192" s="83">
        <v>0</v>
      </c>
      <c r="G192" s="72">
        <f t="shared" ref="G192:G226" si="1055">IFERROR(F192/E192,"-")</f>
        <v>0</v>
      </c>
      <c r="H192" s="73">
        <v>1</v>
      </c>
      <c r="I192" s="72">
        <f t="shared" ref="I192:I226" si="1056">IFERROR(H192/E192,"-")</f>
        <v>9.0909090909090912E-2</v>
      </c>
      <c r="J192" s="73">
        <v>2</v>
      </c>
      <c r="K192" s="72">
        <f t="shared" ref="K192:K226" si="1057">IFERROR(J192/E192,"-")</f>
        <v>0.18181818181818182</v>
      </c>
      <c r="L192" s="120">
        <v>31</v>
      </c>
      <c r="M192" s="83">
        <v>1</v>
      </c>
      <c r="N192" s="72">
        <f t="shared" ref="N192:N226" si="1058">IFERROR(M192/L192,"-")</f>
        <v>3.2258064516129031E-2</v>
      </c>
      <c r="O192" s="73">
        <v>5</v>
      </c>
      <c r="P192" s="72">
        <f t="shared" ref="P192:P226" si="1059">IFERROR(O192/L192,"-")</f>
        <v>0.16129032258064516</v>
      </c>
      <c r="Q192" s="73">
        <v>1</v>
      </c>
      <c r="R192" s="72">
        <f t="shared" ref="R192:R226" si="1060">IFERROR(Q192/L192,"-")</f>
        <v>3.2258064516129031E-2</v>
      </c>
      <c r="S192" s="120">
        <v>2881</v>
      </c>
      <c r="T192" s="83">
        <v>178</v>
      </c>
      <c r="U192" s="72">
        <f t="shared" ref="U192:U226" si="1061">IFERROR(T192/S192,"-")</f>
        <v>6.1784102742103435E-2</v>
      </c>
      <c r="V192" s="73">
        <v>625</v>
      </c>
      <c r="W192" s="72">
        <f t="shared" ref="W192:W226" si="1062">IFERROR(V192/S192,"-")</f>
        <v>0.21693856299895869</v>
      </c>
      <c r="X192" s="73">
        <v>243</v>
      </c>
      <c r="Y192" s="72">
        <f t="shared" ref="Y192:Y226" si="1063">IFERROR(X192/S192,"-")</f>
        <v>8.4345713293995137E-2</v>
      </c>
      <c r="Z192" s="120">
        <v>2352</v>
      </c>
      <c r="AA192" s="83">
        <v>144</v>
      </c>
      <c r="AB192" s="72">
        <f t="shared" ref="AB192:AB226" si="1064">IFERROR(AA192/Z192,"-")</f>
        <v>6.1224489795918366E-2</v>
      </c>
      <c r="AC192" s="73">
        <v>501</v>
      </c>
      <c r="AD192" s="72">
        <f t="shared" ref="AD192:AD226" si="1065">IFERROR(AC192/Z192,"-")</f>
        <v>0.21301020408163265</v>
      </c>
      <c r="AE192" s="73">
        <v>186</v>
      </c>
      <c r="AF192" s="72">
        <f t="shared" ref="AF192:AF226" si="1066">IFERROR(AE192/Z192,"-")</f>
        <v>7.9081632653061229E-2</v>
      </c>
      <c r="AG192" s="120">
        <v>1488</v>
      </c>
      <c r="AH192" s="83">
        <v>68</v>
      </c>
      <c r="AI192" s="72">
        <f t="shared" ref="AI192:AI226" si="1067">IFERROR(AH192/AG192,"-")</f>
        <v>4.5698924731182797E-2</v>
      </c>
      <c r="AJ192" s="73">
        <v>246</v>
      </c>
      <c r="AK192" s="72">
        <f t="shared" ref="AK192:AK226" si="1068">IFERROR(AJ192/AG192,"-")</f>
        <v>0.16532258064516128</v>
      </c>
      <c r="AL192" s="73">
        <v>119</v>
      </c>
      <c r="AM192" s="72">
        <f t="shared" ref="AM192:AM226" si="1069">IFERROR(AL192/AG192,"-")</f>
        <v>7.9973118279569891E-2</v>
      </c>
      <c r="AN192" s="120">
        <v>616</v>
      </c>
      <c r="AO192" s="83">
        <v>13</v>
      </c>
      <c r="AP192" s="72">
        <f t="shared" ref="AP192:AP226" si="1070">IFERROR(AO192/AN192,"-")</f>
        <v>2.1103896103896104E-2</v>
      </c>
      <c r="AQ192" s="73">
        <v>87</v>
      </c>
      <c r="AR192" s="72">
        <f t="shared" ref="AR192:AR226" si="1071">IFERROR(AQ192/AN192,"-")</f>
        <v>0.14123376623376624</v>
      </c>
      <c r="AS192" s="73">
        <v>30</v>
      </c>
      <c r="AT192" s="72">
        <f t="shared" ref="AT192:AT226" si="1072">IFERROR(AS192/AN192,"-")</f>
        <v>4.8701298701298704E-2</v>
      </c>
      <c r="AU192" s="120">
        <v>192</v>
      </c>
      <c r="AV192" s="83">
        <v>1</v>
      </c>
      <c r="AW192" s="72">
        <f t="shared" ref="AW192:AW226" si="1073">IFERROR(AV192/AU192,"-")</f>
        <v>5.208333333333333E-3</v>
      </c>
      <c r="AX192" s="73">
        <v>20</v>
      </c>
      <c r="AY192" s="72">
        <f t="shared" ref="AY192:AY226" si="1074">IFERROR(AX192/AU192,"-")</f>
        <v>0.10416666666666667</v>
      </c>
      <c r="AZ192" s="73">
        <v>4</v>
      </c>
      <c r="BA192" s="72">
        <f t="shared" ref="BA192:BA226" si="1075">IFERROR(AZ192/AU192,"-")</f>
        <v>2.0833333333333332E-2</v>
      </c>
      <c r="BB192" s="120">
        <f t="shared" si="762"/>
        <v>7571</v>
      </c>
      <c r="BC192" s="74">
        <f t="shared" si="763"/>
        <v>405</v>
      </c>
      <c r="BD192" s="72">
        <f t="shared" ref="BD192:BD226" si="1076">IFERROR(BC192/BB192,"-")</f>
        <v>5.349359397701757E-2</v>
      </c>
      <c r="BE192" s="74">
        <f t="shared" si="764"/>
        <v>1485</v>
      </c>
      <c r="BF192" s="72">
        <f t="shared" ref="BF192:BF226" si="1077">IFERROR(BE192/BB192,"-")</f>
        <v>0.19614317791573108</v>
      </c>
      <c r="BG192" s="74">
        <f t="shared" si="765"/>
        <v>585</v>
      </c>
      <c r="BH192" s="72">
        <f t="shared" ref="BH192:BH226" si="1078">IFERROR(BG192/BB192,"-")</f>
        <v>7.7268524633469823E-2</v>
      </c>
      <c r="BJ192" s="260"/>
      <c r="BK192" s="271"/>
      <c r="BL192" s="209" t="s">
        <v>160</v>
      </c>
      <c r="BM192" s="38">
        <v>2355</v>
      </c>
      <c r="BN192" s="38">
        <v>141</v>
      </c>
      <c r="BO192" s="85">
        <v>5.9872611464968153E-2</v>
      </c>
      <c r="BP192" s="38">
        <v>393</v>
      </c>
      <c r="BQ192" s="85">
        <v>0.16687898089171974</v>
      </c>
      <c r="BR192" s="38">
        <v>187</v>
      </c>
      <c r="BS192" s="85">
        <v>7.9405520169851376E-2</v>
      </c>
      <c r="BU192" s="188" t="s">
        <v>39</v>
      </c>
      <c r="BV192" s="193" t="s">
        <v>140</v>
      </c>
      <c r="BW192" s="36">
        <f t="shared" si="761"/>
        <v>0.67309470347378153</v>
      </c>
      <c r="BX192" s="36">
        <f>(BM155-SUM(BN155,BP155,BR155))/BM155</f>
        <v>0.6934627977870611</v>
      </c>
      <c r="BY192" s="81"/>
      <c r="BZ192" s="139"/>
      <c r="CA192" s="81"/>
      <c r="CB192" s="81"/>
      <c r="CC192" s="81"/>
      <c r="CD192" s="81"/>
      <c r="CE192" s="81"/>
      <c r="CF192" s="81"/>
      <c r="CG192" s="81"/>
      <c r="CH192" s="81"/>
      <c r="CI192" s="81"/>
      <c r="CJ192" s="81"/>
      <c r="CK192" s="81"/>
      <c r="CL192" s="81"/>
      <c r="CM192" s="81"/>
      <c r="CN192" s="81"/>
      <c r="CO192" s="81"/>
      <c r="CP192" s="3"/>
      <c r="CQ192" s="81"/>
      <c r="CR192" s="81"/>
      <c r="CS192" s="81"/>
      <c r="CT192" s="81"/>
      <c r="CU192" s="81"/>
      <c r="CV192" s="81"/>
      <c r="CW192" s="81"/>
      <c r="CX192" s="81"/>
      <c r="CY192" s="81"/>
      <c r="CZ192" s="81"/>
      <c r="DA192" s="81"/>
      <c r="DB192" s="81"/>
      <c r="DD192" s="139"/>
      <c r="DE192" s="81"/>
      <c r="DF192" s="81"/>
      <c r="DG192" s="81"/>
      <c r="DH192" s="81"/>
      <c r="DI192" s="81"/>
      <c r="DJ192" s="81"/>
      <c r="DK192" s="81"/>
      <c r="DL192" s="81"/>
      <c r="DM192" s="81"/>
      <c r="DN192" s="81"/>
      <c r="DO192" s="81"/>
      <c r="DP192" s="81"/>
      <c r="DQ192" s="81"/>
      <c r="DR192" s="81"/>
      <c r="DS192" s="81"/>
      <c r="DT192" s="81"/>
      <c r="DU192" s="81"/>
      <c r="DV192" s="81"/>
      <c r="DW192" s="81"/>
      <c r="DX192" s="81"/>
      <c r="DY192" s="81"/>
      <c r="DZ192" s="81"/>
      <c r="EA192" s="81"/>
      <c r="EB192" s="81"/>
      <c r="EC192" s="81"/>
      <c r="ED192" s="81"/>
      <c r="EE192" s="81"/>
      <c r="EF192" s="81"/>
      <c r="EG192" s="81"/>
      <c r="EH192" s="81"/>
      <c r="EI192" s="81"/>
      <c r="EJ192" s="81"/>
      <c r="EK192" s="81"/>
      <c r="EL192" s="81"/>
      <c r="EM192" s="81"/>
      <c r="EN192" s="81"/>
      <c r="EO192" s="81"/>
      <c r="EP192" s="81"/>
      <c r="EQ192" s="81"/>
      <c r="ER192" s="81"/>
      <c r="ES192" s="81"/>
      <c r="ET192" s="81"/>
      <c r="EU192" s="81"/>
      <c r="EV192" s="81"/>
      <c r="EX192" s="81"/>
      <c r="EY192" s="81"/>
      <c r="EZ192" s="81"/>
      <c r="FA192" s="81"/>
      <c r="FB192" s="81"/>
      <c r="FC192" s="81"/>
      <c r="FD192" s="81"/>
      <c r="FE192" s="81"/>
      <c r="FF192" s="81"/>
      <c r="FG192" s="81"/>
      <c r="FH192" s="81"/>
      <c r="FI192" s="81"/>
      <c r="FJ192" s="81"/>
      <c r="FK192" s="81"/>
      <c r="FL192" s="81"/>
      <c r="FM192" s="81"/>
      <c r="FN192" s="81"/>
      <c r="FO192" s="81"/>
      <c r="FP192" s="81"/>
      <c r="FQ192" s="81"/>
      <c r="FR192" s="81"/>
      <c r="FS192" s="81"/>
      <c r="FT192" s="81"/>
      <c r="FU192" s="81"/>
      <c r="FV192" s="81"/>
      <c r="FW192" s="81"/>
      <c r="FX192" s="81"/>
      <c r="FY192" s="81"/>
      <c r="FZ192" s="81"/>
      <c r="GA192" s="81"/>
      <c r="GB192" s="81"/>
      <c r="GC192" s="81"/>
      <c r="GD192" s="81"/>
      <c r="GE192" s="81"/>
      <c r="GF192" s="81"/>
      <c r="GG192" s="81"/>
      <c r="GH192" s="81"/>
    </row>
    <row r="193" spans="2:190" s="12" customFormat="1" ht="14.25" customHeight="1">
      <c r="B193" s="260"/>
      <c r="C193" s="271"/>
      <c r="D193" s="213" t="s">
        <v>303</v>
      </c>
      <c r="E193" s="170">
        <v>2</v>
      </c>
      <c r="F193" s="220">
        <v>0</v>
      </c>
      <c r="G193" s="84">
        <f t="shared" si="1055"/>
        <v>0</v>
      </c>
      <c r="H193" s="231">
        <v>0</v>
      </c>
      <c r="I193" s="84">
        <f>IFERROR(H193/E193,"-")</f>
        <v>0</v>
      </c>
      <c r="J193" s="231">
        <v>0</v>
      </c>
      <c r="K193" s="84">
        <f>IFERROR(J193/E193,"-")</f>
        <v>0</v>
      </c>
      <c r="L193" s="170">
        <v>4</v>
      </c>
      <c r="M193" s="220">
        <v>1</v>
      </c>
      <c r="N193" s="84">
        <f>IFERROR(M193/L193,"-")</f>
        <v>0.25</v>
      </c>
      <c r="O193" s="231">
        <v>1</v>
      </c>
      <c r="P193" s="84">
        <f>IFERROR(O193/L193,"-")</f>
        <v>0.25</v>
      </c>
      <c r="Q193" s="231">
        <v>0</v>
      </c>
      <c r="R193" s="84">
        <f>IFERROR(Q193/L193,"-")</f>
        <v>0</v>
      </c>
      <c r="S193" s="170">
        <v>662</v>
      </c>
      <c r="T193" s="220">
        <v>40</v>
      </c>
      <c r="U193" s="84">
        <f>IFERROR(T193/S193,"-")</f>
        <v>6.0422960725075532E-2</v>
      </c>
      <c r="V193" s="231">
        <v>156</v>
      </c>
      <c r="W193" s="84">
        <f>IFERROR(V193/S193,"-")</f>
        <v>0.23564954682779457</v>
      </c>
      <c r="X193" s="231">
        <v>52</v>
      </c>
      <c r="Y193" s="84">
        <f>IFERROR(X193/S193,"-")</f>
        <v>7.8549848942598186E-2</v>
      </c>
      <c r="Z193" s="170">
        <v>500</v>
      </c>
      <c r="AA193" s="220">
        <v>33</v>
      </c>
      <c r="AB193" s="84">
        <f>IFERROR(AA193/Z193,"-")</f>
        <v>6.6000000000000003E-2</v>
      </c>
      <c r="AC193" s="231">
        <v>118</v>
      </c>
      <c r="AD193" s="84">
        <f>IFERROR(AC193/Z193,"-")</f>
        <v>0.23599999999999999</v>
      </c>
      <c r="AE193" s="231">
        <v>43</v>
      </c>
      <c r="AF193" s="84">
        <f>IFERROR(AE193/Z193,"-")</f>
        <v>8.5999999999999993E-2</v>
      </c>
      <c r="AG193" s="170">
        <v>312</v>
      </c>
      <c r="AH193" s="220">
        <v>22</v>
      </c>
      <c r="AI193" s="84">
        <f>IFERROR(AH193/AG193,"-")</f>
        <v>7.0512820512820512E-2</v>
      </c>
      <c r="AJ193" s="231">
        <v>55</v>
      </c>
      <c r="AK193" s="84">
        <f>IFERROR(AJ193/AG193,"-")</f>
        <v>0.17628205128205129</v>
      </c>
      <c r="AL193" s="231">
        <v>30</v>
      </c>
      <c r="AM193" s="84">
        <f>IFERROR(AL193/AG193,"-")</f>
        <v>9.6153846153846159E-2</v>
      </c>
      <c r="AN193" s="170">
        <v>138</v>
      </c>
      <c r="AO193" s="220">
        <v>4</v>
      </c>
      <c r="AP193" s="84">
        <f>IFERROR(AO193/AN193,"-")</f>
        <v>2.8985507246376812E-2</v>
      </c>
      <c r="AQ193" s="231">
        <v>18</v>
      </c>
      <c r="AR193" s="84">
        <f>IFERROR(AQ193/AN193,"-")</f>
        <v>0.13043478260869565</v>
      </c>
      <c r="AS193" s="231">
        <v>10</v>
      </c>
      <c r="AT193" s="84">
        <f>IFERROR(AS193/AN193,"-")</f>
        <v>7.2463768115942032E-2</v>
      </c>
      <c r="AU193" s="170">
        <v>21</v>
      </c>
      <c r="AV193" s="220">
        <v>0</v>
      </c>
      <c r="AW193" s="84">
        <f>IFERROR(AV193/AU193,"-")</f>
        <v>0</v>
      </c>
      <c r="AX193" s="231">
        <v>3</v>
      </c>
      <c r="AY193" s="84">
        <f>IFERROR(AX193/AU193,"-")</f>
        <v>0.14285714285714285</v>
      </c>
      <c r="AZ193" s="231">
        <v>0</v>
      </c>
      <c r="BA193" s="84">
        <f>IFERROR(AZ193/AU193,"-")</f>
        <v>0</v>
      </c>
      <c r="BB193" s="170">
        <f t="shared" si="762"/>
        <v>1639</v>
      </c>
      <c r="BC193" s="171">
        <f t="shared" si="763"/>
        <v>100</v>
      </c>
      <c r="BD193" s="84">
        <f>IFERROR(BC193/BB193,"-")</f>
        <v>6.1012812690665039E-2</v>
      </c>
      <c r="BE193" s="171">
        <f t="shared" si="764"/>
        <v>351</v>
      </c>
      <c r="BF193" s="84">
        <f>IFERROR(BE193/BB193,"-")</f>
        <v>0.2141549725442343</v>
      </c>
      <c r="BG193" s="171">
        <f t="shared" si="765"/>
        <v>135</v>
      </c>
      <c r="BH193" s="84">
        <f>IFERROR(BG193/BB193,"-")</f>
        <v>8.2367297132397807E-2</v>
      </c>
      <c r="BJ193" s="260"/>
      <c r="BK193" s="271"/>
      <c r="BL193" s="209" t="s">
        <v>209</v>
      </c>
      <c r="BM193" s="38">
        <v>804</v>
      </c>
      <c r="BN193" s="38">
        <v>6</v>
      </c>
      <c r="BO193" s="85">
        <v>7.462686567164179E-3</v>
      </c>
      <c r="BP193" s="38">
        <v>28</v>
      </c>
      <c r="BQ193" s="85">
        <v>3.482587064676617E-2</v>
      </c>
      <c r="BR193" s="38">
        <v>14</v>
      </c>
      <c r="BS193" s="85">
        <v>1.7412935323383085E-2</v>
      </c>
      <c r="BU193" s="225"/>
      <c r="BV193" s="214" t="s">
        <v>299</v>
      </c>
      <c r="BW193" s="36">
        <f t="shared" si="761"/>
        <v>0.64246491763270286</v>
      </c>
      <c r="BX193" s="226"/>
      <c r="BY193" s="81"/>
      <c r="BZ193" s="139"/>
      <c r="CA193" s="81"/>
      <c r="CB193" s="81"/>
      <c r="CC193" s="81"/>
      <c r="CD193" s="81"/>
      <c r="CE193" s="81"/>
      <c r="CF193" s="81"/>
      <c r="CG193" s="81"/>
      <c r="CH193" s="81"/>
      <c r="CI193" s="81"/>
      <c r="CJ193" s="81"/>
      <c r="CK193" s="81"/>
      <c r="CL193" s="81"/>
      <c r="CM193" s="81"/>
      <c r="CN193" s="81"/>
      <c r="CO193" s="81"/>
      <c r="CP193" s="3"/>
      <c r="CQ193" s="81"/>
      <c r="CR193" s="81"/>
      <c r="CS193" s="81"/>
      <c r="CT193" s="81"/>
      <c r="CU193" s="81"/>
      <c r="CV193" s="81"/>
      <c r="CW193" s="81"/>
      <c r="CX193" s="81"/>
      <c r="CY193" s="81"/>
      <c r="CZ193" s="81"/>
      <c r="DA193" s="81"/>
      <c r="DB193" s="81"/>
      <c r="DD193" s="139"/>
      <c r="DE193" s="81"/>
      <c r="DF193" s="81"/>
      <c r="DG193" s="81"/>
      <c r="DH193" s="81"/>
      <c r="DI193" s="81"/>
      <c r="DJ193" s="81"/>
      <c r="DK193" s="81"/>
      <c r="DL193" s="81"/>
      <c r="DM193" s="81"/>
      <c r="DN193" s="81"/>
      <c r="DO193" s="81"/>
      <c r="DP193" s="81"/>
      <c r="DQ193" s="81"/>
      <c r="DR193" s="81"/>
      <c r="DS193" s="81"/>
      <c r="DT193" s="81"/>
      <c r="DU193" s="81"/>
      <c r="DV193" s="81"/>
      <c r="DW193" s="81"/>
      <c r="DX193" s="81"/>
      <c r="DY193" s="81"/>
      <c r="DZ193" s="81"/>
      <c r="EA193" s="81"/>
      <c r="EB193" s="81"/>
      <c r="EC193" s="81"/>
      <c r="ED193" s="81"/>
      <c r="EE193" s="81"/>
      <c r="EF193" s="81"/>
      <c r="EG193" s="81"/>
      <c r="EH193" s="81"/>
      <c r="EI193" s="81"/>
      <c r="EJ193" s="81"/>
      <c r="EK193" s="81"/>
      <c r="EL193" s="81"/>
      <c r="EM193" s="81"/>
      <c r="EN193" s="81"/>
      <c r="EO193" s="81"/>
      <c r="EP193" s="81"/>
      <c r="EQ193" s="81"/>
      <c r="ER193" s="81"/>
      <c r="ES193" s="81"/>
      <c r="ET193" s="81"/>
      <c r="EU193" s="81"/>
      <c r="EV193" s="81"/>
      <c r="EX193" s="81"/>
      <c r="EY193" s="81"/>
      <c r="EZ193" s="81"/>
      <c r="FA193" s="81"/>
      <c r="FB193" s="81"/>
      <c r="FC193" s="81"/>
      <c r="FD193" s="81"/>
      <c r="FE193" s="81"/>
      <c r="FF193" s="81"/>
      <c r="FG193" s="81"/>
      <c r="FH193" s="81"/>
      <c r="FI193" s="81"/>
      <c r="FJ193" s="81"/>
      <c r="FK193" s="81"/>
      <c r="FL193" s="81"/>
      <c r="FM193" s="81"/>
      <c r="FN193" s="81"/>
      <c r="FO193" s="81"/>
      <c r="FP193" s="81"/>
      <c r="FQ193" s="81"/>
      <c r="FR193" s="81"/>
      <c r="FS193" s="81"/>
      <c r="FT193" s="81"/>
      <c r="FU193" s="81"/>
      <c r="FV193" s="81"/>
      <c r="FW193" s="81"/>
      <c r="FX193" s="81"/>
      <c r="FY193" s="81"/>
      <c r="FZ193" s="81"/>
      <c r="GA193" s="81"/>
      <c r="GB193" s="81"/>
      <c r="GC193" s="81"/>
      <c r="GD193" s="81"/>
      <c r="GE193" s="81"/>
      <c r="GF193" s="81"/>
      <c r="GG193" s="81"/>
      <c r="GH193" s="81"/>
    </row>
    <row r="194" spans="2:190" s="12" customFormat="1" ht="14.25" customHeight="1">
      <c r="B194" s="260"/>
      <c r="C194" s="271"/>
      <c r="D194" s="169" t="s">
        <v>160</v>
      </c>
      <c r="E194" s="164">
        <v>0</v>
      </c>
      <c r="F194" s="165">
        <v>0</v>
      </c>
      <c r="G194" s="62" t="str">
        <f t="shared" si="1055"/>
        <v>-</v>
      </c>
      <c r="H194" s="63">
        <v>0</v>
      </c>
      <c r="I194" s="62" t="str">
        <f t="shared" si="1056"/>
        <v>-</v>
      </c>
      <c r="J194" s="63">
        <v>0</v>
      </c>
      <c r="K194" s="62" t="str">
        <f t="shared" si="1057"/>
        <v>-</v>
      </c>
      <c r="L194" s="164">
        <v>0</v>
      </c>
      <c r="M194" s="165">
        <v>0</v>
      </c>
      <c r="N194" s="62" t="str">
        <f t="shared" si="1058"/>
        <v>-</v>
      </c>
      <c r="O194" s="63">
        <v>0</v>
      </c>
      <c r="P194" s="62" t="str">
        <f t="shared" si="1059"/>
        <v>-</v>
      </c>
      <c r="Q194" s="63">
        <v>0</v>
      </c>
      <c r="R194" s="62" t="str">
        <f t="shared" si="1060"/>
        <v>-</v>
      </c>
      <c r="S194" s="164">
        <v>306</v>
      </c>
      <c r="T194" s="165">
        <v>14</v>
      </c>
      <c r="U194" s="62">
        <f t="shared" si="1061"/>
        <v>4.5751633986928102E-2</v>
      </c>
      <c r="V194" s="63">
        <v>56</v>
      </c>
      <c r="W194" s="62">
        <f t="shared" si="1062"/>
        <v>0.18300653594771241</v>
      </c>
      <c r="X194" s="63">
        <v>29</v>
      </c>
      <c r="Y194" s="62">
        <f t="shared" si="1063"/>
        <v>9.4771241830065356E-2</v>
      </c>
      <c r="Z194" s="164">
        <v>152</v>
      </c>
      <c r="AA194" s="165">
        <v>12</v>
      </c>
      <c r="AB194" s="62">
        <f t="shared" si="1064"/>
        <v>7.8947368421052627E-2</v>
      </c>
      <c r="AC194" s="63">
        <v>28</v>
      </c>
      <c r="AD194" s="62">
        <f t="shared" si="1065"/>
        <v>0.18421052631578946</v>
      </c>
      <c r="AE194" s="63">
        <v>18</v>
      </c>
      <c r="AF194" s="62">
        <f t="shared" si="1066"/>
        <v>0.11842105263157894</v>
      </c>
      <c r="AG194" s="164">
        <v>71</v>
      </c>
      <c r="AH194" s="165">
        <v>2</v>
      </c>
      <c r="AI194" s="62">
        <f t="shared" si="1067"/>
        <v>2.8169014084507043E-2</v>
      </c>
      <c r="AJ194" s="63">
        <v>14</v>
      </c>
      <c r="AK194" s="62">
        <f t="shared" si="1068"/>
        <v>0.19718309859154928</v>
      </c>
      <c r="AL194" s="63">
        <v>7</v>
      </c>
      <c r="AM194" s="62">
        <f t="shared" si="1069"/>
        <v>9.8591549295774641E-2</v>
      </c>
      <c r="AN194" s="164">
        <v>23</v>
      </c>
      <c r="AO194" s="165">
        <v>0</v>
      </c>
      <c r="AP194" s="62">
        <f t="shared" si="1070"/>
        <v>0</v>
      </c>
      <c r="AQ194" s="63">
        <v>5</v>
      </c>
      <c r="AR194" s="62">
        <f t="shared" si="1071"/>
        <v>0.21739130434782608</v>
      </c>
      <c r="AS194" s="63">
        <v>4</v>
      </c>
      <c r="AT194" s="62">
        <f t="shared" si="1072"/>
        <v>0.17391304347826086</v>
      </c>
      <c r="AU194" s="164">
        <v>11</v>
      </c>
      <c r="AV194" s="165">
        <v>0</v>
      </c>
      <c r="AW194" s="62">
        <f t="shared" si="1073"/>
        <v>0</v>
      </c>
      <c r="AX194" s="63">
        <v>1</v>
      </c>
      <c r="AY194" s="62">
        <f t="shared" si="1074"/>
        <v>9.0909090909090912E-2</v>
      </c>
      <c r="AZ194" s="63">
        <v>0</v>
      </c>
      <c r="BA194" s="62">
        <f t="shared" si="1075"/>
        <v>0</v>
      </c>
      <c r="BB194" s="164">
        <f t="shared" si="762"/>
        <v>563</v>
      </c>
      <c r="BC194" s="64">
        <f t="shared" si="763"/>
        <v>28</v>
      </c>
      <c r="BD194" s="62">
        <f t="shared" si="1076"/>
        <v>4.9733570159857902E-2</v>
      </c>
      <c r="BE194" s="64">
        <f t="shared" si="764"/>
        <v>104</v>
      </c>
      <c r="BF194" s="62">
        <f t="shared" si="1077"/>
        <v>0.1847246891651865</v>
      </c>
      <c r="BG194" s="64">
        <f t="shared" si="765"/>
        <v>58</v>
      </c>
      <c r="BH194" s="62">
        <f t="shared" si="1078"/>
        <v>0.10301953818827708</v>
      </c>
      <c r="BJ194" s="261"/>
      <c r="BK194" s="272"/>
      <c r="BL194" s="208" t="s">
        <v>67</v>
      </c>
      <c r="BM194" s="38">
        <v>35224</v>
      </c>
      <c r="BN194" s="38">
        <v>2155</v>
      </c>
      <c r="BO194" s="85">
        <v>6.1179877356347945E-2</v>
      </c>
      <c r="BP194" s="38">
        <v>6826</v>
      </c>
      <c r="BQ194" s="85">
        <v>0.19378832614126731</v>
      </c>
      <c r="BR194" s="38">
        <v>2370</v>
      </c>
      <c r="BS194" s="85">
        <v>6.7283670224846701E-2</v>
      </c>
      <c r="BU194" s="189"/>
      <c r="BV194" s="193" t="s">
        <v>160</v>
      </c>
      <c r="BW194" s="36">
        <f t="shared" si="761"/>
        <v>0.66252220248667848</v>
      </c>
      <c r="BX194" s="36">
        <f>(BM156-SUM(BN156,BP156,BR156))/BM156</f>
        <v>0.66081871345029242</v>
      </c>
      <c r="BY194" s="81"/>
      <c r="BZ194" s="139"/>
      <c r="CA194" s="81"/>
      <c r="CB194" s="81"/>
      <c r="CC194" s="81"/>
      <c r="CD194" s="81"/>
      <c r="CE194" s="81"/>
      <c r="CF194" s="81"/>
      <c r="CG194" s="81"/>
      <c r="CH194" s="81"/>
      <c r="CI194" s="81"/>
      <c r="CJ194" s="81"/>
      <c r="CK194" s="81"/>
      <c r="CL194" s="81"/>
      <c r="CM194" s="81"/>
      <c r="CN194" s="81"/>
      <c r="CO194" s="81"/>
      <c r="CP194" s="3"/>
      <c r="CQ194" s="81"/>
      <c r="CR194" s="81"/>
      <c r="CS194" s="81"/>
      <c r="CT194" s="81"/>
      <c r="CU194" s="81"/>
      <c r="CV194" s="81"/>
      <c r="CW194" s="81"/>
      <c r="CX194" s="81"/>
      <c r="CY194" s="81"/>
      <c r="CZ194" s="81"/>
      <c r="DA194" s="81"/>
      <c r="DB194" s="81"/>
      <c r="DD194" s="139"/>
      <c r="DE194" s="81"/>
      <c r="DF194" s="81"/>
      <c r="DG194" s="81"/>
      <c r="DH194" s="81"/>
      <c r="DI194" s="81"/>
      <c r="DJ194" s="81"/>
      <c r="DK194" s="81"/>
      <c r="DL194" s="81"/>
      <c r="DM194" s="81"/>
      <c r="DN194" s="81"/>
      <c r="DO194" s="81"/>
      <c r="DP194" s="81"/>
      <c r="DQ194" s="81"/>
      <c r="DR194" s="81"/>
      <c r="DS194" s="81"/>
      <c r="DT194" s="81"/>
      <c r="DU194" s="81"/>
      <c r="DV194" s="81"/>
      <c r="DW194" s="81"/>
      <c r="DX194" s="81"/>
      <c r="DY194" s="81"/>
      <c r="DZ194" s="81"/>
      <c r="EA194" s="81"/>
      <c r="EB194" s="81"/>
      <c r="EC194" s="81"/>
      <c r="ED194" s="81"/>
      <c r="EE194" s="81"/>
      <c r="EF194" s="81"/>
      <c r="EG194" s="81"/>
      <c r="EH194" s="81"/>
      <c r="EI194" s="81"/>
      <c r="EJ194" s="81"/>
      <c r="EK194" s="81"/>
      <c r="EL194" s="81"/>
      <c r="EM194" s="81"/>
      <c r="EN194" s="81"/>
      <c r="EO194" s="81"/>
      <c r="EP194" s="81"/>
      <c r="EQ194" s="81"/>
      <c r="ER194" s="81"/>
      <c r="ES194" s="81"/>
      <c r="ET194" s="81"/>
      <c r="EU194" s="81"/>
      <c r="EV194" s="81"/>
      <c r="EX194" s="81"/>
      <c r="EY194" s="81"/>
      <c r="EZ194" s="81"/>
      <c r="FA194" s="81"/>
      <c r="FB194" s="81"/>
      <c r="FC194" s="81"/>
      <c r="FD194" s="81"/>
      <c r="FE194" s="81"/>
      <c r="FF194" s="81"/>
      <c r="FG194" s="81"/>
      <c r="FH194" s="81"/>
      <c r="FI194" s="81"/>
      <c r="FJ194" s="81"/>
      <c r="FK194" s="81"/>
      <c r="FL194" s="81"/>
      <c r="FM194" s="81"/>
      <c r="FN194" s="81"/>
      <c r="FO194" s="81"/>
      <c r="FP194" s="81"/>
      <c r="FQ194" s="81"/>
      <c r="FR194" s="81"/>
      <c r="FS194" s="81"/>
      <c r="FT194" s="81"/>
      <c r="FU194" s="81"/>
      <c r="FV194" s="81"/>
      <c r="FW194" s="81"/>
      <c r="FX194" s="81"/>
      <c r="FY194" s="81"/>
      <c r="FZ194" s="81"/>
      <c r="GA194" s="81"/>
      <c r="GB194" s="81"/>
      <c r="GC194" s="81"/>
      <c r="GD194" s="81"/>
      <c r="GE194" s="81"/>
      <c r="GF194" s="81"/>
      <c r="GG194" s="81"/>
      <c r="GH194" s="81"/>
    </row>
    <row r="195" spans="2:190" s="12" customFormat="1" ht="14.25" customHeight="1">
      <c r="B195" s="260"/>
      <c r="C195" s="271"/>
      <c r="D195" s="136" t="s">
        <v>210</v>
      </c>
      <c r="E195" s="156">
        <v>0</v>
      </c>
      <c r="F195" s="232">
        <v>0</v>
      </c>
      <c r="G195" s="158" t="str">
        <f t="shared" ref="G195" si="1079">IFERROR(F195/E195,"-")</f>
        <v>-</v>
      </c>
      <c r="H195" s="233">
        <v>0</v>
      </c>
      <c r="I195" s="158" t="str">
        <f t="shared" ref="I195" si="1080">IFERROR(H195/E195,"-")</f>
        <v>-</v>
      </c>
      <c r="J195" s="233">
        <v>0</v>
      </c>
      <c r="K195" s="158" t="str">
        <f t="shared" ref="K195" si="1081">IFERROR(J195/E195,"-")</f>
        <v>-</v>
      </c>
      <c r="L195" s="156">
        <v>2</v>
      </c>
      <c r="M195" s="232">
        <v>0</v>
      </c>
      <c r="N195" s="158">
        <f t="shared" ref="N195" si="1082">IFERROR(M195/L195,"-")</f>
        <v>0</v>
      </c>
      <c r="O195" s="233">
        <v>0</v>
      </c>
      <c r="P195" s="158">
        <f t="shared" ref="P195" si="1083">IFERROR(O195/L195,"-")</f>
        <v>0</v>
      </c>
      <c r="Q195" s="233">
        <v>0</v>
      </c>
      <c r="R195" s="158">
        <f t="shared" ref="R195" si="1084">IFERROR(Q195/L195,"-")</f>
        <v>0</v>
      </c>
      <c r="S195" s="156">
        <v>25</v>
      </c>
      <c r="T195" s="232">
        <v>0</v>
      </c>
      <c r="U195" s="158">
        <f t="shared" ref="U195" si="1085">IFERROR(T195/S195,"-")</f>
        <v>0</v>
      </c>
      <c r="V195" s="233">
        <v>1</v>
      </c>
      <c r="W195" s="158">
        <f t="shared" ref="W195" si="1086">IFERROR(V195/S195,"-")</f>
        <v>0.04</v>
      </c>
      <c r="X195" s="233">
        <v>0</v>
      </c>
      <c r="Y195" s="158">
        <f t="shared" ref="Y195" si="1087">IFERROR(X195/S195,"-")</f>
        <v>0</v>
      </c>
      <c r="Z195" s="156">
        <v>38</v>
      </c>
      <c r="AA195" s="232">
        <v>0</v>
      </c>
      <c r="AB195" s="158">
        <f t="shared" ref="AB195" si="1088">IFERROR(AA195/Z195,"-")</f>
        <v>0</v>
      </c>
      <c r="AC195" s="233">
        <v>0</v>
      </c>
      <c r="AD195" s="158">
        <f t="shared" ref="AD195" si="1089">IFERROR(AC195/Z195,"-")</f>
        <v>0</v>
      </c>
      <c r="AE195" s="233">
        <v>2</v>
      </c>
      <c r="AF195" s="158">
        <f t="shared" ref="AF195" si="1090">IFERROR(AE195/Z195,"-")</f>
        <v>5.2631578947368418E-2</v>
      </c>
      <c r="AG195" s="156">
        <v>66</v>
      </c>
      <c r="AH195" s="232">
        <v>0</v>
      </c>
      <c r="AI195" s="158">
        <f t="shared" ref="AI195" si="1091">IFERROR(AH195/AG195,"-")</f>
        <v>0</v>
      </c>
      <c r="AJ195" s="233">
        <v>2</v>
      </c>
      <c r="AK195" s="158">
        <f t="shared" ref="AK195" si="1092">IFERROR(AJ195/AG195,"-")</f>
        <v>3.0303030303030304E-2</v>
      </c>
      <c r="AL195" s="233">
        <v>2</v>
      </c>
      <c r="AM195" s="158">
        <f t="shared" ref="AM195" si="1093">IFERROR(AL195/AG195,"-")</f>
        <v>3.0303030303030304E-2</v>
      </c>
      <c r="AN195" s="156">
        <v>55</v>
      </c>
      <c r="AO195" s="232">
        <v>0</v>
      </c>
      <c r="AP195" s="158">
        <f t="shared" ref="AP195" si="1094">IFERROR(AO195/AN195,"-")</f>
        <v>0</v>
      </c>
      <c r="AQ195" s="233">
        <v>0</v>
      </c>
      <c r="AR195" s="158">
        <f t="shared" ref="AR195" si="1095">IFERROR(AQ195/AN195,"-")</f>
        <v>0</v>
      </c>
      <c r="AS195" s="233">
        <v>1</v>
      </c>
      <c r="AT195" s="158">
        <f t="shared" ref="AT195" si="1096">IFERROR(AS195/AN195,"-")</f>
        <v>1.8181818181818181E-2</v>
      </c>
      <c r="AU195" s="156">
        <v>29</v>
      </c>
      <c r="AV195" s="232">
        <v>0</v>
      </c>
      <c r="AW195" s="158">
        <f t="shared" ref="AW195" si="1097">IFERROR(AV195/AU195,"-")</f>
        <v>0</v>
      </c>
      <c r="AX195" s="233">
        <v>0</v>
      </c>
      <c r="AY195" s="158">
        <f t="shared" ref="AY195" si="1098">IFERROR(AX195/AU195,"-")</f>
        <v>0</v>
      </c>
      <c r="AZ195" s="233">
        <v>0</v>
      </c>
      <c r="BA195" s="158">
        <f t="shared" ref="BA195" si="1099">IFERROR(AZ195/AU195,"-")</f>
        <v>0</v>
      </c>
      <c r="BB195" s="156">
        <f t="shared" si="762"/>
        <v>215</v>
      </c>
      <c r="BC195" s="157">
        <f t="shared" si="763"/>
        <v>0</v>
      </c>
      <c r="BD195" s="158">
        <f t="shared" ref="BD195" si="1100">IFERROR(BC195/BB195,"-")</f>
        <v>0</v>
      </c>
      <c r="BE195" s="157">
        <f t="shared" si="764"/>
        <v>3</v>
      </c>
      <c r="BF195" s="158">
        <f t="shared" ref="BF195" si="1101">IFERROR(BE195/BB195,"-")</f>
        <v>1.3953488372093023E-2</v>
      </c>
      <c r="BG195" s="157">
        <f t="shared" si="765"/>
        <v>5</v>
      </c>
      <c r="BH195" s="158">
        <f t="shared" ref="BH195" si="1102">IFERROR(BG195/BB195,"-")</f>
        <v>2.3255813953488372E-2</v>
      </c>
      <c r="BJ195" s="259">
        <v>48</v>
      </c>
      <c r="BK195" s="270" t="s">
        <v>22</v>
      </c>
      <c r="BL195" s="209" t="s">
        <v>152</v>
      </c>
      <c r="BM195" s="38">
        <v>17127</v>
      </c>
      <c r="BN195" s="38">
        <v>1140</v>
      </c>
      <c r="BO195" s="85">
        <v>6.6561569451742866E-2</v>
      </c>
      <c r="BP195" s="38">
        <v>3433</v>
      </c>
      <c r="BQ195" s="85">
        <v>0.20044374379634494</v>
      </c>
      <c r="BR195" s="38">
        <v>1368</v>
      </c>
      <c r="BS195" s="85">
        <v>7.9873883342091431E-2</v>
      </c>
      <c r="BU195" s="189"/>
      <c r="BV195" s="193" t="s">
        <v>209</v>
      </c>
      <c r="BW195" s="36">
        <f t="shared" si="761"/>
        <v>0.96279069767441861</v>
      </c>
      <c r="BX195" s="36">
        <f>(BM157-SUM(BN157,BP157,BR157))/BM157</f>
        <v>0.97590361445783136</v>
      </c>
      <c r="BY195" s="81"/>
      <c r="BZ195" s="139"/>
      <c r="CA195" s="81"/>
      <c r="CB195" s="81"/>
      <c r="CC195" s="81"/>
      <c r="CD195" s="81"/>
      <c r="CE195" s="81"/>
      <c r="CF195" s="81"/>
      <c r="CG195" s="81"/>
      <c r="CH195" s="81"/>
      <c r="CI195" s="81"/>
      <c r="CJ195" s="81"/>
      <c r="CK195" s="81"/>
      <c r="CL195" s="81"/>
      <c r="CM195" s="81"/>
      <c r="CN195" s="81"/>
      <c r="CO195" s="81"/>
      <c r="CP195" s="3"/>
      <c r="CQ195" s="81"/>
      <c r="CR195" s="81"/>
      <c r="CS195" s="81"/>
      <c r="CT195" s="81"/>
      <c r="CU195" s="81"/>
      <c r="CV195" s="81"/>
      <c r="CW195" s="81"/>
      <c r="CX195" s="81"/>
      <c r="CY195" s="81"/>
      <c r="CZ195" s="81"/>
      <c r="DA195" s="81"/>
      <c r="DB195" s="81"/>
      <c r="DD195" s="139"/>
      <c r="DE195" s="81"/>
      <c r="DF195" s="81"/>
      <c r="DG195" s="81"/>
      <c r="DH195" s="81"/>
      <c r="DI195" s="81"/>
      <c r="DJ195" s="81"/>
      <c r="DK195" s="81"/>
      <c r="DL195" s="81"/>
      <c r="DM195" s="81"/>
      <c r="DN195" s="81"/>
      <c r="DO195" s="81"/>
      <c r="DP195" s="81"/>
      <c r="DQ195" s="81"/>
      <c r="DR195" s="81"/>
      <c r="DS195" s="81"/>
      <c r="DT195" s="81"/>
      <c r="DU195" s="81"/>
      <c r="DV195" s="81"/>
      <c r="DW195" s="81"/>
      <c r="DX195" s="81"/>
      <c r="DY195" s="81"/>
      <c r="DZ195" s="81"/>
      <c r="EA195" s="81"/>
      <c r="EB195" s="81"/>
      <c r="EC195" s="81"/>
      <c r="ED195" s="81"/>
      <c r="EE195" s="81"/>
      <c r="EF195" s="81"/>
      <c r="EG195" s="81"/>
      <c r="EH195" s="81"/>
      <c r="EI195" s="81"/>
      <c r="EJ195" s="81"/>
      <c r="EK195" s="81"/>
      <c r="EL195" s="81"/>
      <c r="EM195" s="81"/>
      <c r="EN195" s="81"/>
      <c r="EO195" s="81"/>
      <c r="EP195" s="81"/>
      <c r="EQ195" s="81"/>
      <c r="ER195" s="81"/>
      <c r="ES195" s="81"/>
      <c r="ET195" s="81"/>
      <c r="EU195" s="81"/>
      <c r="EV195" s="81"/>
      <c r="EX195" s="81"/>
      <c r="EY195" s="81"/>
      <c r="EZ195" s="81"/>
      <c r="FA195" s="81"/>
      <c r="FB195" s="81"/>
      <c r="FC195" s="81"/>
      <c r="FD195" s="81"/>
      <c r="FE195" s="81"/>
      <c r="FF195" s="81"/>
      <c r="FG195" s="81"/>
      <c r="FH195" s="81"/>
      <c r="FI195" s="81"/>
      <c r="FJ195" s="81"/>
      <c r="FK195" s="81"/>
      <c r="FL195" s="81"/>
      <c r="FM195" s="81"/>
      <c r="FN195" s="81"/>
      <c r="FO195" s="81"/>
      <c r="FP195" s="81"/>
      <c r="FQ195" s="81"/>
      <c r="FR195" s="81"/>
      <c r="FS195" s="81"/>
      <c r="FT195" s="81"/>
      <c r="FU195" s="81"/>
      <c r="FV195" s="81"/>
      <c r="FW195" s="81"/>
      <c r="FX195" s="81"/>
      <c r="FY195" s="81"/>
      <c r="FZ195" s="81"/>
      <c r="GA195" s="81"/>
      <c r="GB195" s="81"/>
      <c r="GC195" s="81"/>
      <c r="GD195" s="81"/>
      <c r="GE195" s="81"/>
      <c r="GF195" s="81"/>
      <c r="GG195" s="81"/>
      <c r="GH195" s="81"/>
    </row>
    <row r="196" spans="2:190" s="12" customFormat="1" ht="14.25" customHeight="1">
      <c r="B196" s="261"/>
      <c r="C196" s="272"/>
      <c r="D196" s="154" t="s">
        <v>67</v>
      </c>
      <c r="E196" s="37">
        <v>13</v>
      </c>
      <c r="F196" s="234">
        <v>0</v>
      </c>
      <c r="G196" s="13">
        <f t="shared" si="1055"/>
        <v>0</v>
      </c>
      <c r="H196" s="33">
        <v>1</v>
      </c>
      <c r="I196" s="13">
        <f t="shared" si="1056"/>
        <v>7.6923076923076927E-2</v>
      </c>
      <c r="J196" s="33">
        <v>2</v>
      </c>
      <c r="K196" s="13">
        <f t="shared" si="1057"/>
        <v>0.15384615384615385</v>
      </c>
      <c r="L196" s="37">
        <v>37</v>
      </c>
      <c r="M196" s="234">
        <v>2</v>
      </c>
      <c r="N196" s="13">
        <f t="shared" si="1058"/>
        <v>5.4054054054054057E-2</v>
      </c>
      <c r="O196" s="33">
        <v>6</v>
      </c>
      <c r="P196" s="13">
        <f t="shared" si="1059"/>
        <v>0.16216216216216217</v>
      </c>
      <c r="Q196" s="33">
        <v>1</v>
      </c>
      <c r="R196" s="13">
        <f t="shared" si="1060"/>
        <v>2.7027027027027029E-2</v>
      </c>
      <c r="S196" s="37">
        <v>3874</v>
      </c>
      <c r="T196" s="234">
        <v>232</v>
      </c>
      <c r="U196" s="13">
        <f t="shared" si="1061"/>
        <v>5.9886422302529684E-2</v>
      </c>
      <c r="V196" s="33">
        <v>838</v>
      </c>
      <c r="W196" s="13">
        <f t="shared" si="1062"/>
        <v>0.21631388745482705</v>
      </c>
      <c r="X196" s="33">
        <v>324</v>
      </c>
      <c r="Y196" s="13">
        <f t="shared" si="1063"/>
        <v>8.3634486319050072E-2</v>
      </c>
      <c r="Z196" s="37">
        <v>3042</v>
      </c>
      <c r="AA196" s="234">
        <v>189</v>
      </c>
      <c r="AB196" s="13">
        <f t="shared" si="1064"/>
        <v>6.2130177514792898E-2</v>
      </c>
      <c r="AC196" s="33">
        <v>647</v>
      </c>
      <c r="AD196" s="13">
        <f t="shared" si="1065"/>
        <v>0.21268902038132809</v>
      </c>
      <c r="AE196" s="33">
        <v>249</v>
      </c>
      <c r="AF196" s="13">
        <f t="shared" si="1066"/>
        <v>8.1854043392504933E-2</v>
      </c>
      <c r="AG196" s="37">
        <v>1937</v>
      </c>
      <c r="AH196" s="234">
        <v>92</v>
      </c>
      <c r="AI196" s="13">
        <f t="shared" si="1067"/>
        <v>4.7496128033040784E-2</v>
      </c>
      <c r="AJ196" s="33">
        <v>317</v>
      </c>
      <c r="AK196" s="13">
        <f t="shared" si="1068"/>
        <v>0.16365513680949922</v>
      </c>
      <c r="AL196" s="33">
        <v>158</v>
      </c>
      <c r="AM196" s="13">
        <f t="shared" si="1069"/>
        <v>8.1569437274135265E-2</v>
      </c>
      <c r="AN196" s="37">
        <v>832</v>
      </c>
      <c r="AO196" s="234">
        <v>17</v>
      </c>
      <c r="AP196" s="13">
        <f t="shared" si="1070"/>
        <v>2.0432692307692308E-2</v>
      </c>
      <c r="AQ196" s="33">
        <v>110</v>
      </c>
      <c r="AR196" s="13">
        <f t="shared" si="1071"/>
        <v>0.13221153846153846</v>
      </c>
      <c r="AS196" s="33">
        <v>45</v>
      </c>
      <c r="AT196" s="13">
        <f t="shared" si="1072"/>
        <v>5.4086538461538464E-2</v>
      </c>
      <c r="AU196" s="37">
        <v>253</v>
      </c>
      <c r="AV196" s="234">
        <v>1</v>
      </c>
      <c r="AW196" s="13">
        <f t="shared" si="1073"/>
        <v>3.952569169960474E-3</v>
      </c>
      <c r="AX196" s="33">
        <v>24</v>
      </c>
      <c r="AY196" s="13">
        <f t="shared" si="1074"/>
        <v>9.4861660079051377E-2</v>
      </c>
      <c r="AZ196" s="33">
        <v>4</v>
      </c>
      <c r="BA196" s="13">
        <f t="shared" si="1075"/>
        <v>1.5810276679841896E-2</v>
      </c>
      <c r="BB196" s="37">
        <f t="shared" si="762"/>
        <v>9988</v>
      </c>
      <c r="BC196" s="70">
        <f t="shared" si="763"/>
        <v>533</v>
      </c>
      <c r="BD196" s="13">
        <f t="shared" si="1076"/>
        <v>5.3364036844213057E-2</v>
      </c>
      <c r="BE196" s="70">
        <f t="shared" si="764"/>
        <v>1943</v>
      </c>
      <c r="BF196" s="13">
        <f t="shared" si="1077"/>
        <v>0.1945334401281538</v>
      </c>
      <c r="BG196" s="70">
        <f t="shared" si="765"/>
        <v>783</v>
      </c>
      <c r="BH196" s="13">
        <f t="shared" si="1078"/>
        <v>7.8394072887464958E-2</v>
      </c>
      <c r="BJ196" s="260"/>
      <c r="BK196" s="271"/>
      <c r="BL196" s="209" t="s">
        <v>160</v>
      </c>
      <c r="BM196" s="38">
        <v>1425</v>
      </c>
      <c r="BN196" s="38">
        <v>123</v>
      </c>
      <c r="BO196" s="85">
        <v>8.6315789473684207E-2</v>
      </c>
      <c r="BP196" s="38">
        <v>308</v>
      </c>
      <c r="BQ196" s="85">
        <v>0.21614035087719299</v>
      </c>
      <c r="BR196" s="38">
        <v>136</v>
      </c>
      <c r="BS196" s="85">
        <v>9.5438596491228073E-2</v>
      </c>
      <c r="BU196" s="190"/>
      <c r="BV196" s="192" t="s">
        <v>67</v>
      </c>
      <c r="BW196" s="36">
        <f t="shared" si="761"/>
        <v>0.67370845014016822</v>
      </c>
      <c r="BX196" s="36">
        <f>(BM158-SUM(BN158,BP158,BR158))/BM158</f>
        <v>0.69903316353051248</v>
      </c>
      <c r="BY196" s="81"/>
      <c r="BZ196" s="139"/>
      <c r="CA196" s="81"/>
      <c r="CB196" s="81"/>
      <c r="CC196" s="81"/>
      <c r="CD196" s="81"/>
      <c r="CE196" s="81"/>
      <c r="CF196" s="81"/>
      <c r="CG196" s="81"/>
      <c r="CH196" s="81"/>
      <c r="CI196" s="81"/>
      <c r="CJ196" s="81"/>
      <c r="CK196" s="81"/>
      <c r="CL196" s="81"/>
      <c r="CM196" s="81"/>
      <c r="CN196" s="81"/>
      <c r="CO196" s="81"/>
      <c r="CP196" s="3"/>
      <c r="CQ196" s="81"/>
      <c r="CR196" s="81"/>
      <c r="CS196" s="81"/>
      <c r="CT196" s="81"/>
      <c r="CU196" s="81"/>
      <c r="CV196" s="81"/>
      <c r="CW196" s="81"/>
      <c r="CX196" s="81"/>
      <c r="CY196" s="81"/>
      <c r="CZ196" s="81"/>
      <c r="DA196" s="81"/>
      <c r="DB196" s="81"/>
      <c r="DD196" s="139"/>
      <c r="DE196" s="81"/>
      <c r="DF196" s="81"/>
      <c r="DG196" s="81"/>
      <c r="DH196" s="81"/>
      <c r="DI196" s="81"/>
      <c r="DJ196" s="81"/>
      <c r="DK196" s="81"/>
      <c r="DL196" s="81"/>
      <c r="DM196" s="81"/>
      <c r="DN196" s="81"/>
      <c r="DO196" s="81"/>
      <c r="DP196" s="81"/>
      <c r="DQ196" s="81"/>
      <c r="DR196" s="81"/>
      <c r="DS196" s="81"/>
      <c r="DT196" s="81"/>
      <c r="DU196" s="81"/>
      <c r="DV196" s="81"/>
      <c r="DW196" s="81"/>
      <c r="DX196" s="81"/>
      <c r="DY196" s="81"/>
      <c r="DZ196" s="81"/>
      <c r="EA196" s="81"/>
      <c r="EB196" s="81"/>
      <c r="EC196" s="81"/>
      <c r="ED196" s="81"/>
      <c r="EE196" s="81"/>
      <c r="EF196" s="81"/>
      <c r="EG196" s="81"/>
      <c r="EH196" s="81"/>
      <c r="EI196" s="81"/>
      <c r="EJ196" s="81"/>
      <c r="EK196" s="81"/>
      <c r="EL196" s="81"/>
      <c r="EM196" s="81"/>
      <c r="EN196" s="81"/>
      <c r="EO196" s="81"/>
      <c r="EP196" s="81"/>
      <c r="EQ196" s="81"/>
      <c r="ER196" s="81"/>
      <c r="ES196" s="81"/>
      <c r="ET196" s="81"/>
      <c r="EU196" s="81"/>
      <c r="EV196" s="81"/>
      <c r="EX196" s="81"/>
      <c r="EY196" s="81"/>
      <c r="EZ196" s="81"/>
      <c r="FA196" s="81"/>
      <c r="FB196" s="81"/>
      <c r="FC196" s="81"/>
      <c r="FD196" s="81"/>
      <c r="FE196" s="81"/>
      <c r="FF196" s="81"/>
      <c r="FG196" s="81"/>
      <c r="FH196" s="81"/>
      <c r="FI196" s="81"/>
      <c r="FJ196" s="81"/>
      <c r="FK196" s="81"/>
      <c r="FL196" s="81"/>
      <c r="FM196" s="81"/>
      <c r="FN196" s="81"/>
      <c r="FO196" s="81"/>
      <c r="FP196" s="81"/>
      <c r="FQ196" s="81"/>
      <c r="FR196" s="81"/>
      <c r="FS196" s="81"/>
      <c r="FT196" s="81"/>
      <c r="FU196" s="81"/>
      <c r="FV196" s="81"/>
      <c r="FW196" s="81"/>
      <c r="FX196" s="81"/>
      <c r="FY196" s="81"/>
      <c r="FZ196" s="81"/>
      <c r="GA196" s="81"/>
      <c r="GB196" s="81"/>
      <c r="GC196" s="81"/>
      <c r="GD196" s="81"/>
      <c r="GE196" s="81"/>
      <c r="GF196" s="81"/>
      <c r="GG196" s="81"/>
      <c r="GH196" s="81"/>
    </row>
    <row r="197" spans="2:190" s="12" customFormat="1" ht="14.25" customHeight="1">
      <c r="B197" s="259">
        <v>39</v>
      </c>
      <c r="C197" s="270" t="s">
        <v>7</v>
      </c>
      <c r="D197" s="135" t="s">
        <v>140</v>
      </c>
      <c r="E197" s="120">
        <v>28</v>
      </c>
      <c r="F197" s="83">
        <v>0</v>
      </c>
      <c r="G197" s="72">
        <f t="shared" si="1055"/>
        <v>0</v>
      </c>
      <c r="H197" s="73">
        <v>6</v>
      </c>
      <c r="I197" s="72">
        <f t="shared" si="1056"/>
        <v>0.21428571428571427</v>
      </c>
      <c r="J197" s="73">
        <v>0</v>
      </c>
      <c r="K197" s="72">
        <f t="shared" si="1057"/>
        <v>0</v>
      </c>
      <c r="L197" s="120">
        <v>116</v>
      </c>
      <c r="M197" s="83">
        <v>8</v>
      </c>
      <c r="N197" s="72">
        <f t="shared" si="1058"/>
        <v>6.8965517241379309E-2</v>
      </c>
      <c r="O197" s="73">
        <v>22</v>
      </c>
      <c r="P197" s="72">
        <f t="shared" si="1059"/>
        <v>0.18965517241379309</v>
      </c>
      <c r="Q197" s="73">
        <v>5</v>
      </c>
      <c r="R197" s="72">
        <f t="shared" si="1060"/>
        <v>4.3103448275862072E-2</v>
      </c>
      <c r="S197" s="120">
        <v>14033</v>
      </c>
      <c r="T197" s="83">
        <v>882</v>
      </c>
      <c r="U197" s="72">
        <f t="shared" si="1061"/>
        <v>6.2851849212570365E-2</v>
      </c>
      <c r="V197" s="73">
        <v>3658</v>
      </c>
      <c r="W197" s="72">
        <f t="shared" si="1062"/>
        <v>0.26067127485213426</v>
      </c>
      <c r="X197" s="73">
        <v>813</v>
      </c>
      <c r="Y197" s="72">
        <f t="shared" si="1063"/>
        <v>5.7934867811586972E-2</v>
      </c>
      <c r="Z197" s="120">
        <v>11780</v>
      </c>
      <c r="AA197" s="83">
        <v>781</v>
      </c>
      <c r="AB197" s="72">
        <f t="shared" si="1064"/>
        <v>6.6298811544991509E-2</v>
      </c>
      <c r="AC197" s="73">
        <v>3069</v>
      </c>
      <c r="AD197" s="72">
        <f t="shared" si="1065"/>
        <v>0.26052631578947366</v>
      </c>
      <c r="AE197" s="73">
        <v>659</v>
      </c>
      <c r="AF197" s="72">
        <f t="shared" si="1066"/>
        <v>5.5942275042444825E-2</v>
      </c>
      <c r="AG197" s="120">
        <v>7167</v>
      </c>
      <c r="AH197" s="83">
        <v>285</v>
      </c>
      <c r="AI197" s="72">
        <f t="shared" si="1067"/>
        <v>3.976559229803265E-2</v>
      </c>
      <c r="AJ197" s="73">
        <v>1429</v>
      </c>
      <c r="AK197" s="72">
        <f t="shared" si="1068"/>
        <v>0.19938607506627598</v>
      </c>
      <c r="AL197" s="73">
        <v>377</v>
      </c>
      <c r="AM197" s="72">
        <f t="shared" si="1069"/>
        <v>5.2602204548625645E-2</v>
      </c>
      <c r="AN197" s="120">
        <v>3290</v>
      </c>
      <c r="AO197" s="83">
        <v>66</v>
      </c>
      <c r="AP197" s="72">
        <f t="shared" si="1070"/>
        <v>2.0060790273556232E-2</v>
      </c>
      <c r="AQ197" s="73">
        <v>469</v>
      </c>
      <c r="AR197" s="72">
        <f t="shared" si="1071"/>
        <v>0.14255319148936171</v>
      </c>
      <c r="AS197" s="73">
        <v>141</v>
      </c>
      <c r="AT197" s="72">
        <f t="shared" si="1072"/>
        <v>4.2857142857142858E-2</v>
      </c>
      <c r="AU197" s="120">
        <v>1103</v>
      </c>
      <c r="AV197" s="83">
        <v>11</v>
      </c>
      <c r="AW197" s="72">
        <f t="shared" si="1073"/>
        <v>9.9728014505893019E-3</v>
      </c>
      <c r="AX197" s="73">
        <v>73</v>
      </c>
      <c r="AY197" s="72">
        <f t="shared" si="1074"/>
        <v>6.6183136899365363E-2</v>
      </c>
      <c r="AZ197" s="73">
        <v>31</v>
      </c>
      <c r="BA197" s="72">
        <f t="shared" si="1075"/>
        <v>2.8105167724388033E-2</v>
      </c>
      <c r="BB197" s="120">
        <f t="shared" si="762"/>
        <v>37517</v>
      </c>
      <c r="BC197" s="74">
        <f t="shared" si="763"/>
        <v>2033</v>
      </c>
      <c r="BD197" s="72">
        <f t="shared" si="1076"/>
        <v>5.4188767758616092E-2</v>
      </c>
      <c r="BE197" s="74">
        <f t="shared" si="764"/>
        <v>8726</v>
      </c>
      <c r="BF197" s="72">
        <f t="shared" si="1077"/>
        <v>0.23258789348828532</v>
      </c>
      <c r="BG197" s="74">
        <f t="shared" si="765"/>
        <v>2026</v>
      </c>
      <c r="BH197" s="72">
        <f t="shared" si="1078"/>
        <v>5.4002185675826958E-2</v>
      </c>
      <c r="BJ197" s="260"/>
      <c r="BK197" s="271"/>
      <c r="BL197" s="209" t="s">
        <v>209</v>
      </c>
      <c r="BM197" s="38">
        <v>297</v>
      </c>
      <c r="BN197" s="38">
        <v>3</v>
      </c>
      <c r="BO197" s="85">
        <v>1.0101010101010102E-2</v>
      </c>
      <c r="BP197" s="38">
        <v>8</v>
      </c>
      <c r="BQ197" s="85">
        <v>2.6936026936026935E-2</v>
      </c>
      <c r="BR197" s="38">
        <v>12</v>
      </c>
      <c r="BS197" s="85">
        <v>4.0404040404040407E-2</v>
      </c>
      <c r="BU197" s="188" t="s">
        <v>7</v>
      </c>
      <c r="BV197" s="193" t="s">
        <v>140</v>
      </c>
      <c r="BW197" s="36">
        <f t="shared" si="761"/>
        <v>0.65922115307727158</v>
      </c>
      <c r="BX197" s="36">
        <f>(BM159-SUM(BN159,BP159,BR159))/BM159</f>
        <v>0.66081174952862953</v>
      </c>
      <c r="BY197" s="81"/>
      <c r="BZ197" s="139"/>
      <c r="CA197" s="81"/>
      <c r="CB197" s="81"/>
      <c r="CC197" s="81"/>
      <c r="CD197" s="81"/>
      <c r="CE197" s="81"/>
      <c r="CF197" s="81"/>
      <c r="CG197" s="81"/>
      <c r="CH197" s="81"/>
      <c r="CI197" s="81"/>
      <c r="CJ197" s="81"/>
      <c r="CK197" s="81"/>
      <c r="CL197" s="81"/>
      <c r="CM197" s="81"/>
      <c r="CN197" s="81"/>
      <c r="CO197" s="81"/>
      <c r="CP197" s="3"/>
      <c r="CQ197" s="81"/>
      <c r="CR197" s="81"/>
      <c r="CS197" s="81"/>
      <c r="CT197" s="81"/>
      <c r="CU197" s="81"/>
      <c r="CV197" s="81"/>
      <c r="CW197" s="81"/>
      <c r="CX197" s="81"/>
      <c r="CY197" s="81"/>
      <c r="CZ197" s="81"/>
      <c r="DA197" s="81"/>
      <c r="DB197" s="81"/>
      <c r="DD197" s="139"/>
      <c r="DE197" s="81"/>
      <c r="DF197" s="81"/>
      <c r="DG197" s="81"/>
      <c r="DH197" s="81"/>
      <c r="DI197" s="81"/>
      <c r="DJ197" s="81"/>
      <c r="DK197" s="81"/>
      <c r="DL197" s="81"/>
      <c r="DM197" s="81"/>
      <c r="DN197" s="81"/>
      <c r="DO197" s="81"/>
      <c r="DP197" s="81"/>
      <c r="DQ197" s="81"/>
      <c r="DR197" s="81"/>
      <c r="DS197" s="81"/>
      <c r="DT197" s="81"/>
      <c r="DU197" s="81"/>
      <c r="DV197" s="81"/>
      <c r="DW197" s="81"/>
      <c r="DX197" s="81"/>
      <c r="DY197" s="81"/>
      <c r="DZ197" s="81"/>
      <c r="EA197" s="81"/>
      <c r="EB197" s="81"/>
      <c r="EC197" s="81"/>
      <c r="ED197" s="81"/>
      <c r="EE197" s="81"/>
      <c r="EF197" s="81"/>
      <c r="EG197" s="81"/>
      <c r="EH197" s="81"/>
      <c r="EI197" s="81"/>
      <c r="EJ197" s="81"/>
      <c r="EK197" s="81"/>
      <c r="EL197" s="81"/>
      <c r="EM197" s="81"/>
      <c r="EN197" s="81"/>
      <c r="EO197" s="81"/>
      <c r="EP197" s="81"/>
      <c r="EQ197" s="81"/>
      <c r="ER197" s="81"/>
      <c r="ES197" s="81"/>
      <c r="ET197" s="81"/>
      <c r="EU197" s="81"/>
      <c r="EV197" s="81"/>
      <c r="EX197" s="81"/>
      <c r="EY197" s="81"/>
      <c r="EZ197" s="81"/>
      <c r="FA197" s="81"/>
      <c r="FB197" s="81"/>
      <c r="FC197" s="81"/>
      <c r="FD197" s="81"/>
      <c r="FE197" s="81"/>
      <c r="FF197" s="81"/>
      <c r="FG197" s="81"/>
      <c r="FH197" s="81"/>
      <c r="FI197" s="81"/>
      <c r="FJ197" s="81"/>
      <c r="FK197" s="81"/>
      <c r="FL197" s="81"/>
      <c r="FM197" s="81"/>
      <c r="FN197" s="81"/>
      <c r="FO197" s="81"/>
      <c r="FP197" s="81"/>
      <c r="FQ197" s="81"/>
      <c r="FR197" s="81"/>
      <c r="FS197" s="81"/>
      <c r="FT197" s="81"/>
      <c r="FU197" s="81"/>
      <c r="FV197" s="81"/>
      <c r="FW197" s="81"/>
      <c r="FX197" s="81"/>
      <c r="FY197" s="81"/>
      <c r="FZ197" s="81"/>
      <c r="GA197" s="81"/>
      <c r="GB197" s="81"/>
      <c r="GC197" s="81"/>
      <c r="GD197" s="81"/>
      <c r="GE197" s="81"/>
      <c r="GF197" s="81"/>
      <c r="GG197" s="81"/>
      <c r="GH197" s="81"/>
    </row>
    <row r="198" spans="2:190" s="12" customFormat="1" ht="14.25" customHeight="1">
      <c r="B198" s="260"/>
      <c r="C198" s="271"/>
      <c r="D198" s="213" t="s">
        <v>303</v>
      </c>
      <c r="E198" s="170">
        <v>4</v>
      </c>
      <c r="F198" s="220">
        <v>1</v>
      </c>
      <c r="G198" s="84">
        <f t="shared" si="1055"/>
        <v>0.25</v>
      </c>
      <c r="H198" s="231">
        <v>0</v>
      </c>
      <c r="I198" s="84">
        <f>IFERROR(H198/E198,"-")</f>
        <v>0</v>
      </c>
      <c r="J198" s="231">
        <v>0</v>
      </c>
      <c r="K198" s="84">
        <f>IFERROR(J198/E198,"-")</f>
        <v>0</v>
      </c>
      <c r="L198" s="170">
        <v>7</v>
      </c>
      <c r="M198" s="220">
        <v>0</v>
      </c>
      <c r="N198" s="84">
        <f>IFERROR(M198/L198,"-")</f>
        <v>0</v>
      </c>
      <c r="O198" s="231">
        <v>2</v>
      </c>
      <c r="P198" s="84">
        <f>IFERROR(O198/L198,"-")</f>
        <v>0.2857142857142857</v>
      </c>
      <c r="Q198" s="231">
        <v>0</v>
      </c>
      <c r="R198" s="84">
        <f>IFERROR(Q198/L198,"-")</f>
        <v>0</v>
      </c>
      <c r="S198" s="170">
        <v>5776</v>
      </c>
      <c r="T198" s="220">
        <v>428</v>
      </c>
      <c r="U198" s="84">
        <f>IFERROR(T198/S198,"-")</f>
        <v>7.4099722991689751E-2</v>
      </c>
      <c r="V198" s="231">
        <v>1713</v>
      </c>
      <c r="W198" s="84">
        <f>IFERROR(V198/S198,"-")</f>
        <v>0.29657202216066481</v>
      </c>
      <c r="X198" s="231">
        <v>340</v>
      </c>
      <c r="Y198" s="84">
        <f>IFERROR(X198/S198,"-")</f>
        <v>5.8864265927977839E-2</v>
      </c>
      <c r="Z198" s="170">
        <v>5065</v>
      </c>
      <c r="AA198" s="220">
        <v>437</v>
      </c>
      <c r="AB198" s="84">
        <f>IFERROR(AA198/Z198,"-")</f>
        <v>8.6278381046396846E-2</v>
      </c>
      <c r="AC198" s="231">
        <v>1637</v>
      </c>
      <c r="AD198" s="84">
        <f>IFERROR(AC198/Z198,"-")</f>
        <v>0.32319842053307007</v>
      </c>
      <c r="AE198" s="231">
        <v>304</v>
      </c>
      <c r="AF198" s="84">
        <f>IFERROR(AE198/Z198,"-")</f>
        <v>6.0019743336623889E-2</v>
      </c>
      <c r="AG198" s="170">
        <v>2976</v>
      </c>
      <c r="AH198" s="220">
        <v>172</v>
      </c>
      <c r="AI198" s="84">
        <f>IFERROR(AH198/AG198,"-")</f>
        <v>5.779569892473118E-2</v>
      </c>
      <c r="AJ198" s="231">
        <v>743</v>
      </c>
      <c r="AK198" s="84">
        <f>IFERROR(AJ198/AG198,"-")</f>
        <v>0.24966397849462366</v>
      </c>
      <c r="AL198" s="231">
        <v>179</v>
      </c>
      <c r="AM198" s="84">
        <f>IFERROR(AL198/AG198,"-")</f>
        <v>6.0147849462365593E-2</v>
      </c>
      <c r="AN198" s="170">
        <v>1112</v>
      </c>
      <c r="AO198" s="220">
        <v>41</v>
      </c>
      <c r="AP198" s="84">
        <f>IFERROR(AO198/AN198,"-")</f>
        <v>3.6870503597122302E-2</v>
      </c>
      <c r="AQ198" s="231">
        <v>201</v>
      </c>
      <c r="AR198" s="84">
        <f>IFERROR(AQ198/AN198,"-")</f>
        <v>0.18075539568345322</v>
      </c>
      <c r="AS198" s="231">
        <v>54</v>
      </c>
      <c r="AT198" s="84">
        <f>IFERROR(AS198/AN198,"-")</f>
        <v>4.8561151079136694E-2</v>
      </c>
      <c r="AU198" s="170">
        <v>223</v>
      </c>
      <c r="AV198" s="220">
        <v>2</v>
      </c>
      <c r="AW198" s="84">
        <f>IFERROR(AV198/AU198,"-")</f>
        <v>8.9686098654708519E-3</v>
      </c>
      <c r="AX198" s="231">
        <v>23</v>
      </c>
      <c r="AY198" s="84">
        <f>IFERROR(AX198/AU198,"-")</f>
        <v>0.1031390134529148</v>
      </c>
      <c r="AZ198" s="231">
        <v>9</v>
      </c>
      <c r="BA198" s="84">
        <f>IFERROR(AZ198/AU198,"-")</f>
        <v>4.0358744394618833E-2</v>
      </c>
      <c r="BB198" s="170">
        <f t="shared" si="762"/>
        <v>15163</v>
      </c>
      <c r="BC198" s="171">
        <f t="shared" si="763"/>
        <v>1081</v>
      </c>
      <c r="BD198" s="84">
        <f>IFERROR(BC198/BB198,"-")</f>
        <v>7.1291960693794107E-2</v>
      </c>
      <c r="BE198" s="171">
        <f t="shared" si="764"/>
        <v>4319</v>
      </c>
      <c r="BF198" s="84">
        <f>IFERROR(BE198/BB198,"-")</f>
        <v>0.28483809272571392</v>
      </c>
      <c r="BG198" s="171">
        <f t="shared" si="765"/>
        <v>886</v>
      </c>
      <c r="BH198" s="84">
        <f>IFERROR(BG198/BB198,"-")</f>
        <v>5.8431708764756313E-2</v>
      </c>
      <c r="BJ198" s="261"/>
      <c r="BK198" s="272"/>
      <c r="BL198" s="208" t="s">
        <v>67</v>
      </c>
      <c r="BM198" s="38">
        <v>18849</v>
      </c>
      <c r="BN198" s="38">
        <v>1266</v>
      </c>
      <c r="BO198" s="85">
        <v>6.7165366862963552E-2</v>
      </c>
      <c r="BP198" s="38">
        <v>3749</v>
      </c>
      <c r="BQ198" s="85">
        <v>0.1988964931826622</v>
      </c>
      <c r="BR198" s="38">
        <v>1516</v>
      </c>
      <c r="BS198" s="85">
        <v>8.0428669955965829E-2</v>
      </c>
      <c r="BU198" s="225"/>
      <c r="BV198" s="214" t="s">
        <v>299</v>
      </c>
      <c r="BW198" s="36">
        <f t="shared" si="761"/>
        <v>0.58543823781573567</v>
      </c>
      <c r="BX198" s="226"/>
      <c r="BY198" s="81"/>
      <c r="BZ198" s="139"/>
      <c r="CA198" s="81"/>
      <c r="CB198" s="81"/>
      <c r="CC198" s="81"/>
      <c r="CD198" s="81"/>
      <c r="CE198" s="81"/>
      <c r="CF198" s="81"/>
      <c r="CG198" s="81"/>
      <c r="CH198" s="81"/>
      <c r="CI198" s="81"/>
      <c r="CJ198" s="81"/>
      <c r="CK198" s="81"/>
      <c r="CL198" s="81"/>
      <c r="CM198" s="81"/>
      <c r="CN198" s="81"/>
      <c r="CO198" s="81"/>
      <c r="CP198" s="3"/>
      <c r="CQ198" s="81"/>
      <c r="CR198" s="81"/>
      <c r="CS198" s="81"/>
      <c r="CT198" s="81"/>
      <c r="CU198" s="81"/>
      <c r="CV198" s="81"/>
      <c r="CW198" s="81"/>
      <c r="CX198" s="81"/>
      <c r="CY198" s="81"/>
      <c r="CZ198" s="81"/>
      <c r="DA198" s="81"/>
      <c r="DB198" s="81"/>
      <c r="DD198" s="139"/>
      <c r="DE198" s="81"/>
      <c r="DF198" s="81"/>
      <c r="DG198" s="81"/>
      <c r="DH198" s="81"/>
      <c r="DI198" s="81"/>
      <c r="DJ198" s="81"/>
      <c r="DK198" s="81"/>
      <c r="DL198" s="81"/>
      <c r="DM198" s="81"/>
      <c r="DN198" s="81"/>
      <c r="DO198" s="81"/>
      <c r="DP198" s="81"/>
      <c r="DQ198" s="81"/>
      <c r="DR198" s="81"/>
      <c r="DS198" s="81"/>
      <c r="DT198" s="81"/>
      <c r="DU198" s="81"/>
      <c r="DV198" s="81"/>
      <c r="DW198" s="81"/>
      <c r="DX198" s="81"/>
      <c r="DY198" s="81"/>
      <c r="DZ198" s="81"/>
      <c r="EA198" s="81"/>
      <c r="EB198" s="81"/>
      <c r="EC198" s="81"/>
      <c r="ED198" s="81"/>
      <c r="EE198" s="81"/>
      <c r="EF198" s="81"/>
      <c r="EG198" s="81"/>
      <c r="EH198" s="81"/>
      <c r="EI198" s="81"/>
      <c r="EJ198" s="81"/>
      <c r="EK198" s="81"/>
      <c r="EL198" s="81"/>
      <c r="EM198" s="81"/>
      <c r="EN198" s="81"/>
      <c r="EO198" s="81"/>
      <c r="EP198" s="81"/>
      <c r="EQ198" s="81"/>
      <c r="ER198" s="81"/>
      <c r="ES198" s="81"/>
      <c r="ET198" s="81"/>
      <c r="EU198" s="81"/>
      <c r="EV198" s="81"/>
      <c r="EX198" s="81"/>
      <c r="EY198" s="81"/>
      <c r="EZ198" s="81"/>
      <c r="FA198" s="81"/>
      <c r="FB198" s="81"/>
      <c r="FC198" s="81"/>
      <c r="FD198" s="81"/>
      <c r="FE198" s="81"/>
      <c r="FF198" s="81"/>
      <c r="FG198" s="81"/>
      <c r="FH198" s="81"/>
      <c r="FI198" s="81"/>
      <c r="FJ198" s="81"/>
      <c r="FK198" s="81"/>
      <c r="FL198" s="81"/>
      <c r="FM198" s="81"/>
      <c r="FN198" s="81"/>
      <c r="FO198" s="81"/>
      <c r="FP198" s="81"/>
      <c r="FQ198" s="81"/>
      <c r="FR198" s="81"/>
      <c r="FS198" s="81"/>
      <c r="FT198" s="81"/>
      <c r="FU198" s="81"/>
      <c r="FV198" s="81"/>
      <c r="FW198" s="81"/>
      <c r="FX198" s="81"/>
      <c r="FY198" s="81"/>
      <c r="FZ198" s="81"/>
      <c r="GA198" s="81"/>
      <c r="GB198" s="81"/>
      <c r="GC198" s="81"/>
      <c r="GD198" s="81"/>
      <c r="GE198" s="81"/>
      <c r="GF198" s="81"/>
      <c r="GG198" s="81"/>
      <c r="GH198" s="81"/>
    </row>
    <row r="199" spans="2:190" s="12" customFormat="1" ht="14.25" customHeight="1">
      <c r="B199" s="260"/>
      <c r="C199" s="271"/>
      <c r="D199" s="169" t="s">
        <v>160</v>
      </c>
      <c r="E199" s="164">
        <v>1</v>
      </c>
      <c r="F199" s="165">
        <v>0</v>
      </c>
      <c r="G199" s="62">
        <f t="shared" si="1055"/>
        <v>0</v>
      </c>
      <c r="H199" s="63">
        <v>0</v>
      </c>
      <c r="I199" s="62">
        <f t="shared" si="1056"/>
        <v>0</v>
      </c>
      <c r="J199" s="63">
        <v>0</v>
      </c>
      <c r="K199" s="62">
        <f t="shared" si="1057"/>
        <v>0</v>
      </c>
      <c r="L199" s="164">
        <v>0</v>
      </c>
      <c r="M199" s="165">
        <v>0</v>
      </c>
      <c r="N199" s="62" t="str">
        <f t="shared" si="1058"/>
        <v>-</v>
      </c>
      <c r="O199" s="63">
        <v>0</v>
      </c>
      <c r="P199" s="62" t="str">
        <f t="shared" si="1059"/>
        <v>-</v>
      </c>
      <c r="Q199" s="63">
        <v>0</v>
      </c>
      <c r="R199" s="62" t="str">
        <f t="shared" si="1060"/>
        <v>-</v>
      </c>
      <c r="S199" s="164">
        <v>2086</v>
      </c>
      <c r="T199" s="165">
        <v>138</v>
      </c>
      <c r="U199" s="62">
        <f t="shared" si="1061"/>
        <v>6.6155321188878236E-2</v>
      </c>
      <c r="V199" s="63">
        <v>514</v>
      </c>
      <c r="W199" s="62">
        <f t="shared" si="1062"/>
        <v>0.2464046021093001</v>
      </c>
      <c r="X199" s="63">
        <v>110</v>
      </c>
      <c r="Y199" s="62">
        <f t="shared" si="1063"/>
        <v>5.2732502396931925E-2</v>
      </c>
      <c r="Z199" s="164">
        <v>1389</v>
      </c>
      <c r="AA199" s="165">
        <v>111</v>
      </c>
      <c r="AB199" s="62">
        <f t="shared" si="1064"/>
        <v>7.9913606911447083E-2</v>
      </c>
      <c r="AC199" s="63">
        <v>382</v>
      </c>
      <c r="AD199" s="62">
        <f t="shared" si="1065"/>
        <v>0.27501799856011522</v>
      </c>
      <c r="AE199" s="63">
        <v>83</v>
      </c>
      <c r="AF199" s="62">
        <f t="shared" si="1066"/>
        <v>5.9755219582433405E-2</v>
      </c>
      <c r="AG199" s="164">
        <v>792</v>
      </c>
      <c r="AH199" s="165">
        <v>45</v>
      </c>
      <c r="AI199" s="62">
        <f t="shared" si="1067"/>
        <v>5.6818181818181816E-2</v>
      </c>
      <c r="AJ199" s="63">
        <v>202</v>
      </c>
      <c r="AK199" s="62">
        <f t="shared" si="1068"/>
        <v>0.25505050505050503</v>
      </c>
      <c r="AL199" s="63">
        <v>48</v>
      </c>
      <c r="AM199" s="62">
        <f t="shared" si="1069"/>
        <v>6.0606060606060608E-2</v>
      </c>
      <c r="AN199" s="164">
        <v>273</v>
      </c>
      <c r="AO199" s="165">
        <v>14</v>
      </c>
      <c r="AP199" s="62">
        <f t="shared" si="1070"/>
        <v>5.128205128205128E-2</v>
      </c>
      <c r="AQ199" s="63">
        <v>46</v>
      </c>
      <c r="AR199" s="62">
        <f t="shared" si="1071"/>
        <v>0.16849816849816851</v>
      </c>
      <c r="AS199" s="63">
        <v>18</v>
      </c>
      <c r="AT199" s="62">
        <f t="shared" si="1072"/>
        <v>6.5934065934065936E-2</v>
      </c>
      <c r="AU199" s="164">
        <v>64</v>
      </c>
      <c r="AV199" s="165">
        <v>1</v>
      </c>
      <c r="AW199" s="62">
        <f t="shared" si="1073"/>
        <v>1.5625E-2</v>
      </c>
      <c r="AX199" s="63">
        <v>9</v>
      </c>
      <c r="AY199" s="62">
        <f t="shared" si="1074"/>
        <v>0.140625</v>
      </c>
      <c r="AZ199" s="63">
        <v>0</v>
      </c>
      <c r="BA199" s="62">
        <f t="shared" si="1075"/>
        <v>0</v>
      </c>
      <c r="BB199" s="164">
        <f t="shared" si="762"/>
        <v>4605</v>
      </c>
      <c r="BC199" s="64">
        <f t="shared" si="763"/>
        <v>309</v>
      </c>
      <c r="BD199" s="62">
        <f t="shared" si="1076"/>
        <v>6.7100977198697065E-2</v>
      </c>
      <c r="BE199" s="64">
        <f t="shared" si="764"/>
        <v>1153</v>
      </c>
      <c r="BF199" s="62">
        <f t="shared" si="1077"/>
        <v>0.25038002171552659</v>
      </c>
      <c r="BG199" s="64">
        <f t="shared" si="765"/>
        <v>259</v>
      </c>
      <c r="BH199" s="62">
        <f t="shared" si="1078"/>
        <v>5.6243213897937024E-2</v>
      </c>
      <c r="BJ199" s="259">
        <v>49</v>
      </c>
      <c r="BK199" s="270" t="s">
        <v>23</v>
      </c>
      <c r="BL199" s="209" t="s">
        <v>152</v>
      </c>
      <c r="BM199" s="38">
        <v>17480</v>
      </c>
      <c r="BN199" s="38">
        <v>498</v>
      </c>
      <c r="BO199" s="85">
        <v>2.8489702517162471E-2</v>
      </c>
      <c r="BP199" s="38">
        <v>2215</v>
      </c>
      <c r="BQ199" s="85">
        <v>0.1267162471395881</v>
      </c>
      <c r="BR199" s="38">
        <v>937</v>
      </c>
      <c r="BS199" s="85">
        <v>5.3604118993135011E-2</v>
      </c>
      <c r="BU199" s="189"/>
      <c r="BV199" s="193" t="s">
        <v>160</v>
      </c>
      <c r="BW199" s="36">
        <f t="shared" ref="BW199:BW262" si="1103">(BB199-SUM(BC199,BE199,BG199))/BB199</f>
        <v>0.62627578718783927</v>
      </c>
      <c r="BX199" s="36">
        <f>(BM160-SUM(BN160,BP160,BR160))/BM160</f>
        <v>0.63777307963354479</v>
      </c>
      <c r="BY199" s="81"/>
      <c r="BZ199" s="139"/>
      <c r="CA199" s="81"/>
      <c r="CB199" s="81"/>
      <c r="CC199" s="81"/>
      <c r="CD199" s="81"/>
      <c r="CE199" s="81"/>
      <c r="CF199" s="81"/>
      <c r="CG199" s="81"/>
      <c r="CH199" s="81"/>
      <c r="CI199" s="81"/>
      <c r="CJ199" s="81"/>
      <c r="CK199" s="81"/>
      <c r="CL199" s="81"/>
      <c r="CM199" s="81"/>
      <c r="CN199" s="81"/>
      <c r="CO199" s="81"/>
      <c r="CP199" s="3"/>
      <c r="CQ199" s="81"/>
      <c r="CR199" s="81"/>
      <c r="CS199" s="81"/>
      <c r="CT199" s="81"/>
      <c r="CU199" s="81"/>
      <c r="CV199" s="81"/>
      <c r="CW199" s="81"/>
      <c r="CX199" s="81"/>
      <c r="CY199" s="81"/>
      <c r="CZ199" s="81"/>
      <c r="DA199" s="81"/>
      <c r="DB199" s="81"/>
      <c r="DD199" s="139"/>
      <c r="DE199" s="81"/>
      <c r="DF199" s="81"/>
      <c r="DG199" s="81"/>
      <c r="DH199" s="81"/>
      <c r="DI199" s="81"/>
      <c r="DJ199" s="81"/>
      <c r="DK199" s="81"/>
      <c r="DL199" s="81"/>
      <c r="DM199" s="81"/>
      <c r="DN199" s="81"/>
      <c r="DO199" s="81"/>
      <c r="DP199" s="81"/>
      <c r="DQ199" s="81"/>
      <c r="DR199" s="81"/>
      <c r="DS199" s="81"/>
      <c r="DT199" s="81"/>
      <c r="DU199" s="81"/>
      <c r="DV199" s="81"/>
      <c r="DW199" s="81"/>
      <c r="DX199" s="81"/>
      <c r="DY199" s="81"/>
      <c r="DZ199" s="81"/>
      <c r="EA199" s="81"/>
      <c r="EB199" s="81"/>
      <c r="EC199" s="81"/>
      <c r="ED199" s="81"/>
      <c r="EE199" s="81"/>
      <c r="EF199" s="81"/>
      <c r="EG199" s="81"/>
      <c r="EH199" s="81"/>
      <c r="EI199" s="81"/>
      <c r="EJ199" s="81"/>
      <c r="EK199" s="81"/>
      <c r="EL199" s="81"/>
      <c r="EM199" s="81"/>
      <c r="EN199" s="81"/>
      <c r="EO199" s="81"/>
      <c r="EP199" s="81"/>
      <c r="EQ199" s="81"/>
      <c r="ER199" s="81"/>
      <c r="ES199" s="81"/>
      <c r="ET199" s="81"/>
      <c r="EU199" s="81"/>
      <c r="EV199" s="81"/>
      <c r="EX199" s="81"/>
      <c r="EY199" s="81"/>
      <c r="EZ199" s="81"/>
      <c r="FA199" s="81"/>
      <c r="FB199" s="81"/>
      <c r="FC199" s="81"/>
      <c r="FD199" s="81"/>
      <c r="FE199" s="81"/>
      <c r="FF199" s="81"/>
      <c r="FG199" s="81"/>
      <c r="FH199" s="81"/>
      <c r="FI199" s="81"/>
      <c r="FJ199" s="81"/>
      <c r="FK199" s="81"/>
      <c r="FL199" s="81"/>
      <c r="FM199" s="81"/>
      <c r="FN199" s="81"/>
      <c r="FO199" s="81"/>
      <c r="FP199" s="81"/>
      <c r="FQ199" s="81"/>
      <c r="FR199" s="81"/>
      <c r="FS199" s="81"/>
      <c r="FT199" s="81"/>
      <c r="FU199" s="81"/>
      <c r="FV199" s="81"/>
      <c r="FW199" s="81"/>
      <c r="FX199" s="81"/>
      <c r="FY199" s="81"/>
      <c r="FZ199" s="81"/>
      <c r="GA199" s="81"/>
      <c r="GB199" s="81"/>
      <c r="GC199" s="81"/>
      <c r="GD199" s="81"/>
      <c r="GE199" s="81"/>
      <c r="GF199" s="81"/>
      <c r="GG199" s="81"/>
      <c r="GH199" s="81"/>
    </row>
    <row r="200" spans="2:190" s="12" customFormat="1" ht="14.25" customHeight="1">
      <c r="B200" s="260"/>
      <c r="C200" s="271"/>
      <c r="D200" s="136" t="s">
        <v>210</v>
      </c>
      <c r="E200" s="156">
        <v>0</v>
      </c>
      <c r="F200" s="232">
        <v>0</v>
      </c>
      <c r="G200" s="158" t="str">
        <f t="shared" ref="G200" si="1104">IFERROR(F200/E200,"-")</f>
        <v>-</v>
      </c>
      <c r="H200" s="233">
        <v>0</v>
      </c>
      <c r="I200" s="158" t="str">
        <f t="shared" ref="I200" si="1105">IFERROR(H200/E200,"-")</f>
        <v>-</v>
      </c>
      <c r="J200" s="233">
        <v>0</v>
      </c>
      <c r="K200" s="158" t="str">
        <f t="shared" ref="K200" si="1106">IFERROR(J200/E200,"-")</f>
        <v>-</v>
      </c>
      <c r="L200" s="156">
        <v>4</v>
      </c>
      <c r="M200" s="232">
        <v>0</v>
      </c>
      <c r="N200" s="158">
        <f t="shared" ref="N200" si="1107">IFERROR(M200/L200,"-")</f>
        <v>0</v>
      </c>
      <c r="O200" s="233">
        <v>0</v>
      </c>
      <c r="P200" s="158">
        <f t="shared" ref="P200" si="1108">IFERROR(O200/L200,"-")</f>
        <v>0</v>
      </c>
      <c r="Q200" s="233">
        <v>0</v>
      </c>
      <c r="R200" s="158">
        <f t="shared" ref="R200" si="1109">IFERROR(Q200/L200,"-")</f>
        <v>0</v>
      </c>
      <c r="S200" s="156">
        <v>65</v>
      </c>
      <c r="T200" s="232">
        <v>1</v>
      </c>
      <c r="U200" s="158">
        <f t="shared" ref="U200" si="1110">IFERROR(T200/S200,"-")</f>
        <v>1.5384615384615385E-2</v>
      </c>
      <c r="V200" s="233">
        <v>5</v>
      </c>
      <c r="W200" s="158">
        <f t="shared" ref="W200" si="1111">IFERROR(V200/S200,"-")</f>
        <v>7.6923076923076927E-2</v>
      </c>
      <c r="X200" s="233">
        <v>4</v>
      </c>
      <c r="Y200" s="158">
        <f t="shared" ref="Y200" si="1112">IFERROR(X200/S200,"-")</f>
        <v>6.1538461538461542E-2</v>
      </c>
      <c r="Z200" s="156">
        <v>167</v>
      </c>
      <c r="AA200" s="232">
        <v>2</v>
      </c>
      <c r="AB200" s="158">
        <f t="shared" ref="AB200" si="1113">IFERROR(AA200/Z200,"-")</f>
        <v>1.1976047904191617E-2</v>
      </c>
      <c r="AC200" s="233">
        <v>13</v>
      </c>
      <c r="AD200" s="158">
        <f t="shared" ref="AD200" si="1114">IFERROR(AC200/Z200,"-")</f>
        <v>7.7844311377245512E-2</v>
      </c>
      <c r="AE200" s="233">
        <v>3</v>
      </c>
      <c r="AF200" s="158">
        <f t="shared" ref="AF200" si="1115">IFERROR(AE200/Z200,"-")</f>
        <v>1.7964071856287425E-2</v>
      </c>
      <c r="AG200" s="156">
        <v>166</v>
      </c>
      <c r="AH200" s="232">
        <v>0</v>
      </c>
      <c r="AI200" s="158">
        <f t="shared" ref="AI200" si="1116">IFERROR(AH200/AG200,"-")</f>
        <v>0</v>
      </c>
      <c r="AJ200" s="233">
        <v>5</v>
      </c>
      <c r="AK200" s="158">
        <f t="shared" ref="AK200" si="1117">IFERROR(AJ200/AG200,"-")</f>
        <v>3.0120481927710843E-2</v>
      </c>
      <c r="AL200" s="233">
        <v>4</v>
      </c>
      <c r="AM200" s="158">
        <f t="shared" ref="AM200" si="1118">IFERROR(AL200/AG200,"-")</f>
        <v>2.4096385542168676E-2</v>
      </c>
      <c r="AN200" s="156">
        <v>170</v>
      </c>
      <c r="AO200" s="232">
        <v>2</v>
      </c>
      <c r="AP200" s="158">
        <f t="shared" ref="AP200" si="1119">IFERROR(AO200/AN200,"-")</f>
        <v>1.1764705882352941E-2</v>
      </c>
      <c r="AQ200" s="233">
        <v>6</v>
      </c>
      <c r="AR200" s="158">
        <f t="shared" ref="AR200" si="1120">IFERROR(AQ200/AN200,"-")</f>
        <v>3.5294117647058823E-2</v>
      </c>
      <c r="AS200" s="233">
        <v>3</v>
      </c>
      <c r="AT200" s="158">
        <f t="shared" ref="AT200" si="1121">IFERROR(AS200/AN200,"-")</f>
        <v>1.7647058823529412E-2</v>
      </c>
      <c r="AU200" s="156">
        <v>99</v>
      </c>
      <c r="AV200" s="232">
        <v>0</v>
      </c>
      <c r="AW200" s="158">
        <f t="shared" ref="AW200" si="1122">IFERROR(AV200/AU200,"-")</f>
        <v>0</v>
      </c>
      <c r="AX200" s="233">
        <v>3</v>
      </c>
      <c r="AY200" s="158">
        <f t="shared" ref="AY200" si="1123">IFERROR(AX200/AU200,"-")</f>
        <v>3.0303030303030304E-2</v>
      </c>
      <c r="AZ200" s="233">
        <v>2</v>
      </c>
      <c r="BA200" s="158">
        <f t="shared" ref="BA200" si="1124">IFERROR(AZ200/AU200,"-")</f>
        <v>2.0202020202020204E-2</v>
      </c>
      <c r="BB200" s="156">
        <f t="shared" ref="BB200:BB263" si="1125">SUM(E200,L200,S200,Z200,AG200,AN200,AU200)</f>
        <v>671</v>
      </c>
      <c r="BC200" s="157">
        <f t="shared" ref="BC200:BC263" si="1126">SUM(F200,M200,T200,AA200,AH200,AO200,AV200)</f>
        <v>5</v>
      </c>
      <c r="BD200" s="158">
        <f t="shared" ref="BD200" si="1127">IFERROR(BC200/BB200,"-")</f>
        <v>7.4515648286140089E-3</v>
      </c>
      <c r="BE200" s="157">
        <f t="shared" ref="BE200:BE263" si="1128">SUM(H200,O200,V200,AC200,AJ200,AQ200,AX200)</f>
        <v>32</v>
      </c>
      <c r="BF200" s="158">
        <f t="shared" ref="BF200" si="1129">IFERROR(BE200/BB200,"-")</f>
        <v>4.7690014903129657E-2</v>
      </c>
      <c r="BG200" s="157">
        <f t="shared" ref="BG200:BG263" si="1130">SUM(J200,Q200,X200,AE200,AL200,AS200,AZ200)</f>
        <v>16</v>
      </c>
      <c r="BH200" s="158">
        <f t="shared" ref="BH200" si="1131">IFERROR(BG200/BB200,"-")</f>
        <v>2.3845007451564829E-2</v>
      </c>
      <c r="BJ200" s="260"/>
      <c r="BK200" s="271"/>
      <c r="BL200" s="209" t="s">
        <v>160</v>
      </c>
      <c r="BM200" s="38">
        <v>1189</v>
      </c>
      <c r="BN200" s="38">
        <v>37</v>
      </c>
      <c r="BO200" s="85">
        <v>3.1118587047939444E-2</v>
      </c>
      <c r="BP200" s="38">
        <v>177</v>
      </c>
      <c r="BQ200" s="85">
        <v>0.14886459209419681</v>
      </c>
      <c r="BR200" s="38">
        <v>72</v>
      </c>
      <c r="BS200" s="85">
        <v>6.0555088309503784E-2</v>
      </c>
      <c r="BU200" s="189"/>
      <c r="BV200" s="193" t="s">
        <v>209</v>
      </c>
      <c r="BW200" s="36">
        <f t="shared" si="1103"/>
        <v>0.92101341281669147</v>
      </c>
      <c r="BX200" s="36">
        <f>(BM161-SUM(BN161,BP161,BR161))/BM161</f>
        <v>0.93449781659388642</v>
      </c>
      <c r="BY200" s="81"/>
      <c r="BZ200" s="139"/>
      <c r="CA200" s="81"/>
      <c r="CB200" s="81"/>
      <c r="CC200" s="81"/>
      <c r="CD200" s="81"/>
      <c r="CE200" s="81"/>
      <c r="CF200" s="81"/>
      <c r="CG200" s="81"/>
      <c r="CH200" s="81"/>
      <c r="CI200" s="81"/>
      <c r="CJ200" s="81"/>
      <c r="CK200" s="81"/>
      <c r="CL200" s="81"/>
      <c r="CM200" s="81"/>
      <c r="CN200" s="81"/>
      <c r="CO200" s="81"/>
      <c r="CP200" s="3"/>
      <c r="CQ200" s="81"/>
      <c r="CR200" s="81"/>
      <c r="CS200" s="81"/>
      <c r="CT200" s="81"/>
      <c r="CU200" s="81"/>
      <c r="CV200" s="81"/>
      <c r="CW200" s="81"/>
      <c r="CX200" s="81"/>
      <c r="CY200" s="81"/>
      <c r="CZ200" s="81"/>
      <c r="DA200" s="81"/>
      <c r="DB200" s="81"/>
      <c r="DD200" s="139"/>
      <c r="DE200" s="81"/>
      <c r="DF200" s="81"/>
      <c r="DG200" s="81"/>
      <c r="DH200" s="81"/>
      <c r="DI200" s="81"/>
      <c r="DJ200" s="81"/>
      <c r="DK200" s="81"/>
      <c r="DL200" s="81"/>
      <c r="DM200" s="81"/>
      <c r="DN200" s="81"/>
      <c r="DO200" s="81"/>
      <c r="DP200" s="81"/>
      <c r="DQ200" s="81"/>
      <c r="DR200" s="81"/>
      <c r="DS200" s="81"/>
      <c r="DT200" s="81"/>
      <c r="DU200" s="81"/>
      <c r="DV200" s="81"/>
      <c r="DW200" s="81"/>
      <c r="DX200" s="81"/>
      <c r="DY200" s="81"/>
      <c r="DZ200" s="81"/>
      <c r="EA200" s="81"/>
      <c r="EB200" s="81"/>
      <c r="EC200" s="81"/>
      <c r="ED200" s="81"/>
      <c r="EE200" s="81"/>
      <c r="EF200" s="81"/>
      <c r="EG200" s="81"/>
      <c r="EH200" s="81"/>
      <c r="EI200" s="81"/>
      <c r="EJ200" s="81"/>
      <c r="EK200" s="81"/>
      <c r="EL200" s="81"/>
      <c r="EM200" s="81"/>
      <c r="EN200" s="81"/>
      <c r="EO200" s="81"/>
      <c r="EP200" s="81"/>
      <c r="EQ200" s="81"/>
      <c r="ER200" s="81"/>
      <c r="ES200" s="81"/>
      <c r="ET200" s="81"/>
      <c r="EU200" s="81"/>
      <c r="EV200" s="81"/>
      <c r="EX200" s="81"/>
      <c r="EY200" s="81"/>
      <c r="EZ200" s="81"/>
      <c r="FA200" s="81"/>
      <c r="FB200" s="81"/>
      <c r="FC200" s="81"/>
      <c r="FD200" s="81"/>
      <c r="FE200" s="81"/>
      <c r="FF200" s="81"/>
      <c r="FG200" s="81"/>
      <c r="FH200" s="81"/>
      <c r="FI200" s="81"/>
      <c r="FJ200" s="81"/>
      <c r="FK200" s="81"/>
      <c r="FL200" s="81"/>
      <c r="FM200" s="81"/>
      <c r="FN200" s="81"/>
      <c r="FO200" s="81"/>
      <c r="FP200" s="81"/>
      <c r="FQ200" s="81"/>
      <c r="FR200" s="81"/>
      <c r="FS200" s="81"/>
      <c r="FT200" s="81"/>
      <c r="FU200" s="81"/>
      <c r="FV200" s="81"/>
      <c r="FW200" s="81"/>
      <c r="FX200" s="81"/>
      <c r="FY200" s="81"/>
      <c r="FZ200" s="81"/>
      <c r="GA200" s="81"/>
      <c r="GB200" s="81"/>
      <c r="GC200" s="81"/>
      <c r="GD200" s="81"/>
      <c r="GE200" s="81"/>
      <c r="GF200" s="81"/>
      <c r="GG200" s="81"/>
      <c r="GH200" s="81"/>
    </row>
    <row r="201" spans="2:190" s="12" customFormat="1" ht="14.25" customHeight="1">
      <c r="B201" s="261"/>
      <c r="C201" s="272"/>
      <c r="D201" s="154" t="s">
        <v>67</v>
      </c>
      <c r="E201" s="37">
        <v>33</v>
      </c>
      <c r="F201" s="234">
        <v>1</v>
      </c>
      <c r="G201" s="13">
        <f t="shared" si="1055"/>
        <v>3.0303030303030304E-2</v>
      </c>
      <c r="H201" s="33">
        <v>6</v>
      </c>
      <c r="I201" s="13">
        <f t="shared" si="1056"/>
        <v>0.18181818181818182</v>
      </c>
      <c r="J201" s="33">
        <v>0</v>
      </c>
      <c r="K201" s="13">
        <f t="shared" si="1057"/>
        <v>0</v>
      </c>
      <c r="L201" s="37">
        <v>127</v>
      </c>
      <c r="M201" s="234">
        <v>8</v>
      </c>
      <c r="N201" s="13">
        <f t="shared" si="1058"/>
        <v>6.2992125984251968E-2</v>
      </c>
      <c r="O201" s="33">
        <v>24</v>
      </c>
      <c r="P201" s="13">
        <f t="shared" si="1059"/>
        <v>0.1889763779527559</v>
      </c>
      <c r="Q201" s="33">
        <v>5</v>
      </c>
      <c r="R201" s="13">
        <f t="shared" si="1060"/>
        <v>3.937007874015748E-2</v>
      </c>
      <c r="S201" s="37">
        <v>21960</v>
      </c>
      <c r="T201" s="234">
        <v>1449</v>
      </c>
      <c r="U201" s="13">
        <f t="shared" si="1061"/>
        <v>6.5983606557377047E-2</v>
      </c>
      <c r="V201" s="33">
        <v>5890</v>
      </c>
      <c r="W201" s="13">
        <f t="shared" si="1062"/>
        <v>0.26821493624772313</v>
      </c>
      <c r="X201" s="33">
        <v>1267</v>
      </c>
      <c r="Y201" s="13">
        <f t="shared" si="1063"/>
        <v>5.7695810564663025E-2</v>
      </c>
      <c r="Z201" s="37">
        <v>18401</v>
      </c>
      <c r="AA201" s="234">
        <v>1331</v>
      </c>
      <c r="AB201" s="13">
        <f t="shared" si="1064"/>
        <v>7.2333025379055491E-2</v>
      </c>
      <c r="AC201" s="33">
        <v>5101</v>
      </c>
      <c r="AD201" s="13">
        <f t="shared" si="1065"/>
        <v>0.27721319493505786</v>
      </c>
      <c r="AE201" s="33">
        <v>1049</v>
      </c>
      <c r="AF201" s="13">
        <f t="shared" si="1066"/>
        <v>5.7007771316776264E-2</v>
      </c>
      <c r="AG201" s="37">
        <v>11101</v>
      </c>
      <c r="AH201" s="234">
        <v>502</v>
      </c>
      <c r="AI201" s="13">
        <f t="shared" si="1067"/>
        <v>4.5221151247635351E-2</v>
      </c>
      <c r="AJ201" s="33">
        <v>2379</v>
      </c>
      <c r="AK201" s="13">
        <f t="shared" si="1068"/>
        <v>0.21430501756598505</v>
      </c>
      <c r="AL201" s="33">
        <v>608</v>
      </c>
      <c r="AM201" s="13">
        <f t="shared" si="1069"/>
        <v>5.4769840554904962E-2</v>
      </c>
      <c r="AN201" s="37">
        <v>4845</v>
      </c>
      <c r="AO201" s="234">
        <v>123</v>
      </c>
      <c r="AP201" s="13">
        <f t="shared" si="1070"/>
        <v>2.5386996904024767E-2</v>
      </c>
      <c r="AQ201" s="33">
        <v>722</v>
      </c>
      <c r="AR201" s="13">
        <f t="shared" si="1071"/>
        <v>0.14901960784313725</v>
      </c>
      <c r="AS201" s="33">
        <v>216</v>
      </c>
      <c r="AT201" s="13">
        <f t="shared" si="1072"/>
        <v>4.4582043343653253E-2</v>
      </c>
      <c r="AU201" s="37">
        <v>1489</v>
      </c>
      <c r="AV201" s="234">
        <v>14</v>
      </c>
      <c r="AW201" s="13">
        <f t="shared" si="1073"/>
        <v>9.4022834116856951E-3</v>
      </c>
      <c r="AX201" s="33">
        <v>108</v>
      </c>
      <c r="AY201" s="13">
        <f t="shared" si="1074"/>
        <v>7.25319006044325E-2</v>
      </c>
      <c r="AZ201" s="33">
        <v>42</v>
      </c>
      <c r="BA201" s="13">
        <f t="shared" si="1075"/>
        <v>2.8206850235057087E-2</v>
      </c>
      <c r="BB201" s="37">
        <f t="shared" si="1125"/>
        <v>57956</v>
      </c>
      <c r="BC201" s="70">
        <f t="shared" si="1126"/>
        <v>3428</v>
      </c>
      <c r="BD201" s="13">
        <f t="shared" si="1076"/>
        <v>5.9148319414728416E-2</v>
      </c>
      <c r="BE201" s="70">
        <f t="shared" si="1128"/>
        <v>14230</v>
      </c>
      <c r="BF201" s="13">
        <f t="shared" si="1077"/>
        <v>0.24553109255297123</v>
      </c>
      <c r="BG201" s="70">
        <f t="shared" si="1130"/>
        <v>3187</v>
      </c>
      <c r="BH201" s="13">
        <f t="shared" si="1078"/>
        <v>5.4989992408033678E-2</v>
      </c>
      <c r="BJ201" s="260"/>
      <c r="BK201" s="271"/>
      <c r="BL201" s="209" t="s">
        <v>209</v>
      </c>
      <c r="BM201" s="38">
        <v>412</v>
      </c>
      <c r="BN201" s="38">
        <v>1</v>
      </c>
      <c r="BO201" s="85">
        <v>2.4271844660194173E-3</v>
      </c>
      <c r="BP201" s="38">
        <v>8</v>
      </c>
      <c r="BQ201" s="85">
        <v>1.9417475728155338E-2</v>
      </c>
      <c r="BR201" s="38">
        <v>3</v>
      </c>
      <c r="BS201" s="85">
        <v>7.2815533980582527E-3</v>
      </c>
      <c r="BU201" s="190"/>
      <c r="BV201" s="192" t="s">
        <v>67</v>
      </c>
      <c r="BW201" s="36">
        <f t="shared" si="1103"/>
        <v>0.64033059562426664</v>
      </c>
      <c r="BX201" s="36">
        <f>(BM162-SUM(BN162,BP162,BR162))/BM162</f>
        <v>0.66355880341264983</v>
      </c>
      <c r="BY201" s="81"/>
      <c r="BZ201" s="139"/>
      <c r="CA201" s="81"/>
      <c r="CB201" s="81"/>
      <c r="CC201" s="81"/>
      <c r="CD201" s="81"/>
      <c r="CE201" s="81"/>
      <c r="CF201" s="81"/>
      <c r="CG201" s="81"/>
      <c r="CH201" s="81"/>
      <c r="CI201" s="81"/>
      <c r="CJ201" s="81"/>
      <c r="CK201" s="81"/>
      <c r="CL201" s="81"/>
      <c r="CM201" s="81"/>
      <c r="CN201" s="81"/>
      <c r="CO201" s="81"/>
      <c r="CP201" s="3"/>
      <c r="CQ201" s="81"/>
      <c r="CR201" s="81"/>
      <c r="CS201" s="81"/>
      <c r="CT201" s="81"/>
      <c r="CU201" s="81"/>
      <c r="CV201" s="81"/>
      <c r="CW201" s="81"/>
      <c r="CX201" s="81"/>
      <c r="CY201" s="81"/>
      <c r="CZ201" s="81"/>
      <c r="DA201" s="81"/>
      <c r="DB201" s="81"/>
      <c r="DD201" s="139"/>
      <c r="DE201" s="81"/>
      <c r="DF201" s="81"/>
      <c r="DG201" s="81"/>
      <c r="DH201" s="81"/>
      <c r="DI201" s="81"/>
      <c r="DJ201" s="81"/>
      <c r="DK201" s="81"/>
      <c r="DL201" s="81"/>
      <c r="DM201" s="81"/>
      <c r="DN201" s="81"/>
      <c r="DO201" s="81"/>
      <c r="DP201" s="81"/>
      <c r="DQ201" s="81"/>
      <c r="DR201" s="81"/>
      <c r="DS201" s="81"/>
      <c r="DT201" s="81"/>
      <c r="DU201" s="81"/>
      <c r="DV201" s="81"/>
      <c r="DW201" s="81"/>
      <c r="DX201" s="81"/>
      <c r="DY201" s="81"/>
      <c r="DZ201" s="81"/>
      <c r="EA201" s="81"/>
      <c r="EB201" s="81"/>
      <c r="EC201" s="81"/>
      <c r="ED201" s="81"/>
      <c r="EE201" s="81"/>
      <c r="EF201" s="81"/>
      <c r="EG201" s="81"/>
      <c r="EH201" s="81"/>
      <c r="EI201" s="81"/>
      <c r="EJ201" s="81"/>
      <c r="EK201" s="81"/>
      <c r="EL201" s="81"/>
      <c r="EM201" s="81"/>
      <c r="EN201" s="81"/>
      <c r="EO201" s="81"/>
      <c r="EP201" s="81"/>
      <c r="EQ201" s="81"/>
      <c r="ER201" s="81"/>
      <c r="ES201" s="81"/>
      <c r="ET201" s="81"/>
      <c r="EU201" s="81"/>
      <c r="EV201" s="81"/>
      <c r="EX201" s="191"/>
      <c r="EY201" s="191"/>
      <c r="EZ201" s="191"/>
      <c r="FA201" s="191"/>
      <c r="FB201" s="191"/>
      <c r="FC201" s="191"/>
      <c r="FD201" s="191"/>
      <c r="FE201" s="191"/>
      <c r="FF201" s="191"/>
      <c r="FG201" s="191"/>
      <c r="FH201" s="191"/>
      <c r="FI201" s="191"/>
      <c r="FJ201" s="191"/>
      <c r="FK201" s="191"/>
      <c r="FL201" s="191"/>
      <c r="FM201" s="191"/>
      <c r="FN201" s="191"/>
      <c r="FO201" s="191"/>
      <c r="FP201" s="191"/>
      <c r="FQ201" s="191"/>
      <c r="FR201" s="191"/>
      <c r="FS201" s="191"/>
      <c r="FT201" s="191"/>
      <c r="FU201" s="191"/>
      <c r="FV201" s="191"/>
      <c r="FW201" s="191"/>
      <c r="FX201" s="191"/>
      <c r="FY201" s="191"/>
      <c r="FZ201" s="191"/>
      <c r="GA201" s="191"/>
      <c r="GB201" s="191"/>
      <c r="GC201" s="191"/>
      <c r="GD201" s="191"/>
      <c r="GE201" s="191"/>
      <c r="GF201" s="191"/>
      <c r="GG201" s="191"/>
      <c r="GH201" s="191"/>
    </row>
    <row r="202" spans="2:190" s="12" customFormat="1" ht="14.25" customHeight="1">
      <c r="B202" s="259">
        <v>40</v>
      </c>
      <c r="C202" s="270" t="s">
        <v>40</v>
      </c>
      <c r="D202" s="135" t="s">
        <v>140</v>
      </c>
      <c r="E202" s="120">
        <v>36</v>
      </c>
      <c r="F202" s="83">
        <v>2</v>
      </c>
      <c r="G202" s="72">
        <f t="shared" si="1055"/>
        <v>5.5555555555555552E-2</v>
      </c>
      <c r="H202" s="73">
        <v>8</v>
      </c>
      <c r="I202" s="72">
        <f t="shared" si="1056"/>
        <v>0.22222222222222221</v>
      </c>
      <c r="J202" s="73">
        <v>0</v>
      </c>
      <c r="K202" s="72">
        <f t="shared" si="1057"/>
        <v>0</v>
      </c>
      <c r="L202" s="120">
        <v>94</v>
      </c>
      <c r="M202" s="83">
        <v>3</v>
      </c>
      <c r="N202" s="72">
        <f t="shared" si="1058"/>
        <v>3.1914893617021274E-2</v>
      </c>
      <c r="O202" s="73">
        <v>10</v>
      </c>
      <c r="P202" s="72">
        <f t="shared" si="1059"/>
        <v>0.10638297872340426</v>
      </c>
      <c r="Q202" s="73">
        <v>3</v>
      </c>
      <c r="R202" s="72">
        <f t="shared" si="1060"/>
        <v>3.1914893617021274E-2</v>
      </c>
      <c r="S202" s="120">
        <v>3289</v>
      </c>
      <c r="T202" s="83">
        <v>204</v>
      </c>
      <c r="U202" s="72">
        <f t="shared" si="1061"/>
        <v>6.2024931590148984E-2</v>
      </c>
      <c r="V202" s="73">
        <v>552</v>
      </c>
      <c r="W202" s="72">
        <f t="shared" si="1062"/>
        <v>0.16783216783216784</v>
      </c>
      <c r="X202" s="73">
        <v>318</v>
      </c>
      <c r="Y202" s="72">
        <f t="shared" si="1063"/>
        <v>9.6685922772879296E-2</v>
      </c>
      <c r="Z202" s="120">
        <v>2835</v>
      </c>
      <c r="AA202" s="83">
        <v>140</v>
      </c>
      <c r="AB202" s="72">
        <f t="shared" si="1064"/>
        <v>4.9382716049382713E-2</v>
      </c>
      <c r="AC202" s="73">
        <v>393</v>
      </c>
      <c r="AD202" s="72">
        <f t="shared" si="1065"/>
        <v>0.13862433862433862</v>
      </c>
      <c r="AE202" s="73">
        <v>289</v>
      </c>
      <c r="AF202" s="72">
        <f t="shared" si="1066"/>
        <v>0.1019400352733686</v>
      </c>
      <c r="AG202" s="120">
        <v>1785</v>
      </c>
      <c r="AH202" s="83">
        <v>53</v>
      </c>
      <c r="AI202" s="72">
        <f t="shared" si="1067"/>
        <v>2.9691876750700279E-2</v>
      </c>
      <c r="AJ202" s="73">
        <v>231</v>
      </c>
      <c r="AK202" s="72">
        <f t="shared" si="1068"/>
        <v>0.12941176470588237</v>
      </c>
      <c r="AL202" s="73">
        <v>157</v>
      </c>
      <c r="AM202" s="72">
        <f t="shared" si="1069"/>
        <v>8.7955182072829138E-2</v>
      </c>
      <c r="AN202" s="120">
        <v>847</v>
      </c>
      <c r="AO202" s="83">
        <v>13</v>
      </c>
      <c r="AP202" s="72">
        <f t="shared" si="1070"/>
        <v>1.5348288075560802E-2</v>
      </c>
      <c r="AQ202" s="73">
        <v>77</v>
      </c>
      <c r="AR202" s="72">
        <f t="shared" si="1071"/>
        <v>9.0909090909090912E-2</v>
      </c>
      <c r="AS202" s="73">
        <v>38</v>
      </c>
      <c r="AT202" s="72">
        <f t="shared" si="1072"/>
        <v>4.4864226682408498E-2</v>
      </c>
      <c r="AU202" s="120">
        <v>220</v>
      </c>
      <c r="AV202" s="83">
        <v>1</v>
      </c>
      <c r="AW202" s="72">
        <f t="shared" si="1073"/>
        <v>4.5454545454545452E-3</v>
      </c>
      <c r="AX202" s="73">
        <v>17</v>
      </c>
      <c r="AY202" s="72">
        <f t="shared" si="1074"/>
        <v>7.7272727272727271E-2</v>
      </c>
      <c r="AZ202" s="73">
        <v>6</v>
      </c>
      <c r="BA202" s="72">
        <f t="shared" si="1075"/>
        <v>2.7272727272727271E-2</v>
      </c>
      <c r="BB202" s="120">
        <f t="shared" si="1125"/>
        <v>9106</v>
      </c>
      <c r="BC202" s="74">
        <f t="shared" si="1126"/>
        <v>416</v>
      </c>
      <c r="BD202" s="72">
        <f t="shared" si="1076"/>
        <v>4.5684164287283113E-2</v>
      </c>
      <c r="BE202" s="74">
        <f t="shared" si="1128"/>
        <v>1288</v>
      </c>
      <c r="BF202" s="72">
        <f t="shared" si="1077"/>
        <v>0.14144520096639579</v>
      </c>
      <c r="BG202" s="74">
        <f t="shared" si="1130"/>
        <v>811</v>
      </c>
      <c r="BH202" s="72">
        <f t="shared" si="1078"/>
        <v>8.9062156819679328E-2</v>
      </c>
      <c r="BJ202" s="261"/>
      <c r="BK202" s="272"/>
      <c r="BL202" s="208" t="s">
        <v>67</v>
      </c>
      <c r="BM202" s="38">
        <v>19081</v>
      </c>
      <c r="BN202" s="38">
        <v>536</v>
      </c>
      <c r="BO202" s="85">
        <v>2.8090770923955767E-2</v>
      </c>
      <c r="BP202" s="38">
        <v>2400</v>
      </c>
      <c r="BQ202" s="85">
        <v>0.12577957130129447</v>
      </c>
      <c r="BR202" s="38">
        <v>1012</v>
      </c>
      <c r="BS202" s="85">
        <v>5.3037052565379175E-2</v>
      </c>
      <c r="BU202" s="188" t="s">
        <v>40</v>
      </c>
      <c r="BV202" s="193" t="s">
        <v>140</v>
      </c>
      <c r="BW202" s="36">
        <f t="shared" si="1103"/>
        <v>0.72380847792664182</v>
      </c>
      <c r="BX202" s="36">
        <f>(BM163-SUM(BN163,BP163,BR163))/BM163</f>
        <v>0.73466776345855045</v>
      </c>
      <c r="BY202" s="81"/>
      <c r="BZ202" s="139"/>
      <c r="CA202" s="81"/>
      <c r="CB202" s="81"/>
      <c r="CC202" s="81"/>
      <c r="CD202" s="81"/>
      <c r="CE202" s="81"/>
      <c r="CF202" s="81"/>
      <c r="CG202" s="81"/>
      <c r="CH202" s="81"/>
      <c r="CI202" s="81"/>
      <c r="CJ202" s="81"/>
      <c r="CK202" s="81"/>
      <c r="CL202" s="81"/>
      <c r="CM202" s="81"/>
      <c r="CN202" s="81"/>
      <c r="CO202" s="81"/>
      <c r="CP202" s="3"/>
      <c r="CQ202" s="81"/>
      <c r="CR202" s="81"/>
      <c r="CS202" s="81"/>
      <c r="CT202" s="81"/>
      <c r="CU202" s="81"/>
      <c r="CV202" s="81"/>
      <c r="CW202" s="81"/>
      <c r="CX202" s="81"/>
      <c r="CY202" s="81"/>
      <c r="CZ202" s="81"/>
      <c r="DA202" s="81"/>
      <c r="DB202" s="81"/>
      <c r="DD202" s="2"/>
      <c r="DE202" s="118"/>
      <c r="DF202" s="191"/>
      <c r="DG202" s="191"/>
      <c r="DH202" s="118"/>
      <c r="DI202" s="191"/>
      <c r="DJ202" s="191"/>
      <c r="DK202" s="118"/>
      <c r="DL202" s="191"/>
      <c r="DM202" s="201"/>
      <c r="DN202" s="201"/>
      <c r="DO202" s="201"/>
      <c r="DP202" s="201"/>
      <c r="DQ202" s="191"/>
      <c r="DR202" s="118"/>
      <c r="DS202" s="191"/>
      <c r="DT202" s="191"/>
      <c r="DU202" s="118"/>
      <c r="DV202" s="191"/>
      <c r="DW202" s="191"/>
      <c r="DX202" s="118"/>
      <c r="DY202" s="191"/>
      <c r="DZ202" s="191"/>
      <c r="EA202" s="118"/>
      <c r="EB202" s="191"/>
      <c r="EC202" s="191"/>
      <c r="ED202" s="118"/>
      <c r="EE202" s="191"/>
      <c r="EF202" s="191"/>
      <c r="EG202" s="118"/>
      <c r="EH202" s="191"/>
      <c r="EI202" s="191"/>
      <c r="EJ202" s="118"/>
      <c r="EK202" s="191"/>
      <c r="EL202" s="201"/>
      <c r="EM202" s="201"/>
      <c r="EN202" s="201"/>
      <c r="EO202" s="201"/>
      <c r="EP202" s="191"/>
      <c r="EQ202" s="118"/>
      <c r="ER202" s="191"/>
      <c r="ES202" s="191"/>
      <c r="ET202" s="118"/>
      <c r="EU202" s="191"/>
      <c r="EV202" s="191"/>
      <c r="EX202" s="80"/>
      <c r="EY202" s="80"/>
      <c r="EZ202" s="80"/>
      <c r="FA202" s="80"/>
      <c r="FB202" s="80"/>
      <c r="FC202" s="80"/>
      <c r="FD202" s="80"/>
      <c r="FE202" s="80"/>
      <c r="FF202" s="80"/>
      <c r="FG202" s="80"/>
      <c r="FH202" s="80"/>
      <c r="FI202" s="80"/>
      <c r="FJ202" s="80"/>
      <c r="FK202" s="80"/>
      <c r="FL202" s="80"/>
      <c r="FM202" s="80"/>
      <c r="FN202" s="80"/>
      <c r="FO202" s="80"/>
      <c r="FP202" s="80"/>
      <c r="FQ202" s="80"/>
      <c r="FR202" s="80"/>
      <c r="FS202" s="80"/>
      <c r="FT202" s="80"/>
      <c r="FU202" s="80"/>
      <c r="FV202" s="80"/>
      <c r="FW202" s="80"/>
      <c r="FX202" s="80"/>
      <c r="FY202" s="80"/>
      <c r="FZ202" s="80"/>
      <c r="GA202" s="80"/>
      <c r="GB202" s="80"/>
      <c r="GC202" s="80"/>
      <c r="GD202" s="80"/>
      <c r="GE202" s="80"/>
      <c r="GF202" s="80"/>
      <c r="GG202" s="80"/>
      <c r="GH202" s="80"/>
    </row>
    <row r="203" spans="2:190" s="12" customFormat="1" ht="14.25" customHeight="1">
      <c r="B203" s="260"/>
      <c r="C203" s="271"/>
      <c r="D203" s="213" t="s">
        <v>303</v>
      </c>
      <c r="E203" s="170">
        <v>7</v>
      </c>
      <c r="F203" s="220">
        <v>0</v>
      </c>
      <c r="G203" s="84">
        <f t="shared" si="1055"/>
        <v>0</v>
      </c>
      <c r="H203" s="231">
        <v>0</v>
      </c>
      <c r="I203" s="84">
        <f>IFERROR(H203/E203,"-")</f>
        <v>0</v>
      </c>
      <c r="J203" s="231">
        <v>0</v>
      </c>
      <c r="K203" s="84">
        <f>IFERROR(J203/E203,"-")</f>
        <v>0</v>
      </c>
      <c r="L203" s="170">
        <v>7</v>
      </c>
      <c r="M203" s="220">
        <v>0</v>
      </c>
      <c r="N203" s="84">
        <f>IFERROR(M203/L203,"-")</f>
        <v>0</v>
      </c>
      <c r="O203" s="231">
        <v>2</v>
      </c>
      <c r="P203" s="84">
        <f>IFERROR(O203/L203,"-")</f>
        <v>0.2857142857142857</v>
      </c>
      <c r="Q203" s="231">
        <v>0</v>
      </c>
      <c r="R203" s="84">
        <f>IFERROR(Q203/L203,"-")</f>
        <v>0</v>
      </c>
      <c r="S203" s="170">
        <v>886</v>
      </c>
      <c r="T203" s="220">
        <v>64</v>
      </c>
      <c r="U203" s="84">
        <f>IFERROR(T203/S203,"-")</f>
        <v>7.2234762979683967E-2</v>
      </c>
      <c r="V203" s="231">
        <v>174</v>
      </c>
      <c r="W203" s="84">
        <f>IFERROR(V203/S203,"-")</f>
        <v>0.19638826185101579</v>
      </c>
      <c r="X203" s="231">
        <v>96</v>
      </c>
      <c r="Y203" s="84">
        <f>IFERROR(X203/S203,"-")</f>
        <v>0.10835214446952596</v>
      </c>
      <c r="Z203" s="170">
        <v>652</v>
      </c>
      <c r="AA203" s="220">
        <v>44</v>
      </c>
      <c r="AB203" s="84">
        <f>IFERROR(AA203/Z203,"-")</f>
        <v>6.7484662576687116E-2</v>
      </c>
      <c r="AC203" s="231">
        <v>122</v>
      </c>
      <c r="AD203" s="84">
        <f>IFERROR(AC203/Z203,"-")</f>
        <v>0.18711656441717792</v>
      </c>
      <c r="AE203" s="231">
        <v>72</v>
      </c>
      <c r="AF203" s="84">
        <f>IFERROR(AE203/Z203,"-")</f>
        <v>0.11042944785276074</v>
      </c>
      <c r="AG203" s="170">
        <v>415</v>
      </c>
      <c r="AH203" s="220">
        <v>27</v>
      </c>
      <c r="AI203" s="84">
        <f>IFERROR(AH203/AG203,"-")</f>
        <v>6.5060240963855417E-2</v>
      </c>
      <c r="AJ203" s="231">
        <v>74</v>
      </c>
      <c r="AK203" s="84">
        <f>IFERROR(AJ203/AG203,"-")</f>
        <v>0.1783132530120482</v>
      </c>
      <c r="AL203" s="231">
        <v>34</v>
      </c>
      <c r="AM203" s="84">
        <f>IFERROR(AL203/AG203,"-")</f>
        <v>8.1927710843373497E-2</v>
      </c>
      <c r="AN203" s="170">
        <v>164</v>
      </c>
      <c r="AO203" s="220">
        <v>1</v>
      </c>
      <c r="AP203" s="84">
        <f>IFERROR(AO203/AN203,"-")</f>
        <v>6.0975609756097563E-3</v>
      </c>
      <c r="AQ203" s="231">
        <v>20</v>
      </c>
      <c r="AR203" s="84">
        <f>IFERROR(AQ203/AN203,"-")</f>
        <v>0.12195121951219512</v>
      </c>
      <c r="AS203" s="231">
        <v>13</v>
      </c>
      <c r="AT203" s="84">
        <f>IFERROR(AS203/AN203,"-")</f>
        <v>7.926829268292683E-2</v>
      </c>
      <c r="AU203" s="170">
        <v>42</v>
      </c>
      <c r="AV203" s="220">
        <v>0</v>
      </c>
      <c r="AW203" s="84">
        <f>IFERROR(AV203/AU203,"-")</f>
        <v>0</v>
      </c>
      <c r="AX203" s="231">
        <v>1</v>
      </c>
      <c r="AY203" s="84">
        <f>IFERROR(AX203/AU203,"-")</f>
        <v>2.3809523809523808E-2</v>
      </c>
      <c r="AZ203" s="231">
        <v>2</v>
      </c>
      <c r="BA203" s="84">
        <f>IFERROR(AZ203/AU203,"-")</f>
        <v>4.7619047619047616E-2</v>
      </c>
      <c r="BB203" s="170">
        <f t="shared" si="1125"/>
        <v>2173</v>
      </c>
      <c r="BC203" s="171">
        <f t="shared" si="1126"/>
        <v>136</v>
      </c>
      <c r="BD203" s="84">
        <f>IFERROR(BC203/BB203,"-")</f>
        <v>6.258628624022089E-2</v>
      </c>
      <c r="BE203" s="171">
        <f t="shared" si="1128"/>
        <v>393</v>
      </c>
      <c r="BF203" s="84">
        <f>IFERROR(BE203/BB203,"-")</f>
        <v>0.18085595950299124</v>
      </c>
      <c r="BG203" s="171">
        <f t="shared" si="1130"/>
        <v>217</v>
      </c>
      <c r="BH203" s="84">
        <f>IFERROR(BG203/BB203,"-")</f>
        <v>9.9861942015646576E-2</v>
      </c>
      <c r="BJ203" s="259">
        <v>50</v>
      </c>
      <c r="BK203" s="270" t="s">
        <v>14</v>
      </c>
      <c r="BL203" s="209" t="s">
        <v>152</v>
      </c>
      <c r="BM203" s="38">
        <v>15671</v>
      </c>
      <c r="BN203" s="38">
        <v>713</v>
      </c>
      <c r="BO203" s="85">
        <v>4.549805372981941E-2</v>
      </c>
      <c r="BP203" s="38">
        <v>2629</v>
      </c>
      <c r="BQ203" s="85">
        <v>0.16776210835300875</v>
      </c>
      <c r="BR203" s="38">
        <v>1081</v>
      </c>
      <c r="BS203" s="85">
        <v>6.8980920171016522E-2</v>
      </c>
      <c r="BU203" s="225"/>
      <c r="BV203" s="214" t="s">
        <v>299</v>
      </c>
      <c r="BW203" s="36">
        <f t="shared" si="1103"/>
        <v>0.65669581224114126</v>
      </c>
      <c r="BX203" s="226"/>
      <c r="BY203" s="81"/>
      <c r="BZ203" s="139"/>
      <c r="CA203" s="81"/>
      <c r="CB203" s="81"/>
      <c r="CC203" s="81"/>
      <c r="CD203" s="81"/>
      <c r="CE203" s="81"/>
      <c r="CF203" s="81"/>
      <c r="CG203" s="81"/>
      <c r="CH203" s="81"/>
      <c r="CI203" s="81"/>
      <c r="CJ203" s="81"/>
      <c r="CK203" s="81"/>
      <c r="CL203" s="81"/>
      <c r="CM203" s="81"/>
      <c r="CN203" s="81"/>
      <c r="CO203" s="81"/>
      <c r="CP203" s="3"/>
      <c r="CQ203" s="81"/>
      <c r="CR203" s="81"/>
      <c r="CS203" s="81"/>
      <c r="CT203" s="81"/>
      <c r="CU203" s="81"/>
      <c r="CV203" s="81"/>
      <c r="CW203" s="81"/>
      <c r="CX203" s="81"/>
      <c r="CY203" s="81"/>
      <c r="CZ203" s="81"/>
      <c r="DA203" s="81"/>
      <c r="DB203" s="81"/>
      <c r="DD203" s="80"/>
      <c r="DE203" s="80"/>
      <c r="DF203" s="80"/>
      <c r="DG203" s="80"/>
      <c r="DH203" s="80"/>
      <c r="DI203" s="80"/>
      <c r="DJ203" s="80"/>
      <c r="DK203" s="80"/>
      <c r="DL203" s="80"/>
      <c r="DM203" s="80"/>
      <c r="DN203" s="80"/>
      <c r="DO203" s="80"/>
      <c r="DP203" s="80"/>
      <c r="DQ203" s="80"/>
      <c r="DR203" s="80"/>
      <c r="DS203" s="80"/>
      <c r="DT203" s="80"/>
      <c r="DU203" s="80"/>
      <c r="DV203" s="80"/>
      <c r="DW203" s="80"/>
      <c r="DX203" s="80"/>
      <c r="DY203" s="80"/>
      <c r="DZ203" s="80"/>
      <c r="EA203" s="80"/>
      <c r="EB203" s="80"/>
      <c r="EC203" s="80"/>
      <c r="ED203" s="80"/>
      <c r="EE203" s="80"/>
      <c r="EF203" s="80"/>
      <c r="EG203" s="80"/>
      <c r="EH203" s="80"/>
      <c r="EI203" s="80"/>
      <c r="EJ203" s="80"/>
      <c r="EK203" s="80"/>
      <c r="EL203" s="80"/>
      <c r="EM203" s="80"/>
      <c r="EN203" s="80"/>
      <c r="EO203" s="80"/>
      <c r="EP203" s="80"/>
      <c r="EQ203" s="80"/>
      <c r="ER203" s="80"/>
      <c r="ES203" s="80"/>
      <c r="ET203" s="80"/>
      <c r="EU203" s="80"/>
      <c r="EV203" s="80"/>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row>
    <row r="204" spans="2:190" s="12" customFormat="1" ht="14.25" customHeight="1">
      <c r="B204" s="260"/>
      <c r="C204" s="271"/>
      <c r="D204" s="169" t="s">
        <v>160</v>
      </c>
      <c r="E204" s="164">
        <v>1</v>
      </c>
      <c r="F204" s="165">
        <v>0</v>
      </c>
      <c r="G204" s="62">
        <f t="shared" si="1055"/>
        <v>0</v>
      </c>
      <c r="H204" s="63">
        <v>0</v>
      </c>
      <c r="I204" s="62">
        <f t="shared" si="1056"/>
        <v>0</v>
      </c>
      <c r="J204" s="63">
        <v>0</v>
      </c>
      <c r="K204" s="62">
        <f t="shared" si="1057"/>
        <v>0</v>
      </c>
      <c r="L204" s="164">
        <v>1</v>
      </c>
      <c r="M204" s="165">
        <v>0</v>
      </c>
      <c r="N204" s="62">
        <f t="shared" si="1058"/>
        <v>0</v>
      </c>
      <c r="O204" s="63">
        <v>0</v>
      </c>
      <c r="P204" s="62">
        <f t="shared" si="1059"/>
        <v>0</v>
      </c>
      <c r="Q204" s="63">
        <v>0</v>
      </c>
      <c r="R204" s="62">
        <f t="shared" si="1060"/>
        <v>0</v>
      </c>
      <c r="S204" s="164">
        <v>335</v>
      </c>
      <c r="T204" s="165">
        <v>14</v>
      </c>
      <c r="U204" s="62">
        <f t="shared" si="1061"/>
        <v>4.1791044776119404E-2</v>
      </c>
      <c r="V204" s="63">
        <v>56</v>
      </c>
      <c r="W204" s="62">
        <f t="shared" si="1062"/>
        <v>0.16716417910447762</v>
      </c>
      <c r="X204" s="63">
        <v>37</v>
      </c>
      <c r="Y204" s="62">
        <f t="shared" si="1063"/>
        <v>0.11044776119402985</v>
      </c>
      <c r="Z204" s="164">
        <v>185</v>
      </c>
      <c r="AA204" s="165">
        <v>7</v>
      </c>
      <c r="AB204" s="62">
        <f t="shared" si="1064"/>
        <v>3.783783783783784E-2</v>
      </c>
      <c r="AC204" s="63">
        <v>29</v>
      </c>
      <c r="AD204" s="62">
        <f t="shared" si="1065"/>
        <v>0.15675675675675677</v>
      </c>
      <c r="AE204" s="63">
        <v>27</v>
      </c>
      <c r="AF204" s="62">
        <f t="shared" si="1066"/>
        <v>0.14594594594594595</v>
      </c>
      <c r="AG204" s="164">
        <v>86</v>
      </c>
      <c r="AH204" s="165">
        <v>2</v>
      </c>
      <c r="AI204" s="62">
        <f t="shared" si="1067"/>
        <v>2.3255813953488372E-2</v>
      </c>
      <c r="AJ204" s="63">
        <v>11</v>
      </c>
      <c r="AK204" s="62">
        <f t="shared" si="1068"/>
        <v>0.12790697674418605</v>
      </c>
      <c r="AL204" s="63">
        <v>10</v>
      </c>
      <c r="AM204" s="62">
        <f t="shared" si="1069"/>
        <v>0.11627906976744186</v>
      </c>
      <c r="AN204" s="164">
        <v>27</v>
      </c>
      <c r="AO204" s="165">
        <v>0</v>
      </c>
      <c r="AP204" s="62">
        <f t="shared" si="1070"/>
        <v>0</v>
      </c>
      <c r="AQ204" s="63">
        <v>2</v>
      </c>
      <c r="AR204" s="62">
        <f t="shared" si="1071"/>
        <v>7.407407407407407E-2</v>
      </c>
      <c r="AS204" s="63">
        <v>7</v>
      </c>
      <c r="AT204" s="62">
        <f t="shared" si="1072"/>
        <v>0.25925925925925924</v>
      </c>
      <c r="AU204" s="164">
        <v>7</v>
      </c>
      <c r="AV204" s="165">
        <v>0</v>
      </c>
      <c r="AW204" s="62">
        <f t="shared" si="1073"/>
        <v>0</v>
      </c>
      <c r="AX204" s="63">
        <v>0</v>
      </c>
      <c r="AY204" s="62">
        <f t="shared" si="1074"/>
        <v>0</v>
      </c>
      <c r="AZ204" s="63">
        <v>0</v>
      </c>
      <c r="BA204" s="62">
        <f t="shared" si="1075"/>
        <v>0</v>
      </c>
      <c r="BB204" s="164">
        <f t="shared" si="1125"/>
        <v>642</v>
      </c>
      <c r="BC204" s="64">
        <f t="shared" si="1126"/>
        <v>23</v>
      </c>
      <c r="BD204" s="62">
        <f t="shared" si="1076"/>
        <v>3.5825545171339561E-2</v>
      </c>
      <c r="BE204" s="64">
        <f t="shared" si="1128"/>
        <v>98</v>
      </c>
      <c r="BF204" s="62">
        <f t="shared" si="1077"/>
        <v>0.15264797507788161</v>
      </c>
      <c r="BG204" s="64">
        <f t="shared" si="1130"/>
        <v>81</v>
      </c>
      <c r="BH204" s="62">
        <f t="shared" si="1078"/>
        <v>0.12616822429906541</v>
      </c>
      <c r="BJ204" s="260"/>
      <c r="BK204" s="271"/>
      <c r="BL204" s="209" t="s">
        <v>160</v>
      </c>
      <c r="BM204" s="38">
        <v>970</v>
      </c>
      <c r="BN204" s="38">
        <v>44</v>
      </c>
      <c r="BO204" s="85">
        <v>4.536082474226804E-2</v>
      </c>
      <c r="BP204" s="38">
        <v>156</v>
      </c>
      <c r="BQ204" s="85">
        <v>0.16082474226804125</v>
      </c>
      <c r="BR204" s="38">
        <v>72</v>
      </c>
      <c r="BS204" s="85">
        <v>7.422680412371134E-2</v>
      </c>
      <c r="BU204" s="189"/>
      <c r="BV204" s="193" t="s">
        <v>160</v>
      </c>
      <c r="BW204" s="36">
        <f t="shared" si="1103"/>
        <v>0.68535825545171336</v>
      </c>
      <c r="BX204" s="36">
        <f>(BM164-SUM(BN164,BP164,BR164))/BM164</f>
        <v>0.73321234119782219</v>
      </c>
      <c r="BY204" s="81"/>
      <c r="BZ204" s="139"/>
      <c r="CA204" s="81"/>
      <c r="CB204" s="81"/>
      <c r="CC204" s="81"/>
      <c r="CD204" s="81"/>
      <c r="CE204" s="81"/>
      <c r="CF204" s="81"/>
      <c r="CG204" s="81"/>
      <c r="CH204" s="81"/>
      <c r="CI204" s="81"/>
      <c r="CJ204" s="81"/>
      <c r="CK204" s="81"/>
      <c r="CL204" s="81"/>
      <c r="CM204" s="81"/>
      <c r="CN204" s="81"/>
      <c r="CO204" s="81"/>
      <c r="CP204" s="3"/>
      <c r="CQ204" s="81"/>
      <c r="CR204" s="81"/>
      <c r="CS204" s="81"/>
      <c r="CT204" s="81"/>
      <c r="CU204" s="81"/>
      <c r="CV204" s="81"/>
      <c r="CW204" s="81"/>
      <c r="CX204" s="81"/>
      <c r="CY204" s="81"/>
      <c r="CZ204" s="81"/>
      <c r="DA204" s="81"/>
      <c r="DB204" s="81"/>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row>
    <row r="205" spans="2:190" s="12" customFormat="1" ht="14.25" customHeight="1">
      <c r="B205" s="260"/>
      <c r="C205" s="271"/>
      <c r="D205" s="136" t="s">
        <v>210</v>
      </c>
      <c r="E205" s="170">
        <v>0</v>
      </c>
      <c r="F205" s="232">
        <v>0</v>
      </c>
      <c r="G205" s="158" t="str">
        <f t="shared" ref="G205" si="1132">IFERROR(F205/E205,"-")</f>
        <v>-</v>
      </c>
      <c r="H205" s="233">
        <v>0</v>
      </c>
      <c r="I205" s="158" t="str">
        <f t="shared" ref="I205" si="1133">IFERROR(H205/E205,"-")</f>
        <v>-</v>
      </c>
      <c r="J205" s="233">
        <v>0</v>
      </c>
      <c r="K205" s="158" t="str">
        <f t="shared" ref="K205" si="1134">IFERROR(J205/E205,"-")</f>
        <v>-</v>
      </c>
      <c r="L205" s="156">
        <v>3</v>
      </c>
      <c r="M205" s="232">
        <v>0</v>
      </c>
      <c r="N205" s="158">
        <f t="shared" ref="N205" si="1135">IFERROR(M205/L205,"-")</f>
        <v>0</v>
      </c>
      <c r="O205" s="233">
        <v>0</v>
      </c>
      <c r="P205" s="158">
        <f t="shared" ref="P205" si="1136">IFERROR(O205/L205,"-")</f>
        <v>0</v>
      </c>
      <c r="Q205" s="233">
        <v>0</v>
      </c>
      <c r="R205" s="158">
        <f t="shared" ref="R205" si="1137">IFERROR(Q205/L205,"-")</f>
        <v>0</v>
      </c>
      <c r="S205" s="156">
        <v>24</v>
      </c>
      <c r="T205" s="232">
        <v>0</v>
      </c>
      <c r="U205" s="158">
        <f t="shared" ref="U205" si="1138">IFERROR(T205/S205,"-")</f>
        <v>0</v>
      </c>
      <c r="V205" s="233">
        <v>1</v>
      </c>
      <c r="W205" s="158">
        <f t="shared" ref="W205" si="1139">IFERROR(V205/S205,"-")</f>
        <v>4.1666666666666664E-2</v>
      </c>
      <c r="X205" s="233">
        <v>1</v>
      </c>
      <c r="Y205" s="158">
        <f t="shared" ref="Y205" si="1140">IFERROR(X205/S205,"-")</f>
        <v>4.1666666666666664E-2</v>
      </c>
      <c r="Z205" s="156">
        <v>42</v>
      </c>
      <c r="AA205" s="232">
        <v>1</v>
      </c>
      <c r="AB205" s="158">
        <f t="shared" ref="AB205" si="1141">IFERROR(AA205/Z205,"-")</f>
        <v>2.3809523809523808E-2</v>
      </c>
      <c r="AC205" s="233">
        <v>2</v>
      </c>
      <c r="AD205" s="158">
        <f t="shared" ref="AD205" si="1142">IFERROR(AC205/Z205,"-")</f>
        <v>4.7619047619047616E-2</v>
      </c>
      <c r="AE205" s="233">
        <v>0</v>
      </c>
      <c r="AF205" s="158">
        <f t="shared" ref="AF205" si="1143">IFERROR(AE205/Z205,"-")</f>
        <v>0</v>
      </c>
      <c r="AG205" s="156">
        <v>46</v>
      </c>
      <c r="AH205" s="232">
        <v>0</v>
      </c>
      <c r="AI205" s="158">
        <f t="shared" ref="AI205" si="1144">IFERROR(AH205/AG205,"-")</f>
        <v>0</v>
      </c>
      <c r="AJ205" s="233">
        <v>1</v>
      </c>
      <c r="AK205" s="158">
        <f t="shared" ref="AK205" si="1145">IFERROR(AJ205/AG205,"-")</f>
        <v>2.1739130434782608E-2</v>
      </c>
      <c r="AL205" s="233">
        <v>1</v>
      </c>
      <c r="AM205" s="158">
        <f t="shared" ref="AM205" si="1146">IFERROR(AL205/AG205,"-")</f>
        <v>2.1739130434782608E-2</v>
      </c>
      <c r="AN205" s="156">
        <v>52</v>
      </c>
      <c r="AO205" s="232">
        <v>0</v>
      </c>
      <c r="AP205" s="158">
        <f t="shared" ref="AP205" si="1147">IFERROR(AO205/AN205,"-")</f>
        <v>0</v>
      </c>
      <c r="AQ205" s="233">
        <v>1</v>
      </c>
      <c r="AR205" s="158">
        <f t="shared" ref="AR205" si="1148">IFERROR(AQ205/AN205,"-")</f>
        <v>1.9230769230769232E-2</v>
      </c>
      <c r="AS205" s="233">
        <v>2</v>
      </c>
      <c r="AT205" s="158">
        <f t="shared" ref="AT205" si="1149">IFERROR(AS205/AN205,"-")</f>
        <v>3.8461538461538464E-2</v>
      </c>
      <c r="AU205" s="156">
        <v>19</v>
      </c>
      <c r="AV205" s="232">
        <v>0</v>
      </c>
      <c r="AW205" s="158">
        <f t="shared" ref="AW205" si="1150">IFERROR(AV205/AU205,"-")</f>
        <v>0</v>
      </c>
      <c r="AX205" s="233">
        <v>0</v>
      </c>
      <c r="AY205" s="158">
        <f t="shared" ref="AY205" si="1151">IFERROR(AX205/AU205,"-")</f>
        <v>0</v>
      </c>
      <c r="AZ205" s="233">
        <v>0</v>
      </c>
      <c r="BA205" s="158">
        <f t="shared" ref="BA205" si="1152">IFERROR(AZ205/AU205,"-")</f>
        <v>0</v>
      </c>
      <c r="BB205" s="156">
        <f t="shared" si="1125"/>
        <v>186</v>
      </c>
      <c r="BC205" s="157">
        <f t="shared" si="1126"/>
        <v>1</v>
      </c>
      <c r="BD205" s="158">
        <f t="shared" ref="BD205" si="1153">IFERROR(BC205/BB205,"-")</f>
        <v>5.3763440860215058E-3</v>
      </c>
      <c r="BE205" s="157">
        <f t="shared" si="1128"/>
        <v>5</v>
      </c>
      <c r="BF205" s="158">
        <f t="shared" ref="BF205" si="1154">IFERROR(BE205/BB205,"-")</f>
        <v>2.6881720430107527E-2</v>
      </c>
      <c r="BG205" s="157">
        <f t="shared" si="1130"/>
        <v>4</v>
      </c>
      <c r="BH205" s="158">
        <f t="shared" ref="BH205" si="1155">IFERROR(BG205/BB205,"-")</f>
        <v>2.1505376344086023E-2</v>
      </c>
      <c r="BJ205" s="260"/>
      <c r="BK205" s="271"/>
      <c r="BL205" s="209" t="s">
        <v>209</v>
      </c>
      <c r="BM205" s="38">
        <v>391</v>
      </c>
      <c r="BN205" s="38">
        <v>0</v>
      </c>
      <c r="BO205" s="85">
        <v>0</v>
      </c>
      <c r="BP205" s="38">
        <v>11</v>
      </c>
      <c r="BQ205" s="85">
        <v>2.8132992327365727E-2</v>
      </c>
      <c r="BR205" s="38">
        <v>5</v>
      </c>
      <c r="BS205" s="85">
        <v>1.278772378516624E-2</v>
      </c>
      <c r="BU205" s="189"/>
      <c r="BV205" s="193" t="s">
        <v>209</v>
      </c>
      <c r="BW205" s="36">
        <f t="shared" si="1103"/>
        <v>0.94623655913978499</v>
      </c>
      <c r="BX205" s="36">
        <f>(BM165-SUM(BN165,BP165,BR165))/BM165</f>
        <v>0.96137339055793991</v>
      </c>
      <c r="BY205" s="81"/>
      <c r="BZ205" s="139"/>
      <c r="CA205" s="81"/>
      <c r="CB205" s="81"/>
      <c r="CC205" s="81"/>
      <c r="CD205" s="81"/>
      <c r="CE205" s="81"/>
      <c r="CF205" s="81"/>
      <c r="CG205" s="81"/>
      <c r="CH205" s="81"/>
      <c r="CI205" s="81"/>
      <c r="CJ205" s="81"/>
      <c r="CK205" s="81"/>
      <c r="CL205" s="81"/>
      <c r="CM205" s="81"/>
      <c r="CN205" s="81"/>
      <c r="CO205" s="81"/>
      <c r="CP205" s="3"/>
      <c r="CQ205" s="81"/>
      <c r="CR205" s="81"/>
      <c r="CS205" s="81"/>
      <c r="CT205" s="81"/>
      <c r="CU205" s="81"/>
      <c r="CV205" s="81"/>
      <c r="CW205" s="81"/>
      <c r="CX205" s="81"/>
      <c r="CY205" s="81"/>
      <c r="CZ205" s="81"/>
      <c r="DA205" s="81"/>
      <c r="DB205" s="81"/>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row>
    <row r="206" spans="2:190" s="12" customFormat="1" ht="14.25" customHeight="1">
      <c r="B206" s="261"/>
      <c r="C206" s="272"/>
      <c r="D206" s="154" t="s">
        <v>67</v>
      </c>
      <c r="E206" s="38">
        <v>44</v>
      </c>
      <c r="F206" s="34">
        <v>2</v>
      </c>
      <c r="G206" s="55">
        <f t="shared" si="1055"/>
        <v>4.5454545454545456E-2</v>
      </c>
      <c r="H206" s="56">
        <v>8</v>
      </c>
      <c r="I206" s="55">
        <f t="shared" si="1056"/>
        <v>0.18181818181818182</v>
      </c>
      <c r="J206" s="56">
        <v>0</v>
      </c>
      <c r="K206" s="55">
        <f t="shared" si="1057"/>
        <v>0</v>
      </c>
      <c r="L206" s="38">
        <v>105</v>
      </c>
      <c r="M206" s="34">
        <v>3</v>
      </c>
      <c r="N206" s="55">
        <f t="shared" si="1058"/>
        <v>2.8571428571428571E-2</v>
      </c>
      <c r="O206" s="56">
        <v>12</v>
      </c>
      <c r="P206" s="55">
        <f t="shared" si="1059"/>
        <v>0.11428571428571428</v>
      </c>
      <c r="Q206" s="56">
        <v>3</v>
      </c>
      <c r="R206" s="55">
        <f t="shared" si="1060"/>
        <v>2.8571428571428571E-2</v>
      </c>
      <c r="S206" s="38">
        <v>4534</v>
      </c>
      <c r="T206" s="34">
        <v>282</v>
      </c>
      <c r="U206" s="55">
        <f t="shared" si="1061"/>
        <v>6.2196735774150858E-2</v>
      </c>
      <c r="V206" s="56">
        <v>783</v>
      </c>
      <c r="W206" s="55">
        <f t="shared" si="1062"/>
        <v>0.17269519188354654</v>
      </c>
      <c r="X206" s="56">
        <v>452</v>
      </c>
      <c r="Y206" s="55">
        <f t="shared" si="1063"/>
        <v>9.9691221879135428E-2</v>
      </c>
      <c r="Z206" s="38">
        <v>3714</v>
      </c>
      <c r="AA206" s="34">
        <v>192</v>
      </c>
      <c r="AB206" s="55">
        <f t="shared" si="1064"/>
        <v>5.1696284329563816E-2</v>
      </c>
      <c r="AC206" s="56">
        <v>546</v>
      </c>
      <c r="AD206" s="55">
        <f t="shared" si="1065"/>
        <v>0.1470113085621971</v>
      </c>
      <c r="AE206" s="56">
        <v>388</v>
      </c>
      <c r="AF206" s="55">
        <f t="shared" si="1066"/>
        <v>0.10446957458266021</v>
      </c>
      <c r="AG206" s="38">
        <v>2332</v>
      </c>
      <c r="AH206" s="34">
        <v>82</v>
      </c>
      <c r="AI206" s="55">
        <f t="shared" si="1067"/>
        <v>3.5162950257289882E-2</v>
      </c>
      <c r="AJ206" s="56">
        <v>317</v>
      </c>
      <c r="AK206" s="55">
        <f t="shared" si="1068"/>
        <v>0.13593481989708406</v>
      </c>
      <c r="AL206" s="56">
        <v>202</v>
      </c>
      <c r="AM206" s="55">
        <f t="shared" si="1069"/>
        <v>8.662092624356775E-2</v>
      </c>
      <c r="AN206" s="38">
        <v>1090</v>
      </c>
      <c r="AO206" s="34">
        <v>14</v>
      </c>
      <c r="AP206" s="55">
        <f t="shared" si="1070"/>
        <v>1.2844036697247707E-2</v>
      </c>
      <c r="AQ206" s="56">
        <v>100</v>
      </c>
      <c r="AR206" s="55">
        <f t="shared" si="1071"/>
        <v>9.1743119266055051E-2</v>
      </c>
      <c r="AS206" s="56">
        <v>60</v>
      </c>
      <c r="AT206" s="55">
        <f t="shared" si="1072"/>
        <v>5.5045871559633031E-2</v>
      </c>
      <c r="AU206" s="38">
        <v>288</v>
      </c>
      <c r="AV206" s="34">
        <v>1</v>
      </c>
      <c r="AW206" s="55">
        <f t="shared" si="1073"/>
        <v>3.472222222222222E-3</v>
      </c>
      <c r="AX206" s="56">
        <v>18</v>
      </c>
      <c r="AY206" s="55">
        <f t="shared" si="1074"/>
        <v>6.25E-2</v>
      </c>
      <c r="AZ206" s="56">
        <v>8</v>
      </c>
      <c r="BA206" s="55">
        <f t="shared" si="1075"/>
        <v>2.7777777777777776E-2</v>
      </c>
      <c r="BB206" s="38">
        <f t="shared" si="1125"/>
        <v>12107</v>
      </c>
      <c r="BC206" s="57">
        <f t="shared" si="1126"/>
        <v>576</v>
      </c>
      <c r="BD206" s="55">
        <f t="shared" si="1076"/>
        <v>4.7575782605104484E-2</v>
      </c>
      <c r="BE206" s="57">
        <f t="shared" si="1128"/>
        <v>1784</v>
      </c>
      <c r="BF206" s="55">
        <f t="shared" si="1077"/>
        <v>0.14735277112414305</v>
      </c>
      <c r="BG206" s="57">
        <f t="shared" si="1130"/>
        <v>1113</v>
      </c>
      <c r="BH206" s="55">
        <f t="shared" si="1078"/>
        <v>9.1930288262988352E-2</v>
      </c>
      <c r="BJ206" s="261"/>
      <c r="BK206" s="272"/>
      <c r="BL206" s="208" t="s">
        <v>67</v>
      </c>
      <c r="BM206" s="38">
        <v>17032</v>
      </c>
      <c r="BN206" s="38">
        <v>757</v>
      </c>
      <c r="BO206" s="85">
        <v>4.444574917801785E-2</v>
      </c>
      <c r="BP206" s="38">
        <v>2796</v>
      </c>
      <c r="BQ206" s="85">
        <v>0.16416157820573038</v>
      </c>
      <c r="BR206" s="38">
        <v>1158</v>
      </c>
      <c r="BS206" s="85">
        <v>6.7989666510098634E-2</v>
      </c>
      <c r="BU206" s="190"/>
      <c r="BV206" s="192" t="s">
        <v>67</v>
      </c>
      <c r="BW206" s="36">
        <f t="shared" si="1103"/>
        <v>0.71314115800776412</v>
      </c>
      <c r="BX206" s="36">
        <f>(BM166-SUM(BN166,BP166,BR166))/BM166</f>
        <v>0.73910447761194031</v>
      </c>
      <c r="BY206" s="81"/>
      <c r="BZ206" s="139"/>
      <c r="CA206" s="81"/>
      <c r="CB206" s="81"/>
      <c r="CC206" s="81"/>
      <c r="CD206" s="81"/>
      <c r="CE206" s="81"/>
      <c r="CF206" s="81"/>
      <c r="CG206" s="81"/>
      <c r="CH206" s="81"/>
      <c r="CI206" s="81"/>
      <c r="CJ206" s="81"/>
      <c r="CK206" s="81"/>
      <c r="CL206" s="81"/>
      <c r="CM206" s="81"/>
      <c r="CN206" s="81"/>
      <c r="CO206" s="81"/>
      <c r="CP206" s="3"/>
      <c r="CQ206" s="81"/>
      <c r="CR206" s="81"/>
      <c r="CS206" s="81"/>
      <c r="CT206" s="81"/>
      <c r="CU206" s="81"/>
      <c r="CV206" s="81"/>
      <c r="CW206" s="81"/>
      <c r="CX206" s="81"/>
      <c r="CY206" s="81"/>
      <c r="CZ206" s="81"/>
      <c r="DA206" s="81"/>
      <c r="DB206" s="81"/>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row>
    <row r="207" spans="2:190" s="12" customFormat="1" ht="14.25" customHeight="1">
      <c r="B207" s="259">
        <v>41</v>
      </c>
      <c r="C207" s="270" t="s">
        <v>11</v>
      </c>
      <c r="D207" s="135" t="s">
        <v>140</v>
      </c>
      <c r="E207" s="120">
        <v>12</v>
      </c>
      <c r="F207" s="83">
        <v>1</v>
      </c>
      <c r="G207" s="72">
        <f t="shared" si="1055"/>
        <v>8.3333333333333329E-2</v>
      </c>
      <c r="H207" s="73">
        <v>1</v>
      </c>
      <c r="I207" s="72">
        <f t="shared" si="1056"/>
        <v>8.3333333333333329E-2</v>
      </c>
      <c r="J207" s="73">
        <v>1</v>
      </c>
      <c r="K207" s="72">
        <f t="shared" si="1057"/>
        <v>8.3333333333333329E-2</v>
      </c>
      <c r="L207" s="120">
        <v>62</v>
      </c>
      <c r="M207" s="83">
        <v>1</v>
      </c>
      <c r="N207" s="72">
        <f t="shared" si="1058"/>
        <v>1.6129032258064516E-2</v>
      </c>
      <c r="O207" s="73">
        <v>8</v>
      </c>
      <c r="P207" s="72">
        <f t="shared" si="1059"/>
        <v>0.12903225806451613</v>
      </c>
      <c r="Q207" s="73">
        <v>5</v>
      </c>
      <c r="R207" s="72">
        <f t="shared" si="1060"/>
        <v>8.0645161290322578E-2</v>
      </c>
      <c r="S207" s="120">
        <v>6231</v>
      </c>
      <c r="T207" s="83">
        <v>308</v>
      </c>
      <c r="U207" s="72">
        <f t="shared" si="1061"/>
        <v>4.9430268014764883E-2</v>
      </c>
      <c r="V207" s="73">
        <v>817</v>
      </c>
      <c r="W207" s="72">
        <f t="shared" si="1062"/>
        <v>0.1311186005456588</v>
      </c>
      <c r="X207" s="73">
        <v>594</v>
      </c>
      <c r="Y207" s="72">
        <f t="shared" si="1063"/>
        <v>9.5329802599903701E-2</v>
      </c>
      <c r="Z207" s="120">
        <v>5744</v>
      </c>
      <c r="AA207" s="83">
        <v>234</v>
      </c>
      <c r="AB207" s="72">
        <f t="shared" si="1064"/>
        <v>4.0738161559888582E-2</v>
      </c>
      <c r="AC207" s="73">
        <v>634</v>
      </c>
      <c r="AD207" s="72">
        <f t="shared" si="1065"/>
        <v>0.11037604456824512</v>
      </c>
      <c r="AE207" s="73">
        <v>608</v>
      </c>
      <c r="AF207" s="72">
        <f t="shared" si="1066"/>
        <v>0.10584958217270195</v>
      </c>
      <c r="AG207" s="120">
        <v>3546</v>
      </c>
      <c r="AH207" s="83">
        <v>96</v>
      </c>
      <c r="AI207" s="72">
        <f t="shared" si="1067"/>
        <v>2.7072758037225041E-2</v>
      </c>
      <c r="AJ207" s="73">
        <v>267</v>
      </c>
      <c r="AK207" s="72">
        <f t="shared" si="1068"/>
        <v>7.5296108291032143E-2</v>
      </c>
      <c r="AL207" s="73">
        <v>376</v>
      </c>
      <c r="AM207" s="72">
        <f t="shared" si="1069"/>
        <v>0.10603496897913142</v>
      </c>
      <c r="AN207" s="120">
        <v>1335</v>
      </c>
      <c r="AO207" s="83">
        <v>20</v>
      </c>
      <c r="AP207" s="72">
        <f t="shared" si="1070"/>
        <v>1.4981273408239701E-2</v>
      </c>
      <c r="AQ207" s="73">
        <v>72</v>
      </c>
      <c r="AR207" s="72">
        <f t="shared" si="1071"/>
        <v>5.3932584269662923E-2</v>
      </c>
      <c r="AS207" s="73">
        <v>78</v>
      </c>
      <c r="AT207" s="72">
        <f t="shared" si="1072"/>
        <v>5.8426966292134834E-2</v>
      </c>
      <c r="AU207" s="120">
        <v>392</v>
      </c>
      <c r="AV207" s="83">
        <v>2</v>
      </c>
      <c r="AW207" s="72">
        <f t="shared" si="1073"/>
        <v>5.1020408163265302E-3</v>
      </c>
      <c r="AX207" s="73">
        <v>15</v>
      </c>
      <c r="AY207" s="72">
        <f t="shared" si="1074"/>
        <v>3.826530612244898E-2</v>
      </c>
      <c r="AZ207" s="73">
        <v>17</v>
      </c>
      <c r="BA207" s="72">
        <f t="shared" si="1075"/>
        <v>4.336734693877551E-2</v>
      </c>
      <c r="BB207" s="120">
        <f t="shared" si="1125"/>
        <v>17322</v>
      </c>
      <c r="BC207" s="74">
        <f t="shared" si="1126"/>
        <v>662</v>
      </c>
      <c r="BD207" s="72">
        <f t="shared" si="1076"/>
        <v>3.8217295924258168E-2</v>
      </c>
      <c r="BE207" s="74">
        <f t="shared" si="1128"/>
        <v>1814</v>
      </c>
      <c r="BF207" s="72">
        <f t="shared" si="1077"/>
        <v>0.10472231843897933</v>
      </c>
      <c r="BG207" s="74">
        <f t="shared" si="1130"/>
        <v>1679</v>
      </c>
      <c r="BH207" s="72">
        <f t="shared" si="1078"/>
        <v>9.6928761113035444E-2</v>
      </c>
      <c r="BJ207" s="259">
        <v>51</v>
      </c>
      <c r="BK207" s="270" t="s">
        <v>42</v>
      </c>
      <c r="BL207" s="209" t="s">
        <v>152</v>
      </c>
      <c r="BM207" s="38">
        <v>20843</v>
      </c>
      <c r="BN207" s="38">
        <v>1813</v>
      </c>
      <c r="BO207" s="85">
        <v>8.6983639591229664E-2</v>
      </c>
      <c r="BP207" s="38">
        <v>4365</v>
      </c>
      <c r="BQ207" s="85">
        <v>0.20942282780789714</v>
      </c>
      <c r="BR207" s="38">
        <v>2120</v>
      </c>
      <c r="BS207" s="85">
        <v>0.10171280525836011</v>
      </c>
      <c r="BU207" s="188" t="s">
        <v>11</v>
      </c>
      <c r="BV207" s="193" t="s">
        <v>140</v>
      </c>
      <c r="BW207" s="36">
        <f t="shared" si="1103"/>
        <v>0.76013162452372707</v>
      </c>
      <c r="BX207" s="36">
        <f>(BM167-SUM(BN167,BP167,BR167))/BM167</f>
        <v>0.77841394204208725</v>
      </c>
      <c r="BY207" s="81"/>
      <c r="BZ207" s="139"/>
      <c r="CA207" s="81"/>
      <c r="CB207" s="81"/>
      <c r="CC207" s="81"/>
      <c r="CD207" s="81"/>
      <c r="CE207" s="81"/>
      <c r="CF207" s="81"/>
      <c r="CG207" s="81"/>
      <c r="CH207" s="81"/>
      <c r="CI207" s="81"/>
      <c r="CJ207" s="81"/>
      <c r="CK207" s="81"/>
      <c r="CL207" s="81"/>
      <c r="CM207" s="81"/>
      <c r="CN207" s="81"/>
      <c r="CO207" s="81"/>
      <c r="CP207" s="3"/>
      <c r="CQ207" s="81"/>
      <c r="CR207" s="81"/>
      <c r="CS207" s="81"/>
      <c r="CT207" s="81"/>
      <c r="CU207" s="81"/>
      <c r="CV207" s="81"/>
      <c r="CW207" s="81"/>
      <c r="CX207" s="81"/>
      <c r="CY207" s="81"/>
      <c r="CZ207" s="81"/>
      <c r="DA207" s="81"/>
      <c r="DB207" s="81"/>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row>
    <row r="208" spans="2:190" s="12" customFormat="1" ht="14.25" customHeight="1">
      <c r="B208" s="260"/>
      <c r="C208" s="271"/>
      <c r="D208" s="213" t="s">
        <v>303</v>
      </c>
      <c r="E208" s="170">
        <v>1</v>
      </c>
      <c r="F208" s="220">
        <v>0</v>
      </c>
      <c r="G208" s="84">
        <f t="shared" si="1055"/>
        <v>0</v>
      </c>
      <c r="H208" s="231">
        <v>0</v>
      </c>
      <c r="I208" s="84">
        <f>IFERROR(H208/E208,"-")</f>
        <v>0</v>
      </c>
      <c r="J208" s="231">
        <v>0</v>
      </c>
      <c r="K208" s="84">
        <f>IFERROR(J208/E208,"-")</f>
        <v>0</v>
      </c>
      <c r="L208" s="170">
        <v>5</v>
      </c>
      <c r="M208" s="220">
        <v>0</v>
      </c>
      <c r="N208" s="84">
        <f>IFERROR(M208/L208,"-")</f>
        <v>0</v>
      </c>
      <c r="O208" s="231">
        <v>1</v>
      </c>
      <c r="P208" s="84">
        <f>IFERROR(O208/L208,"-")</f>
        <v>0.2</v>
      </c>
      <c r="Q208" s="231">
        <v>1</v>
      </c>
      <c r="R208" s="84">
        <f>IFERROR(Q208/L208,"-")</f>
        <v>0.2</v>
      </c>
      <c r="S208" s="170">
        <v>1322</v>
      </c>
      <c r="T208" s="220">
        <v>62</v>
      </c>
      <c r="U208" s="84">
        <f>IFERROR(T208/S208,"-")</f>
        <v>4.6898638426626324E-2</v>
      </c>
      <c r="V208" s="231">
        <v>192</v>
      </c>
      <c r="W208" s="84">
        <f>IFERROR(V208/S208,"-")</f>
        <v>0.14523449319213314</v>
      </c>
      <c r="X208" s="231">
        <v>132</v>
      </c>
      <c r="Y208" s="84">
        <f>IFERROR(X208/S208,"-")</f>
        <v>9.9848714069591532E-2</v>
      </c>
      <c r="Z208" s="170">
        <v>1035</v>
      </c>
      <c r="AA208" s="220">
        <v>54</v>
      </c>
      <c r="AB208" s="84">
        <f>IFERROR(AA208/Z208,"-")</f>
        <v>5.2173913043478258E-2</v>
      </c>
      <c r="AC208" s="231">
        <v>138</v>
      </c>
      <c r="AD208" s="84">
        <f>IFERROR(AC208/Z208,"-")</f>
        <v>0.13333333333333333</v>
      </c>
      <c r="AE208" s="231">
        <v>119</v>
      </c>
      <c r="AF208" s="84">
        <f>IFERROR(AE208/Z208,"-")</f>
        <v>0.11497584541062802</v>
      </c>
      <c r="AG208" s="170">
        <v>601</v>
      </c>
      <c r="AH208" s="220">
        <v>20</v>
      </c>
      <c r="AI208" s="84">
        <f>IFERROR(AH208/AG208,"-")</f>
        <v>3.3277870216306155E-2</v>
      </c>
      <c r="AJ208" s="231">
        <v>59</v>
      </c>
      <c r="AK208" s="84">
        <f>IFERROR(AJ208/AG208,"-")</f>
        <v>9.8169717138103157E-2</v>
      </c>
      <c r="AL208" s="231">
        <v>51</v>
      </c>
      <c r="AM208" s="84">
        <f>IFERROR(AL208/AG208,"-")</f>
        <v>8.4858569051580693E-2</v>
      </c>
      <c r="AN208" s="170">
        <v>257</v>
      </c>
      <c r="AO208" s="220">
        <v>5</v>
      </c>
      <c r="AP208" s="84">
        <f>IFERROR(AO208/AN208,"-")</f>
        <v>1.9455252918287938E-2</v>
      </c>
      <c r="AQ208" s="231">
        <v>15</v>
      </c>
      <c r="AR208" s="84">
        <f>IFERROR(AQ208/AN208,"-")</f>
        <v>5.8365758754863814E-2</v>
      </c>
      <c r="AS208" s="231">
        <v>23</v>
      </c>
      <c r="AT208" s="84">
        <f>IFERROR(AS208/AN208,"-")</f>
        <v>8.9494163424124515E-2</v>
      </c>
      <c r="AU208" s="170">
        <v>68</v>
      </c>
      <c r="AV208" s="220">
        <v>1</v>
      </c>
      <c r="AW208" s="84">
        <f>IFERROR(AV208/AU208,"-")</f>
        <v>1.4705882352941176E-2</v>
      </c>
      <c r="AX208" s="231">
        <v>2</v>
      </c>
      <c r="AY208" s="84">
        <f>IFERROR(AX208/AU208,"-")</f>
        <v>2.9411764705882353E-2</v>
      </c>
      <c r="AZ208" s="231">
        <v>3</v>
      </c>
      <c r="BA208" s="84">
        <f>IFERROR(AZ208/AU208,"-")</f>
        <v>4.4117647058823532E-2</v>
      </c>
      <c r="BB208" s="170">
        <f t="shared" si="1125"/>
        <v>3289</v>
      </c>
      <c r="BC208" s="171">
        <f t="shared" si="1126"/>
        <v>142</v>
      </c>
      <c r="BD208" s="84">
        <f>IFERROR(BC208/BB208,"-")</f>
        <v>4.3174217087260568E-2</v>
      </c>
      <c r="BE208" s="171">
        <f t="shared" si="1128"/>
        <v>407</v>
      </c>
      <c r="BF208" s="84">
        <f>IFERROR(BE208/BB208,"-")</f>
        <v>0.12374581939799331</v>
      </c>
      <c r="BG208" s="171">
        <f t="shared" si="1130"/>
        <v>329</v>
      </c>
      <c r="BH208" s="84">
        <f>IFERROR(BG208/BB208,"-")</f>
        <v>0.10003040437823046</v>
      </c>
      <c r="BJ208" s="260"/>
      <c r="BK208" s="271"/>
      <c r="BL208" s="209" t="s">
        <v>160</v>
      </c>
      <c r="BM208" s="38">
        <v>1377</v>
      </c>
      <c r="BN208" s="38">
        <v>119</v>
      </c>
      <c r="BO208" s="85">
        <v>8.6419753086419748E-2</v>
      </c>
      <c r="BP208" s="38">
        <v>299</v>
      </c>
      <c r="BQ208" s="85">
        <v>0.21713870733478577</v>
      </c>
      <c r="BR208" s="38">
        <v>122</v>
      </c>
      <c r="BS208" s="85">
        <v>8.8598402323892517E-2</v>
      </c>
      <c r="BU208" s="225"/>
      <c r="BV208" s="214" t="s">
        <v>299</v>
      </c>
      <c r="BW208" s="36">
        <f t="shared" si="1103"/>
        <v>0.7330495591365157</v>
      </c>
      <c r="BX208" s="226"/>
      <c r="BY208" s="81"/>
      <c r="BZ208" s="139"/>
      <c r="CA208" s="81"/>
      <c r="CB208" s="81"/>
      <c r="CC208" s="81"/>
      <c r="CD208" s="81"/>
      <c r="CE208" s="81"/>
      <c r="CF208" s="81"/>
      <c r="CG208" s="81"/>
      <c r="CH208" s="81"/>
      <c r="CI208" s="81"/>
      <c r="CJ208" s="81"/>
      <c r="CK208" s="81"/>
      <c r="CL208" s="81"/>
      <c r="CM208" s="81"/>
      <c r="CN208" s="81"/>
      <c r="CO208" s="81"/>
      <c r="CP208" s="3"/>
      <c r="CQ208" s="81"/>
      <c r="CR208" s="81"/>
      <c r="CS208" s="81"/>
      <c r="CT208" s="81"/>
      <c r="CU208" s="81"/>
      <c r="CV208" s="81"/>
      <c r="CW208" s="81"/>
      <c r="CX208" s="81"/>
      <c r="CY208" s="81"/>
      <c r="CZ208" s="81"/>
      <c r="DA208" s="81"/>
      <c r="DB208" s="81"/>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row>
    <row r="209" spans="2:190" s="12" customFormat="1" ht="14.25" customHeight="1">
      <c r="B209" s="260"/>
      <c r="C209" s="271"/>
      <c r="D209" s="169" t="s">
        <v>160</v>
      </c>
      <c r="E209" s="164">
        <v>2</v>
      </c>
      <c r="F209" s="165">
        <v>1</v>
      </c>
      <c r="G209" s="62">
        <f t="shared" si="1055"/>
        <v>0.5</v>
      </c>
      <c r="H209" s="63">
        <v>0</v>
      </c>
      <c r="I209" s="62">
        <f t="shared" si="1056"/>
        <v>0</v>
      </c>
      <c r="J209" s="63">
        <v>0</v>
      </c>
      <c r="K209" s="62">
        <f t="shared" si="1057"/>
        <v>0</v>
      </c>
      <c r="L209" s="164">
        <v>3</v>
      </c>
      <c r="M209" s="165">
        <v>0</v>
      </c>
      <c r="N209" s="62">
        <f t="shared" si="1058"/>
        <v>0</v>
      </c>
      <c r="O209" s="63">
        <v>0</v>
      </c>
      <c r="P209" s="62">
        <f t="shared" si="1059"/>
        <v>0</v>
      </c>
      <c r="Q209" s="63">
        <v>0</v>
      </c>
      <c r="R209" s="62">
        <f t="shared" si="1060"/>
        <v>0</v>
      </c>
      <c r="S209" s="164">
        <v>604</v>
      </c>
      <c r="T209" s="165">
        <v>28</v>
      </c>
      <c r="U209" s="62">
        <f t="shared" si="1061"/>
        <v>4.6357615894039736E-2</v>
      </c>
      <c r="V209" s="63">
        <v>79</v>
      </c>
      <c r="W209" s="62">
        <f t="shared" si="1062"/>
        <v>0.13079470198675497</v>
      </c>
      <c r="X209" s="63">
        <v>59</v>
      </c>
      <c r="Y209" s="62">
        <f t="shared" si="1063"/>
        <v>9.7682119205298013E-2</v>
      </c>
      <c r="Z209" s="164">
        <v>420</v>
      </c>
      <c r="AA209" s="165">
        <v>29</v>
      </c>
      <c r="AB209" s="62">
        <f t="shared" si="1064"/>
        <v>6.9047619047619052E-2</v>
      </c>
      <c r="AC209" s="63">
        <v>52</v>
      </c>
      <c r="AD209" s="62">
        <f t="shared" si="1065"/>
        <v>0.12380952380952381</v>
      </c>
      <c r="AE209" s="63">
        <v>38</v>
      </c>
      <c r="AF209" s="62">
        <f t="shared" si="1066"/>
        <v>9.0476190476190474E-2</v>
      </c>
      <c r="AG209" s="164">
        <v>206</v>
      </c>
      <c r="AH209" s="165">
        <v>5</v>
      </c>
      <c r="AI209" s="62">
        <f t="shared" si="1067"/>
        <v>2.4271844660194174E-2</v>
      </c>
      <c r="AJ209" s="63">
        <v>23</v>
      </c>
      <c r="AK209" s="62">
        <f t="shared" si="1068"/>
        <v>0.11165048543689321</v>
      </c>
      <c r="AL209" s="63">
        <v>20</v>
      </c>
      <c r="AM209" s="62">
        <f t="shared" si="1069"/>
        <v>9.7087378640776698E-2</v>
      </c>
      <c r="AN209" s="164">
        <v>60</v>
      </c>
      <c r="AO209" s="165">
        <v>1</v>
      </c>
      <c r="AP209" s="62">
        <f t="shared" si="1070"/>
        <v>1.6666666666666666E-2</v>
      </c>
      <c r="AQ209" s="63">
        <v>4</v>
      </c>
      <c r="AR209" s="62">
        <f t="shared" si="1071"/>
        <v>6.6666666666666666E-2</v>
      </c>
      <c r="AS209" s="63">
        <v>8</v>
      </c>
      <c r="AT209" s="62">
        <f t="shared" si="1072"/>
        <v>0.13333333333333333</v>
      </c>
      <c r="AU209" s="164">
        <v>28</v>
      </c>
      <c r="AV209" s="165">
        <v>1</v>
      </c>
      <c r="AW209" s="62">
        <f t="shared" si="1073"/>
        <v>3.5714285714285712E-2</v>
      </c>
      <c r="AX209" s="63">
        <v>3</v>
      </c>
      <c r="AY209" s="62">
        <f t="shared" si="1074"/>
        <v>0.10714285714285714</v>
      </c>
      <c r="AZ209" s="63">
        <v>2</v>
      </c>
      <c r="BA209" s="62">
        <f t="shared" si="1075"/>
        <v>7.1428571428571425E-2</v>
      </c>
      <c r="BB209" s="164">
        <f t="shared" si="1125"/>
        <v>1323</v>
      </c>
      <c r="BC209" s="64">
        <f t="shared" si="1126"/>
        <v>65</v>
      </c>
      <c r="BD209" s="62">
        <f t="shared" si="1076"/>
        <v>4.91307634164777E-2</v>
      </c>
      <c r="BE209" s="64">
        <f t="shared" si="1128"/>
        <v>161</v>
      </c>
      <c r="BF209" s="62">
        <f t="shared" si="1077"/>
        <v>0.12169312169312169</v>
      </c>
      <c r="BG209" s="64">
        <f t="shared" si="1130"/>
        <v>127</v>
      </c>
      <c r="BH209" s="62">
        <f t="shared" si="1078"/>
        <v>9.5993953136810278E-2</v>
      </c>
      <c r="BJ209" s="260"/>
      <c r="BK209" s="271"/>
      <c r="BL209" s="209" t="s">
        <v>209</v>
      </c>
      <c r="BM209" s="38">
        <v>425</v>
      </c>
      <c r="BN209" s="38">
        <v>1</v>
      </c>
      <c r="BO209" s="85">
        <v>2.352941176470588E-3</v>
      </c>
      <c r="BP209" s="38">
        <v>18</v>
      </c>
      <c r="BQ209" s="85">
        <v>4.2352941176470586E-2</v>
      </c>
      <c r="BR209" s="38">
        <v>17</v>
      </c>
      <c r="BS209" s="85">
        <v>0.04</v>
      </c>
      <c r="BU209" s="189"/>
      <c r="BV209" s="193" t="s">
        <v>160</v>
      </c>
      <c r="BW209" s="36">
        <f t="shared" si="1103"/>
        <v>0.7331821617535903</v>
      </c>
      <c r="BX209" s="36">
        <f>(BM168-SUM(BN168,BP168,BR168))/BM168</f>
        <v>0.77237185056472635</v>
      </c>
      <c r="BY209" s="81"/>
      <c r="BZ209" s="139"/>
      <c r="CA209" s="81"/>
      <c r="CB209" s="81"/>
      <c r="CC209" s="81"/>
      <c r="CD209" s="81"/>
      <c r="CE209" s="81"/>
      <c r="CF209" s="81"/>
      <c r="CG209" s="81"/>
      <c r="CH209" s="81"/>
      <c r="CI209" s="81"/>
      <c r="CJ209" s="81"/>
      <c r="CK209" s="81"/>
      <c r="CL209" s="81"/>
      <c r="CM209" s="81"/>
      <c r="CN209" s="81"/>
      <c r="CO209" s="81"/>
      <c r="CP209" s="3"/>
      <c r="CQ209" s="81"/>
      <c r="CR209" s="81"/>
      <c r="CS209" s="81"/>
      <c r="CT209" s="81"/>
      <c r="CU209" s="81"/>
      <c r="CV209" s="81"/>
      <c r="CW209" s="81"/>
      <c r="CX209" s="81"/>
      <c r="CY209" s="81"/>
      <c r="CZ209" s="81"/>
      <c r="DA209" s="81"/>
      <c r="DB209" s="81"/>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row>
    <row r="210" spans="2:190" s="12" customFormat="1" ht="14.25" customHeight="1">
      <c r="B210" s="260"/>
      <c r="C210" s="271"/>
      <c r="D210" s="136" t="s">
        <v>210</v>
      </c>
      <c r="E210" s="156">
        <v>1</v>
      </c>
      <c r="F210" s="232">
        <v>0</v>
      </c>
      <c r="G210" s="158">
        <f t="shared" ref="G210" si="1156">IFERROR(F210/E210,"-")</f>
        <v>0</v>
      </c>
      <c r="H210" s="233">
        <v>0</v>
      </c>
      <c r="I210" s="158">
        <f t="shared" ref="I210" si="1157">IFERROR(H210/E210,"-")</f>
        <v>0</v>
      </c>
      <c r="J210" s="233">
        <v>0</v>
      </c>
      <c r="K210" s="158">
        <f t="shared" ref="K210" si="1158">IFERROR(J210/E210,"-")</f>
        <v>0</v>
      </c>
      <c r="L210" s="156">
        <v>2</v>
      </c>
      <c r="M210" s="232">
        <v>0</v>
      </c>
      <c r="N210" s="158">
        <f t="shared" ref="N210" si="1159">IFERROR(M210/L210,"-")</f>
        <v>0</v>
      </c>
      <c r="O210" s="233">
        <v>0</v>
      </c>
      <c r="P210" s="158">
        <f t="shared" ref="P210" si="1160">IFERROR(O210/L210,"-")</f>
        <v>0</v>
      </c>
      <c r="Q210" s="233">
        <v>0</v>
      </c>
      <c r="R210" s="158">
        <f t="shared" ref="R210" si="1161">IFERROR(Q210/L210,"-")</f>
        <v>0</v>
      </c>
      <c r="S210" s="156">
        <v>59</v>
      </c>
      <c r="T210" s="232">
        <v>0</v>
      </c>
      <c r="U210" s="158">
        <f t="shared" ref="U210" si="1162">IFERROR(T210/S210,"-")</f>
        <v>0</v>
      </c>
      <c r="V210" s="233">
        <v>0</v>
      </c>
      <c r="W210" s="158">
        <f t="shared" ref="W210" si="1163">IFERROR(V210/S210,"-")</f>
        <v>0</v>
      </c>
      <c r="X210" s="233">
        <v>2</v>
      </c>
      <c r="Y210" s="158">
        <f t="shared" ref="Y210" si="1164">IFERROR(X210/S210,"-")</f>
        <v>3.3898305084745763E-2</v>
      </c>
      <c r="Z210" s="156">
        <v>103</v>
      </c>
      <c r="AA210" s="232">
        <v>0</v>
      </c>
      <c r="AB210" s="158">
        <f t="shared" ref="AB210" si="1165">IFERROR(AA210/Z210,"-")</f>
        <v>0</v>
      </c>
      <c r="AC210" s="233">
        <v>1</v>
      </c>
      <c r="AD210" s="158">
        <f t="shared" ref="AD210" si="1166">IFERROR(AC210/Z210,"-")</f>
        <v>9.7087378640776691E-3</v>
      </c>
      <c r="AE210" s="233">
        <v>4</v>
      </c>
      <c r="AF210" s="158">
        <f t="shared" ref="AF210" si="1167">IFERROR(AE210/Z210,"-")</f>
        <v>3.8834951456310676E-2</v>
      </c>
      <c r="AG210" s="156">
        <v>124</v>
      </c>
      <c r="AH210" s="232">
        <v>1</v>
      </c>
      <c r="AI210" s="158">
        <f t="shared" ref="AI210" si="1168">IFERROR(AH210/AG210,"-")</f>
        <v>8.0645161290322578E-3</v>
      </c>
      <c r="AJ210" s="233">
        <v>3</v>
      </c>
      <c r="AK210" s="158">
        <f t="shared" ref="AK210" si="1169">IFERROR(AJ210/AG210,"-")</f>
        <v>2.4193548387096774E-2</v>
      </c>
      <c r="AL210" s="233">
        <v>1</v>
      </c>
      <c r="AM210" s="158">
        <f t="shared" ref="AM210" si="1170">IFERROR(AL210/AG210,"-")</f>
        <v>8.0645161290322578E-3</v>
      </c>
      <c r="AN210" s="156">
        <v>67</v>
      </c>
      <c r="AO210" s="232">
        <v>0</v>
      </c>
      <c r="AP210" s="158">
        <f t="shared" ref="AP210" si="1171">IFERROR(AO210/AN210,"-")</f>
        <v>0</v>
      </c>
      <c r="AQ210" s="233">
        <v>0</v>
      </c>
      <c r="AR210" s="158">
        <f t="shared" ref="AR210" si="1172">IFERROR(AQ210/AN210,"-")</f>
        <v>0</v>
      </c>
      <c r="AS210" s="233">
        <v>0</v>
      </c>
      <c r="AT210" s="158">
        <f t="shared" ref="AT210" si="1173">IFERROR(AS210/AN210,"-")</f>
        <v>0</v>
      </c>
      <c r="AU210" s="156">
        <v>68</v>
      </c>
      <c r="AV210" s="232">
        <v>0</v>
      </c>
      <c r="AW210" s="158">
        <f t="shared" ref="AW210" si="1174">IFERROR(AV210/AU210,"-")</f>
        <v>0</v>
      </c>
      <c r="AX210" s="233">
        <v>1</v>
      </c>
      <c r="AY210" s="158">
        <f t="shared" ref="AY210" si="1175">IFERROR(AX210/AU210,"-")</f>
        <v>1.4705882352941176E-2</v>
      </c>
      <c r="AZ210" s="233">
        <v>0</v>
      </c>
      <c r="BA210" s="158">
        <f t="shared" ref="BA210" si="1176">IFERROR(AZ210/AU210,"-")</f>
        <v>0</v>
      </c>
      <c r="BB210" s="156">
        <f t="shared" si="1125"/>
        <v>424</v>
      </c>
      <c r="BC210" s="157">
        <f t="shared" si="1126"/>
        <v>1</v>
      </c>
      <c r="BD210" s="158">
        <f t="shared" ref="BD210" si="1177">IFERROR(BC210/BB210,"-")</f>
        <v>2.3584905660377358E-3</v>
      </c>
      <c r="BE210" s="157">
        <f t="shared" si="1128"/>
        <v>5</v>
      </c>
      <c r="BF210" s="158">
        <f t="shared" ref="BF210" si="1178">IFERROR(BE210/BB210,"-")</f>
        <v>1.179245283018868E-2</v>
      </c>
      <c r="BG210" s="157">
        <f t="shared" si="1130"/>
        <v>7</v>
      </c>
      <c r="BH210" s="158">
        <f t="shared" ref="BH210" si="1179">IFERROR(BG210/BB210,"-")</f>
        <v>1.6509433962264151E-2</v>
      </c>
      <c r="BJ210" s="261"/>
      <c r="BK210" s="272"/>
      <c r="BL210" s="208" t="s">
        <v>67</v>
      </c>
      <c r="BM210" s="38">
        <v>22645</v>
      </c>
      <c r="BN210" s="38">
        <v>1933</v>
      </c>
      <c r="BO210" s="85">
        <v>8.5361006844778098E-2</v>
      </c>
      <c r="BP210" s="38">
        <v>4682</v>
      </c>
      <c r="BQ210" s="85">
        <v>0.20675645837933318</v>
      </c>
      <c r="BR210" s="38">
        <v>2259</v>
      </c>
      <c r="BS210" s="85">
        <v>9.9757120777213507E-2</v>
      </c>
      <c r="BU210" s="189"/>
      <c r="BV210" s="193" t="s">
        <v>209</v>
      </c>
      <c r="BW210" s="36">
        <f t="shared" si="1103"/>
        <v>0.96933962264150941</v>
      </c>
      <c r="BX210" s="36">
        <f>(BM169-SUM(BN169,BP169,BR169))/BM169</f>
        <v>0.96474358974358976</v>
      </c>
      <c r="BY210" s="81"/>
      <c r="BZ210" s="139"/>
      <c r="CA210" s="81"/>
      <c r="CB210" s="81"/>
      <c r="CC210" s="81"/>
      <c r="CD210" s="81"/>
      <c r="CE210" s="81"/>
      <c r="CF210" s="81"/>
      <c r="CG210" s="81"/>
      <c r="CH210" s="81"/>
      <c r="CI210" s="81"/>
      <c r="CJ210" s="81"/>
      <c r="CK210" s="81"/>
      <c r="CL210" s="81"/>
      <c r="CM210" s="81"/>
      <c r="CN210" s="81"/>
      <c r="CO210" s="81"/>
      <c r="CP210" s="3"/>
      <c r="CQ210" s="81"/>
      <c r="CR210" s="81"/>
      <c r="CS210" s="81"/>
      <c r="CT210" s="81"/>
      <c r="CU210" s="81"/>
      <c r="CV210" s="81"/>
      <c r="CW210" s="81"/>
      <c r="CX210" s="81"/>
      <c r="CY210" s="81"/>
      <c r="CZ210" s="81"/>
      <c r="DA210" s="81"/>
      <c r="DB210" s="81"/>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row>
    <row r="211" spans="2:190" s="12" customFormat="1" ht="14.25" customHeight="1">
      <c r="B211" s="261"/>
      <c r="C211" s="272"/>
      <c r="D211" s="154" t="s">
        <v>67</v>
      </c>
      <c r="E211" s="37">
        <v>16</v>
      </c>
      <c r="F211" s="234">
        <v>2</v>
      </c>
      <c r="G211" s="13">
        <f t="shared" si="1055"/>
        <v>0.125</v>
      </c>
      <c r="H211" s="33">
        <v>1</v>
      </c>
      <c r="I211" s="13">
        <f t="shared" si="1056"/>
        <v>6.25E-2</v>
      </c>
      <c r="J211" s="33">
        <v>1</v>
      </c>
      <c r="K211" s="13">
        <f t="shared" si="1057"/>
        <v>6.25E-2</v>
      </c>
      <c r="L211" s="37">
        <v>72</v>
      </c>
      <c r="M211" s="234">
        <v>1</v>
      </c>
      <c r="N211" s="13">
        <f t="shared" si="1058"/>
        <v>1.3888888888888888E-2</v>
      </c>
      <c r="O211" s="33">
        <v>9</v>
      </c>
      <c r="P211" s="13">
        <f t="shared" si="1059"/>
        <v>0.125</v>
      </c>
      <c r="Q211" s="33">
        <v>6</v>
      </c>
      <c r="R211" s="13">
        <f t="shared" si="1060"/>
        <v>8.3333333333333329E-2</v>
      </c>
      <c r="S211" s="37">
        <v>8216</v>
      </c>
      <c r="T211" s="234">
        <v>398</v>
      </c>
      <c r="U211" s="13">
        <f t="shared" si="1061"/>
        <v>4.8442064264849073E-2</v>
      </c>
      <c r="V211" s="33">
        <v>1088</v>
      </c>
      <c r="W211" s="13">
        <f t="shared" si="1062"/>
        <v>0.13242453748782862</v>
      </c>
      <c r="X211" s="33">
        <v>787</v>
      </c>
      <c r="Y211" s="13">
        <f t="shared" si="1063"/>
        <v>9.5788704965920152E-2</v>
      </c>
      <c r="Z211" s="37">
        <v>7302</v>
      </c>
      <c r="AA211" s="234">
        <v>317</v>
      </c>
      <c r="AB211" s="13">
        <f t="shared" si="1064"/>
        <v>4.3412763626403728E-2</v>
      </c>
      <c r="AC211" s="33">
        <v>825</v>
      </c>
      <c r="AD211" s="13">
        <f t="shared" si="1065"/>
        <v>0.11298274445357437</v>
      </c>
      <c r="AE211" s="33">
        <v>769</v>
      </c>
      <c r="AF211" s="13">
        <f t="shared" si="1066"/>
        <v>0.10531361270884688</v>
      </c>
      <c r="AG211" s="37">
        <v>4477</v>
      </c>
      <c r="AH211" s="234">
        <v>122</v>
      </c>
      <c r="AI211" s="13">
        <f t="shared" si="1067"/>
        <v>2.7250390886754523E-2</v>
      </c>
      <c r="AJ211" s="33">
        <v>352</v>
      </c>
      <c r="AK211" s="13">
        <f t="shared" si="1068"/>
        <v>7.8624078624078622E-2</v>
      </c>
      <c r="AL211" s="33">
        <v>448</v>
      </c>
      <c r="AM211" s="13">
        <f t="shared" si="1069"/>
        <v>0.10006700915791825</v>
      </c>
      <c r="AN211" s="37">
        <v>1719</v>
      </c>
      <c r="AO211" s="234">
        <v>26</v>
      </c>
      <c r="AP211" s="13">
        <f t="shared" si="1070"/>
        <v>1.5125072716695753E-2</v>
      </c>
      <c r="AQ211" s="33">
        <v>91</v>
      </c>
      <c r="AR211" s="13">
        <f t="shared" si="1071"/>
        <v>5.2937754508435138E-2</v>
      </c>
      <c r="AS211" s="33">
        <v>109</v>
      </c>
      <c r="AT211" s="13">
        <f t="shared" si="1072"/>
        <v>6.3408958696916817E-2</v>
      </c>
      <c r="AU211" s="37">
        <v>556</v>
      </c>
      <c r="AV211" s="234">
        <v>4</v>
      </c>
      <c r="AW211" s="13">
        <f t="shared" si="1073"/>
        <v>7.1942446043165471E-3</v>
      </c>
      <c r="AX211" s="33">
        <v>21</v>
      </c>
      <c r="AY211" s="13">
        <f t="shared" si="1074"/>
        <v>3.7769784172661872E-2</v>
      </c>
      <c r="AZ211" s="33">
        <v>22</v>
      </c>
      <c r="BA211" s="13">
        <f t="shared" si="1075"/>
        <v>3.9568345323741004E-2</v>
      </c>
      <c r="BB211" s="37">
        <f t="shared" si="1125"/>
        <v>22358</v>
      </c>
      <c r="BC211" s="70">
        <f t="shared" si="1126"/>
        <v>870</v>
      </c>
      <c r="BD211" s="13">
        <f t="shared" si="1076"/>
        <v>3.8912246175865459E-2</v>
      </c>
      <c r="BE211" s="70">
        <f t="shared" si="1128"/>
        <v>2387</v>
      </c>
      <c r="BF211" s="13">
        <f t="shared" si="1077"/>
        <v>0.10676268002504696</v>
      </c>
      <c r="BG211" s="70">
        <f t="shared" si="1130"/>
        <v>2142</v>
      </c>
      <c r="BH211" s="13">
        <f t="shared" si="1078"/>
        <v>9.5804633688165317E-2</v>
      </c>
      <c r="BJ211" s="259">
        <v>52</v>
      </c>
      <c r="BK211" s="270" t="s">
        <v>4</v>
      </c>
      <c r="BL211" s="209" t="s">
        <v>152</v>
      </c>
      <c r="BM211" s="38">
        <v>15945</v>
      </c>
      <c r="BN211" s="38">
        <v>1222</v>
      </c>
      <c r="BO211" s="85">
        <v>7.6638444653496396E-2</v>
      </c>
      <c r="BP211" s="38">
        <v>2965</v>
      </c>
      <c r="BQ211" s="85">
        <v>0.18595170899968641</v>
      </c>
      <c r="BR211" s="38">
        <v>1668</v>
      </c>
      <c r="BS211" s="85">
        <v>0.10460959548447789</v>
      </c>
      <c r="BU211" s="190"/>
      <c r="BV211" s="192" t="s">
        <v>67</v>
      </c>
      <c r="BW211" s="36">
        <f t="shared" si="1103"/>
        <v>0.75852044011092223</v>
      </c>
      <c r="BX211" s="36">
        <f>(BM170-SUM(BN170,BP170,BR170))/BM170</f>
        <v>0.78345476344185183</v>
      </c>
      <c r="BY211" s="81"/>
      <c r="BZ211" s="139"/>
      <c r="CA211" s="81"/>
      <c r="CB211" s="81"/>
      <c r="CC211" s="81"/>
      <c r="CD211" s="81"/>
      <c r="CE211" s="81"/>
      <c r="CF211" s="81"/>
      <c r="CG211" s="81"/>
      <c r="CH211" s="81"/>
      <c r="CI211" s="81"/>
      <c r="CJ211" s="81"/>
      <c r="CK211" s="81"/>
      <c r="CL211" s="81"/>
      <c r="CM211" s="81"/>
      <c r="CN211" s="81"/>
      <c r="CO211" s="81"/>
      <c r="CP211" s="3"/>
      <c r="CQ211" s="81"/>
      <c r="CR211" s="81"/>
      <c r="CS211" s="81"/>
      <c r="CT211" s="81"/>
      <c r="CU211" s="81"/>
      <c r="CV211" s="81"/>
      <c r="CW211" s="81"/>
      <c r="CX211" s="81"/>
      <c r="CY211" s="81"/>
      <c r="CZ211" s="81"/>
      <c r="DA211" s="81"/>
      <c r="DB211" s="81"/>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row>
    <row r="212" spans="2:190" s="12" customFormat="1" ht="14.25" customHeight="1">
      <c r="B212" s="259">
        <v>42</v>
      </c>
      <c r="C212" s="270" t="s">
        <v>12</v>
      </c>
      <c r="D212" s="135" t="s">
        <v>211</v>
      </c>
      <c r="E212" s="120">
        <v>57</v>
      </c>
      <c r="F212" s="83">
        <v>2</v>
      </c>
      <c r="G212" s="72">
        <f t="shared" si="1055"/>
        <v>3.5087719298245612E-2</v>
      </c>
      <c r="H212" s="73">
        <v>12</v>
      </c>
      <c r="I212" s="72">
        <f t="shared" si="1056"/>
        <v>0.21052631578947367</v>
      </c>
      <c r="J212" s="73">
        <v>2</v>
      </c>
      <c r="K212" s="72">
        <f t="shared" si="1057"/>
        <v>3.5087719298245612E-2</v>
      </c>
      <c r="L212" s="120">
        <v>266</v>
      </c>
      <c r="M212" s="83">
        <v>4</v>
      </c>
      <c r="N212" s="72">
        <f t="shared" si="1058"/>
        <v>1.5037593984962405E-2</v>
      </c>
      <c r="O212" s="73">
        <v>39</v>
      </c>
      <c r="P212" s="72">
        <f t="shared" si="1059"/>
        <v>0.14661654135338345</v>
      </c>
      <c r="Q212" s="73">
        <v>7</v>
      </c>
      <c r="R212" s="72">
        <f t="shared" si="1060"/>
        <v>2.6315789473684209E-2</v>
      </c>
      <c r="S212" s="120">
        <v>15816</v>
      </c>
      <c r="T212" s="83">
        <v>678</v>
      </c>
      <c r="U212" s="72">
        <f t="shared" si="1061"/>
        <v>4.2867981790591807E-2</v>
      </c>
      <c r="V212" s="73">
        <v>3354</v>
      </c>
      <c r="W212" s="72">
        <f t="shared" si="1062"/>
        <v>0.2120637329286798</v>
      </c>
      <c r="X212" s="73">
        <v>698</v>
      </c>
      <c r="Y212" s="72">
        <f t="shared" si="1063"/>
        <v>4.413252402630248E-2</v>
      </c>
      <c r="Z212" s="120">
        <v>12598</v>
      </c>
      <c r="AA212" s="83">
        <v>374</v>
      </c>
      <c r="AB212" s="72">
        <f t="shared" si="1064"/>
        <v>2.9687251944753135E-2</v>
      </c>
      <c r="AC212" s="73">
        <v>2238</v>
      </c>
      <c r="AD212" s="72">
        <f t="shared" si="1065"/>
        <v>0.17764724559453882</v>
      </c>
      <c r="AE212" s="73">
        <v>544</v>
      </c>
      <c r="AF212" s="72">
        <f t="shared" si="1066"/>
        <v>4.3181457374186376E-2</v>
      </c>
      <c r="AG212" s="120">
        <v>7340</v>
      </c>
      <c r="AH212" s="83">
        <v>142</v>
      </c>
      <c r="AI212" s="72">
        <f t="shared" si="1067"/>
        <v>1.9346049046321527E-2</v>
      </c>
      <c r="AJ212" s="73">
        <v>855</v>
      </c>
      <c r="AK212" s="72">
        <f t="shared" si="1068"/>
        <v>0.1164850136239782</v>
      </c>
      <c r="AL212" s="73">
        <v>264</v>
      </c>
      <c r="AM212" s="72">
        <f t="shared" si="1069"/>
        <v>3.5967302452316073E-2</v>
      </c>
      <c r="AN212" s="120">
        <v>3293</v>
      </c>
      <c r="AO212" s="83">
        <v>35</v>
      </c>
      <c r="AP212" s="72">
        <f t="shared" si="1070"/>
        <v>1.0628606134224112E-2</v>
      </c>
      <c r="AQ212" s="73">
        <v>250</v>
      </c>
      <c r="AR212" s="72">
        <f t="shared" si="1071"/>
        <v>7.5918615244457935E-2</v>
      </c>
      <c r="AS212" s="73">
        <v>76</v>
      </c>
      <c r="AT212" s="72">
        <f t="shared" si="1072"/>
        <v>2.3079259034315215E-2</v>
      </c>
      <c r="AU212" s="120">
        <v>1034</v>
      </c>
      <c r="AV212" s="83">
        <v>2</v>
      </c>
      <c r="AW212" s="72">
        <f t="shared" si="1073"/>
        <v>1.9342359767891683E-3</v>
      </c>
      <c r="AX212" s="73">
        <v>38</v>
      </c>
      <c r="AY212" s="72">
        <f t="shared" si="1074"/>
        <v>3.6750483558994199E-2</v>
      </c>
      <c r="AZ212" s="73">
        <v>19</v>
      </c>
      <c r="BA212" s="72">
        <f t="shared" si="1075"/>
        <v>1.8375241779497099E-2</v>
      </c>
      <c r="BB212" s="120">
        <f t="shared" si="1125"/>
        <v>40404</v>
      </c>
      <c r="BC212" s="74">
        <f t="shared" si="1126"/>
        <v>1237</v>
      </c>
      <c r="BD212" s="72">
        <f t="shared" si="1076"/>
        <v>3.0615780615780616E-2</v>
      </c>
      <c r="BE212" s="74">
        <f t="shared" si="1128"/>
        <v>6786</v>
      </c>
      <c r="BF212" s="72">
        <f t="shared" si="1077"/>
        <v>0.16795366795366795</v>
      </c>
      <c r="BG212" s="74">
        <f t="shared" si="1130"/>
        <v>1610</v>
      </c>
      <c r="BH212" s="72">
        <f t="shared" si="1078"/>
        <v>3.9847539847539845E-2</v>
      </c>
      <c r="BJ212" s="260"/>
      <c r="BK212" s="271"/>
      <c r="BL212" s="209" t="s">
        <v>160</v>
      </c>
      <c r="BM212" s="38">
        <v>2259</v>
      </c>
      <c r="BN212" s="38">
        <v>195</v>
      </c>
      <c r="BO212" s="85">
        <v>8.632138114209828E-2</v>
      </c>
      <c r="BP212" s="38">
        <v>425</v>
      </c>
      <c r="BQ212" s="85">
        <v>0.18813634351482958</v>
      </c>
      <c r="BR212" s="38">
        <v>243</v>
      </c>
      <c r="BS212" s="85">
        <v>0.10756972111553785</v>
      </c>
      <c r="BU212" s="188" t="s">
        <v>12</v>
      </c>
      <c r="BV212" s="193" t="s">
        <v>140</v>
      </c>
      <c r="BW212" s="36">
        <f t="shared" si="1103"/>
        <v>0.76158301158301156</v>
      </c>
      <c r="BX212" s="36">
        <f>(BM171-SUM(BN171,BP171,BR171))/BM171</f>
        <v>0.76985626753707836</v>
      </c>
      <c r="BY212" s="81"/>
      <c r="BZ212" s="139"/>
      <c r="CA212" s="81"/>
      <c r="CB212" s="81"/>
      <c r="CC212" s="81"/>
      <c r="CD212" s="81"/>
      <c r="CE212" s="81"/>
      <c r="CF212" s="81"/>
      <c r="CG212" s="81"/>
      <c r="CH212" s="81"/>
      <c r="CI212" s="81"/>
      <c r="CJ212" s="81"/>
      <c r="CK212" s="81"/>
      <c r="CL212" s="81"/>
      <c r="CM212" s="81"/>
      <c r="CN212" s="81"/>
      <c r="CO212" s="81"/>
      <c r="CP212" s="3"/>
      <c r="CQ212" s="81"/>
      <c r="CR212" s="81"/>
      <c r="CS212" s="81"/>
      <c r="CT212" s="81"/>
      <c r="CU212" s="81"/>
      <c r="CV212" s="81"/>
      <c r="CW212" s="81"/>
      <c r="CX212" s="81"/>
      <c r="CY212" s="81"/>
      <c r="CZ212" s="81"/>
      <c r="DA212" s="81"/>
      <c r="DB212" s="81"/>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row>
    <row r="213" spans="2:190" s="12" customFormat="1" ht="14.25" customHeight="1">
      <c r="B213" s="260"/>
      <c r="C213" s="271"/>
      <c r="D213" s="213" t="s">
        <v>303</v>
      </c>
      <c r="E213" s="170">
        <v>6</v>
      </c>
      <c r="F213" s="220">
        <v>0</v>
      </c>
      <c r="G213" s="84">
        <f t="shared" si="1055"/>
        <v>0</v>
      </c>
      <c r="H213" s="231">
        <v>2</v>
      </c>
      <c r="I213" s="84">
        <f>IFERROR(H213/E213,"-")</f>
        <v>0.33333333333333331</v>
      </c>
      <c r="J213" s="231">
        <v>0</v>
      </c>
      <c r="K213" s="84">
        <f>IFERROR(J213/E213,"-")</f>
        <v>0</v>
      </c>
      <c r="L213" s="170">
        <v>26</v>
      </c>
      <c r="M213" s="220">
        <v>1</v>
      </c>
      <c r="N213" s="84">
        <f>IFERROR(M213/L213,"-")</f>
        <v>3.8461538461538464E-2</v>
      </c>
      <c r="O213" s="231">
        <v>4</v>
      </c>
      <c r="P213" s="84">
        <f>IFERROR(O213/L213,"-")</f>
        <v>0.15384615384615385</v>
      </c>
      <c r="Q213" s="231">
        <v>1</v>
      </c>
      <c r="R213" s="84">
        <f>IFERROR(Q213/L213,"-")</f>
        <v>3.8461538461538464E-2</v>
      </c>
      <c r="S213" s="170">
        <v>6226</v>
      </c>
      <c r="T213" s="220">
        <v>315</v>
      </c>
      <c r="U213" s="84">
        <f>IFERROR(T213/S213,"-")</f>
        <v>5.0594282043045294E-2</v>
      </c>
      <c r="V213" s="231">
        <v>1595</v>
      </c>
      <c r="W213" s="84">
        <f>IFERROR(V213/S213,"-")</f>
        <v>0.25618374558303886</v>
      </c>
      <c r="X213" s="231">
        <v>285</v>
      </c>
      <c r="Y213" s="84">
        <f>IFERROR(X213/S213,"-")</f>
        <v>4.5775778991326697E-2</v>
      </c>
      <c r="Z213" s="170">
        <v>4784</v>
      </c>
      <c r="AA213" s="220">
        <v>199</v>
      </c>
      <c r="AB213" s="84">
        <f>IFERROR(AA213/Z213,"-")</f>
        <v>4.1596989966555184E-2</v>
      </c>
      <c r="AC213" s="231">
        <v>1128</v>
      </c>
      <c r="AD213" s="84">
        <f>IFERROR(AC213/Z213,"-")</f>
        <v>0.23578595317725753</v>
      </c>
      <c r="AE213" s="231">
        <v>220</v>
      </c>
      <c r="AF213" s="84">
        <f>IFERROR(AE213/Z213,"-")</f>
        <v>4.5986622073578592E-2</v>
      </c>
      <c r="AG213" s="170">
        <v>2576</v>
      </c>
      <c r="AH213" s="220">
        <v>77</v>
      </c>
      <c r="AI213" s="84">
        <f>IFERROR(AH213/AG213,"-")</f>
        <v>2.9891304347826088E-2</v>
      </c>
      <c r="AJ213" s="231">
        <v>370</v>
      </c>
      <c r="AK213" s="84">
        <f>IFERROR(AJ213/AG213,"-")</f>
        <v>0.14363354037267081</v>
      </c>
      <c r="AL213" s="231">
        <v>92</v>
      </c>
      <c r="AM213" s="84">
        <f>IFERROR(AL213/AG213,"-")</f>
        <v>3.5714285714285712E-2</v>
      </c>
      <c r="AN213" s="170">
        <v>912</v>
      </c>
      <c r="AO213" s="220">
        <v>13</v>
      </c>
      <c r="AP213" s="84">
        <f>IFERROR(AO213/AN213,"-")</f>
        <v>1.425438596491228E-2</v>
      </c>
      <c r="AQ213" s="231">
        <v>89</v>
      </c>
      <c r="AR213" s="84">
        <f>IFERROR(AQ213/AN213,"-")</f>
        <v>9.7587719298245612E-2</v>
      </c>
      <c r="AS213" s="231">
        <v>25</v>
      </c>
      <c r="AT213" s="84">
        <f>IFERROR(AS213/AN213,"-")</f>
        <v>2.7412280701754384E-2</v>
      </c>
      <c r="AU213" s="170">
        <v>200</v>
      </c>
      <c r="AV213" s="220">
        <v>1</v>
      </c>
      <c r="AW213" s="84">
        <f>IFERROR(AV213/AU213,"-")</f>
        <v>5.0000000000000001E-3</v>
      </c>
      <c r="AX213" s="231">
        <v>16</v>
      </c>
      <c r="AY213" s="84">
        <f>IFERROR(AX213/AU213,"-")</f>
        <v>0.08</v>
      </c>
      <c r="AZ213" s="231">
        <v>6</v>
      </c>
      <c r="BA213" s="84">
        <f>IFERROR(AZ213/AU213,"-")</f>
        <v>0.03</v>
      </c>
      <c r="BB213" s="170">
        <f t="shared" si="1125"/>
        <v>14730</v>
      </c>
      <c r="BC213" s="171">
        <f t="shared" si="1126"/>
        <v>606</v>
      </c>
      <c r="BD213" s="84">
        <f>IFERROR(BC213/BB213,"-")</f>
        <v>4.1140529531568229E-2</v>
      </c>
      <c r="BE213" s="171">
        <f t="shared" si="1128"/>
        <v>3204</v>
      </c>
      <c r="BF213" s="84">
        <f>IFERROR(BE213/BB213,"-")</f>
        <v>0.21751527494908351</v>
      </c>
      <c r="BG213" s="171">
        <f t="shared" si="1130"/>
        <v>629</v>
      </c>
      <c r="BH213" s="84">
        <f>IFERROR(BG213/BB213,"-")</f>
        <v>4.270196877121521E-2</v>
      </c>
      <c r="BJ213" s="260"/>
      <c r="BK213" s="271"/>
      <c r="BL213" s="209" t="s">
        <v>209</v>
      </c>
      <c r="BM213" s="38">
        <v>383</v>
      </c>
      <c r="BN213" s="38">
        <v>4</v>
      </c>
      <c r="BO213" s="85">
        <v>1.0443864229765013E-2</v>
      </c>
      <c r="BP213" s="38">
        <v>9</v>
      </c>
      <c r="BQ213" s="85">
        <v>2.3498694516971279E-2</v>
      </c>
      <c r="BR213" s="38">
        <v>11</v>
      </c>
      <c r="BS213" s="85">
        <v>2.8720626631853787E-2</v>
      </c>
      <c r="BU213" s="225"/>
      <c r="BV213" s="214" t="s">
        <v>299</v>
      </c>
      <c r="BW213" s="36">
        <f t="shared" si="1103"/>
        <v>0.69864222674813303</v>
      </c>
      <c r="BX213" s="226"/>
      <c r="BY213" s="81"/>
      <c r="BZ213" s="139"/>
      <c r="CA213" s="81"/>
      <c r="CB213" s="81"/>
      <c r="CC213" s="81"/>
      <c r="CD213" s="81"/>
      <c r="CE213" s="81"/>
      <c r="CF213" s="81"/>
      <c r="CG213" s="81"/>
      <c r="CH213" s="81"/>
      <c r="CI213" s="81"/>
      <c r="CJ213" s="81"/>
      <c r="CK213" s="81"/>
      <c r="CL213" s="81"/>
      <c r="CM213" s="81"/>
      <c r="CN213" s="81"/>
      <c r="CO213" s="81"/>
      <c r="CP213" s="3"/>
      <c r="CQ213" s="81"/>
      <c r="CR213" s="81"/>
      <c r="CS213" s="81"/>
      <c r="CT213" s="81"/>
      <c r="CU213" s="81"/>
      <c r="CV213" s="81"/>
      <c r="CW213" s="81"/>
      <c r="CX213" s="81"/>
      <c r="CY213" s="81"/>
      <c r="CZ213" s="81"/>
      <c r="DA213" s="81"/>
      <c r="DB213" s="81"/>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row>
    <row r="214" spans="2:190" s="12" customFormat="1" ht="14.25" customHeight="1">
      <c r="B214" s="260"/>
      <c r="C214" s="271"/>
      <c r="D214" s="169" t="s">
        <v>160</v>
      </c>
      <c r="E214" s="164">
        <v>2</v>
      </c>
      <c r="F214" s="165">
        <v>0</v>
      </c>
      <c r="G214" s="62">
        <f t="shared" si="1055"/>
        <v>0</v>
      </c>
      <c r="H214" s="63">
        <v>1</v>
      </c>
      <c r="I214" s="62">
        <f t="shared" si="1056"/>
        <v>0.5</v>
      </c>
      <c r="J214" s="63">
        <v>1</v>
      </c>
      <c r="K214" s="62">
        <f t="shared" si="1057"/>
        <v>0.5</v>
      </c>
      <c r="L214" s="164">
        <v>6</v>
      </c>
      <c r="M214" s="165">
        <v>1</v>
      </c>
      <c r="N214" s="62">
        <f t="shared" si="1058"/>
        <v>0.16666666666666666</v>
      </c>
      <c r="O214" s="63">
        <v>1</v>
      </c>
      <c r="P214" s="62">
        <f t="shared" si="1059"/>
        <v>0.16666666666666666</v>
      </c>
      <c r="Q214" s="63">
        <v>1</v>
      </c>
      <c r="R214" s="62">
        <f t="shared" si="1060"/>
        <v>0.16666666666666666</v>
      </c>
      <c r="S214" s="164">
        <v>2323</v>
      </c>
      <c r="T214" s="165">
        <v>111</v>
      </c>
      <c r="U214" s="62">
        <f t="shared" si="1061"/>
        <v>4.7783039173482568E-2</v>
      </c>
      <c r="V214" s="63">
        <v>509</v>
      </c>
      <c r="W214" s="62">
        <f t="shared" si="1062"/>
        <v>0.21911321566939301</v>
      </c>
      <c r="X214" s="63">
        <v>114</v>
      </c>
      <c r="Y214" s="62">
        <f t="shared" si="1063"/>
        <v>4.9074472664657767E-2</v>
      </c>
      <c r="Z214" s="164">
        <v>1521</v>
      </c>
      <c r="AA214" s="165">
        <v>70</v>
      </c>
      <c r="AB214" s="62">
        <f t="shared" si="1064"/>
        <v>4.6022353714661408E-2</v>
      </c>
      <c r="AC214" s="63">
        <v>347</v>
      </c>
      <c r="AD214" s="62">
        <f t="shared" si="1065"/>
        <v>0.22813938198553582</v>
      </c>
      <c r="AE214" s="63">
        <v>69</v>
      </c>
      <c r="AF214" s="62">
        <f t="shared" si="1066"/>
        <v>4.5364891518737675E-2</v>
      </c>
      <c r="AG214" s="164">
        <v>789</v>
      </c>
      <c r="AH214" s="165">
        <v>30</v>
      </c>
      <c r="AI214" s="62">
        <f t="shared" si="1067"/>
        <v>3.8022813688212927E-2</v>
      </c>
      <c r="AJ214" s="63">
        <v>135</v>
      </c>
      <c r="AK214" s="62">
        <f t="shared" si="1068"/>
        <v>0.17110266159695817</v>
      </c>
      <c r="AL214" s="63">
        <v>41</v>
      </c>
      <c r="AM214" s="62">
        <f t="shared" si="1069"/>
        <v>5.1964512040557666E-2</v>
      </c>
      <c r="AN214" s="164">
        <v>307</v>
      </c>
      <c r="AO214" s="165">
        <v>8</v>
      </c>
      <c r="AP214" s="62">
        <f t="shared" si="1070"/>
        <v>2.6058631921824105E-2</v>
      </c>
      <c r="AQ214" s="63">
        <v>28</v>
      </c>
      <c r="AR214" s="62">
        <f t="shared" si="1071"/>
        <v>9.1205211726384364E-2</v>
      </c>
      <c r="AS214" s="63">
        <v>19</v>
      </c>
      <c r="AT214" s="62">
        <f t="shared" si="1072"/>
        <v>6.1889250814332247E-2</v>
      </c>
      <c r="AU214" s="164">
        <v>76</v>
      </c>
      <c r="AV214" s="165">
        <v>1</v>
      </c>
      <c r="AW214" s="62">
        <f t="shared" si="1073"/>
        <v>1.3157894736842105E-2</v>
      </c>
      <c r="AX214" s="63">
        <v>5</v>
      </c>
      <c r="AY214" s="62">
        <f t="shared" si="1074"/>
        <v>6.5789473684210523E-2</v>
      </c>
      <c r="AZ214" s="63">
        <v>2</v>
      </c>
      <c r="BA214" s="62">
        <f t="shared" si="1075"/>
        <v>2.6315789473684209E-2</v>
      </c>
      <c r="BB214" s="164">
        <f t="shared" si="1125"/>
        <v>5024</v>
      </c>
      <c r="BC214" s="64">
        <f t="shared" si="1126"/>
        <v>221</v>
      </c>
      <c r="BD214" s="62">
        <f t="shared" si="1076"/>
        <v>4.3988853503184711E-2</v>
      </c>
      <c r="BE214" s="64">
        <f t="shared" si="1128"/>
        <v>1026</v>
      </c>
      <c r="BF214" s="62">
        <f t="shared" si="1077"/>
        <v>0.20421974522292993</v>
      </c>
      <c r="BG214" s="64">
        <f t="shared" si="1130"/>
        <v>247</v>
      </c>
      <c r="BH214" s="62">
        <f t="shared" si="1078"/>
        <v>4.9164012738853506E-2</v>
      </c>
      <c r="BJ214" s="261"/>
      <c r="BK214" s="272"/>
      <c r="BL214" s="208" t="s">
        <v>67</v>
      </c>
      <c r="BM214" s="38">
        <v>18587</v>
      </c>
      <c r="BN214" s="38">
        <v>1421</v>
      </c>
      <c r="BO214" s="85">
        <v>7.6451283154893204E-2</v>
      </c>
      <c r="BP214" s="38">
        <v>3399</v>
      </c>
      <c r="BQ214" s="85">
        <v>0.18286974767310485</v>
      </c>
      <c r="BR214" s="38">
        <v>1922</v>
      </c>
      <c r="BS214" s="85">
        <v>0.10340560606875773</v>
      </c>
      <c r="BU214" s="189"/>
      <c r="BV214" s="193" t="s">
        <v>160</v>
      </c>
      <c r="BW214" s="36">
        <f t="shared" si="1103"/>
        <v>0.70262738853503182</v>
      </c>
      <c r="BX214" s="36">
        <f>(BM172-SUM(BN172,BP172,BR172))/BM172</f>
        <v>0.73557187827911852</v>
      </c>
      <c r="BY214" s="81"/>
      <c r="BZ214" s="139"/>
      <c r="CA214" s="81"/>
      <c r="CB214" s="81"/>
      <c r="CC214" s="81"/>
      <c r="CD214" s="81"/>
      <c r="CE214" s="81"/>
      <c r="CF214" s="81"/>
      <c r="CG214" s="81"/>
      <c r="CH214" s="81"/>
      <c r="CI214" s="81"/>
      <c r="CJ214" s="81"/>
      <c r="CK214" s="81"/>
      <c r="CL214" s="81"/>
      <c r="CM214" s="81"/>
      <c r="CN214" s="81"/>
      <c r="CO214" s="81"/>
      <c r="CP214" s="3"/>
      <c r="CQ214" s="81"/>
      <c r="CR214" s="81"/>
      <c r="CS214" s="81"/>
      <c r="CT214" s="81"/>
      <c r="CU214" s="81"/>
      <c r="CV214" s="81"/>
      <c r="CW214" s="81"/>
      <c r="CX214" s="81"/>
      <c r="CY214" s="81"/>
      <c r="CZ214" s="81"/>
      <c r="DA214" s="81"/>
      <c r="DB214" s="81"/>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row>
    <row r="215" spans="2:190" s="12" customFormat="1" ht="14.25" customHeight="1">
      <c r="B215" s="260"/>
      <c r="C215" s="271"/>
      <c r="D215" s="136" t="s">
        <v>210</v>
      </c>
      <c r="E215" s="156">
        <v>0</v>
      </c>
      <c r="F215" s="232">
        <v>0</v>
      </c>
      <c r="G215" s="158" t="str">
        <f t="shared" ref="G215" si="1180">IFERROR(F215/E215,"-")</f>
        <v>-</v>
      </c>
      <c r="H215" s="233">
        <v>0</v>
      </c>
      <c r="I215" s="158" t="str">
        <f t="shared" ref="I215" si="1181">IFERROR(H215/E215,"-")</f>
        <v>-</v>
      </c>
      <c r="J215" s="233">
        <v>0</v>
      </c>
      <c r="K215" s="158" t="str">
        <f t="shared" ref="K215" si="1182">IFERROR(J215/E215,"-")</f>
        <v>-</v>
      </c>
      <c r="L215" s="156">
        <v>1</v>
      </c>
      <c r="M215" s="232">
        <v>0</v>
      </c>
      <c r="N215" s="158">
        <f t="shared" ref="N215" si="1183">IFERROR(M215/L215,"-")</f>
        <v>0</v>
      </c>
      <c r="O215" s="233">
        <v>0</v>
      </c>
      <c r="P215" s="158">
        <f t="shared" ref="P215" si="1184">IFERROR(O215/L215,"-")</f>
        <v>0</v>
      </c>
      <c r="Q215" s="233">
        <v>0</v>
      </c>
      <c r="R215" s="158">
        <f t="shared" ref="R215" si="1185">IFERROR(Q215/L215,"-")</f>
        <v>0</v>
      </c>
      <c r="S215" s="156">
        <v>86</v>
      </c>
      <c r="T215" s="232">
        <v>0</v>
      </c>
      <c r="U215" s="158">
        <f t="shared" ref="U215" si="1186">IFERROR(T215/S215,"-")</f>
        <v>0</v>
      </c>
      <c r="V215" s="233">
        <v>9</v>
      </c>
      <c r="W215" s="158">
        <f t="shared" ref="W215" si="1187">IFERROR(V215/S215,"-")</f>
        <v>0.10465116279069768</v>
      </c>
      <c r="X215" s="233">
        <v>1</v>
      </c>
      <c r="Y215" s="158">
        <f t="shared" ref="Y215" si="1188">IFERROR(X215/S215,"-")</f>
        <v>1.1627906976744186E-2</v>
      </c>
      <c r="Z215" s="156">
        <v>134</v>
      </c>
      <c r="AA215" s="232">
        <v>0</v>
      </c>
      <c r="AB215" s="158">
        <f t="shared" ref="AB215" si="1189">IFERROR(AA215/Z215,"-")</f>
        <v>0</v>
      </c>
      <c r="AC215" s="233">
        <v>3</v>
      </c>
      <c r="AD215" s="158">
        <f t="shared" ref="AD215" si="1190">IFERROR(AC215/Z215,"-")</f>
        <v>2.2388059701492536E-2</v>
      </c>
      <c r="AE215" s="233">
        <v>2</v>
      </c>
      <c r="AF215" s="158">
        <f t="shared" ref="AF215" si="1191">IFERROR(AE215/Z215,"-")</f>
        <v>1.4925373134328358E-2</v>
      </c>
      <c r="AG215" s="156">
        <v>184</v>
      </c>
      <c r="AH215" s="232">
        <v>0</v>
      </c>
      <c r="AI215" s="158">
        <f t="shared" ref="AI215" si="1192">IFERROR(AH215/AG215,"-")</f>
        <v>0</v>
      </c>
      <c r="AJ215" s="233">
        <v>5</v>
      </c>
      <c r="AK215" s="158">
        <f t="shared" ref="AK215" si="1193">IFERROR(AJ215/AG215,"-")</f>
        <v>2.717391304347826E-2</v>
      </c>
      <c r="AL215" s="233">
        <v>3</v>
      </c>
      <c r="AM215" s="158">
        <f t="shared" ref="AM215" si="1194">IFERROR(AL215/AG215,"-")</f>
        <v>1.6304347826086956E-2</v>
      </c>
      <c r="AN215" s="156">
        <v>172</v>
      </c>
      <c r="AO215" s="232">
        <v>1</v>
      </c>
      <c r="AP215" s="158">
        <f t="shared" ref="AP215" si="1195">IFERROR(AO215/AN215,"-")</f>
        <v>5.8139534883720929E-3</v>
      </c>
      <c r="AQ215" s="233">
        <v>1</v>
      </c>
      <c r="AR215" s="158">
        <f t="shared" ref="AR215" si="1196">IFERROR(AQ215/AN215,"-")</f>
        <v>5.8139534883720929E-3</v>
      </c>
      <c r="AS215" s="233">
        <v>1</v>
      </c>
      <c r="AT215" s="158">
        <f t="shared" ref="AT215" si="1197">IFERROR(AS215/AN215,"-")</f>
        <v>5.8139534883720929E-3</v>
      </c>
      <c r="AU215" s="156">
        <v>115</v>
      </c>
      <c r="AV215" s="232">
        <v>0</v>
      </c>
      <c r="AW215" s="158">
        <f t="shared" ref="AW215" si="1198">IFERROR(AV215/AU215,"-")</f>
        <v>0</v>
      </c>
      <c r="AX215" s="233">
        <v>0</v>
      </c>
      <c r="AY215" s="158">
        <f t="shared" ref="AY215" si="1199">IFERROR(AX215/AU215,"-")</f>
        <v>0</v>
      </c>
      <c r="AZ215" s="233">
        <v>1</v>
      </c>
      <c r="BA215" s="158">
        <f t="shared" ref="BA215" si="1200">IFERROR(AZ215/AU215,"-")</f>
        <v>8.6956521739130436E-3</v>
      </c>
      <c r="BB215" s="156">
        <f t="shared" si="1125"/>
        <v>692</v>
      </c>
      <c r="BC215" s="157">
        <f t="shared" si="1126"/>
        <v>1</v>
      </c>
      <c r="BD215" s="158">
        <f t="shared" ref="BD215" si="1201">IFERROR(BC215/BB215,"-")</f>
        <v>1.4450867052023121E-3</v>
      </c>
      <c r="BE215" s="157">
        <f t="shared" si="1128"/>
        <v>18</v>
      </c>
      <c r="BF215" s="158">
        <f t="shared" ref="BF215" si="1202">IFERROR(BE215/BB215,"-")</f>
        <v>2.6011560693641619E-2</v>
      </c>
      <c r="BG215" s="157">
        <f t="shared" si="1130"/>
        <v>8</v>
      </c>
      <c r="BH215" s="158">
        <f t="shared" ref="BH215" si="1203">IFERROR(BG215/BB215,"-")</f>
        <v>1.1560693641618497E-2</v>
      </c>
      <c r="BJ215" s="259">
        <v>53</v>
      </c>
      <c r="BK215" s="270" t="s">
        <v>19</v>
      </c>
      <c r="BL215" s="209" t="s">
        <v>152</v>
      </c>
      <c r="BM215" s="38">
        <v>9464</v>
      </c>
      <c r="BN215" s="38">
        <v>474</v>
      </c>
      <c r="BO215" s="85">
        <v>5.0084530853761626E-2</v>
      </c>
      <c r="BP215" s="38">
        <v>1500</v>
      </c>
      <c r="BQ215" s="85">
        <v>0.15849535080304311</v>
      </c>
      <c r="BR215" s="38">
        <v>767</v>
      </c>
      <c r="BS215" s="85">
        <v>8.1043956043956047E-2</v>
      </c>
      <c r="BU215" s="189"/>
      <c r="BV215" s="193" t="s">
        <v>209</v>
      </c>
      <c r="BW215" s="36">
        <f t="shared" si="1103"/>
        <v>0.96098265895953761</v>
      </c>
      <c r="BX215" s="36">
        <f>(BM173-SUM(BN173,BP173,BR173))/BM173</f>
        <v>0.96407766990291266</v>
      </c>
      <c r="BY215" s="81"/>
      <c r="BZ215" s="139"/>
      <c r="CA215" s="81"/>
      <c r="CB215" s="81"/>
      <c r="CC215" s="81"/>
      <c r="CD215" s="81"/>
      <c r="CE215" s="81"/>
      <c r="CF215" s="81"/>
      <c r="CG215" s="81"/>
      <c r="CH215" s="81"/>
      <c r="CI215" s="81"/>
      <c r="CJ215" s="81"/>
      <c r="CK215" s="81"/>
      <c r="CL215" s="81"/>
      <c r="CM215" s="81"/>
      <c r="CN215" s="81"/>
      <c r="CO215" s="81"/>
      <c r="CP215" s="3"/>
      <c r="CQ215" s="81"/>
      <c r="CR215" s="81"/>
      <c r="CS215" s="81"/>
      <c r="CT215" s="81"/>
      <c r="CU215" s="81"/>
      <c r="CV215" s="81"/>
      <c r="CW215" s="81"/>
      <c r="CX215" s="81"/>
      <c r="CY215" s="81"/>
      <c r="CZ215" s="81"/>
      <c r="DA215" s="81"/>
      <c r="DB215" s="81"/>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row>
    <row r="216" spans="2:190" s="12" customFormat="1" ht="14.25" customHeight="1">
      <c r="B216" s="261"/>
      <c r="C216" s="272"/>
      <c r="D216" s="154" t="s">
        <v>67</v>
      </c>
      <c r="E216" s="37">
        <v>65</v>
      </c>
      <c r="F216" s="234">
        <v>2</v>
      </c>
      <c r="G216" s="13">
        <f t="shared" si="1055"/>
        <v>3.0769230769230771E-2</v>
      </c>
      <c r="H216" s="33">
        <v>15</v>
      </c>
      <c r="I216" s="13">
        <f t="shared" si="1056"/>
        <v>0.23076923076923078</v>
      </c>
      <c r="J216" s="33">
        <v>3</v>
      </c>
      <c r="K216" s="13">
        <f t="shared" si="1057"/>
        <v>4.6153846153846156E-2</v>
      </c>
      <c r="L216" s="37">
        <v>299</v>
      </c>
      <c r="M216" s="234">
        <v>6</v>
      </c>
      <c r="N216" s="13">
        <f t="shared" si="1058"/>
        <v>2.0066889632107024E-2</v>
      </c>
      <c r="O216" s="33">
        <v>44</v>
      </c>
      <c r="P216" s="13">
        <f t="shared" si="1059"/>
        <v>0.14715719063545152</v>
      </c>
      <c r="Q216" s="33">
        <v>9</v>
      </c>
      <c r="R216" s="13">
        <f t="shared" si="1060"/>
        <v>3.0100334448160536E-2</v>
      </c>
      <c r="S216" s="37">
        <v>24451</v>
      </c>
      <c r="T216" s="234">
        <v>1104</v>
      </c>
      <c r="U216" s="13">
        <f t="shared" si="1061"/>
        <v>4.5151527544885689E-2</v>
      </c>
      <c r="V216" s="33">
        <v>5467</v>
      </c>
      <c r="W216" s="13">
        <f t="shared" si="1062"/>
        <v>0.22359003721729173</v>
      </c>
      <c r="X216" s="33">
        <v>1098</v>
      </c>
      <c r="Y216" s="13">
        <f t="shared" si="1063"/>
        <v>4.4906138808228704E-2</v>
      </c>
      <c r="Z216" s="37">
        <v>19037</v>
      </c>
      <c r="AA216" s="234">
        <v>643</v>
      </c>
      <c r="AB216" s="13">
        <f t="shared" si="1064"/>
        <v>3.3776330304144564E-2</v>
      </c>
      <c r="AC216" s="33">
        <v>3716</v>
      </c>
      <c r="AD216" s="13">
        <f t="shared" si="1065"/>
        <v>0.19519882334401428</v>
      </c>
      <c r="AE216" s="33">
        <v>835</v>
      </c>
      <c r="AF216" s="13">
        <f t="shared" si="1066"/>
        <v>4.3861953038819144E-2</v>
      </c>
      <c r="AG216" s="37">
        <v>10889</v>
      </c>
      <c r="AH216" s="234">
        <v>249</v>
      </c>
      <c r="AI216" s="13">
        <f t="shared" si="1067"/>
        <v>2.2867113600881624E-2</v>
      </c>
      <c r="AJ216" s="33">
        <v>1365</v>
      </c>
      <c r="AK216" s="13">
        <f t="shared" si="1068"/>
        <v>0.12535586371567636</v>
      </c>
      <c r="AL216" s="33">
        <v>400</v>
      </c>
      <c r="AM216" s="13">
        <f t="shared" si="1069"/>
        <v>3.6734319037560838E-2</v>
      </c>
      <c r="AN216" s="37">
        <v>4684</v>
      </c>
      <c r="AO216" s="234">
        <v>57</v>
      </c>
      <c r="AP216" s="13">
        <f t="shared" si="1070"/>
        <v>1.2169086251067465E-2</v>
      </c>
      <c r="AQ216" s="33">
        <v>368</v>
      </c>
      <c r="AR216" s="13">
        <f t="shared" si="1071"/>
        <v>7.8565328778821525E-2</v>
      </c>
      <c r="AS216" s="33">
        <v>121</v>
      </c>
      <c r="AT216" s="13">
        <f t="shared" si="1072"/>
        <v>2.583262169086251E-2</v>
      </c>
      <c r="AU216" s="37">
        <v>1425</v>
      </c>
      <c r="AV216" s="234">
        <v>4</v>
      </c>
      <c r="AW216" s="13">
        <f t="shared" si="1073"/>
        <v>2.8070175438596489E-3</v>
      </c>
      <c r="AX216" s="33">
        <v>59</v>
      </c>
      <c r="AY216" s="13">
        <f t="shared" si="1074"/>
        <v>4.1403508771929824E-2</v>
      </c>
      <c r="AZ216" s="33">
        <v>28</v>
      </c>
      <c r="BA216" s="13">
        <f t="shared" si="1075"/>
        <v>1.9649122807017545E-2</v>
      </c>
      <c r="BB216" s="37">
        <f t="shared" si="1125"/>
        <v>60850</v>
      </c>
      <c r="BC216" s="70">
        <f t="shared" si="1126"/>
        <v>2065</v>
      </c>
      <c r="BD216" s="13">
        <f t="shared" si="1076"/>
        <v>3.3935907970419066E-2</v>
      </c>
      <c r="BE216" s="70">
        <f t="shared" si="1128"/>
        <v>11034</v>
      </c>
      <c r="BF216" s="13">
        <f t="shared" si="1077"/>
        <v>0.18133114215283483</v>
      </c>
      <c r="BG216" s="70">
        <f t="shared" si="1130"/>
        <v>2494</v>
      </c>
      <c r="BH216" s="13">
        <f t="shared" si="1078"/>
        <v>4.0986031224322102E-2</v>
      </c>
      <c r="BJ216" s="260"/>
      <c r="BK216" s="271"/>
      <c r="BL216" s="209" t="s">
        <v>160</v>
      </c>
      <c r="BM216" s="38">
        <v>621</v>
      </c>
      <c r="BN216" s="38">
        <v>24</v>
      </c>
      <c r="BO216" s="85">
        <v>3.864734299516908E-2</v>
      </c>
      <c r="BP216" s="38">
        <v>100</v>
      </c>
      <c r="BQ216" s="85">
        <v>0.1610305958132045</v>
      </c>
      <c r="BR216" s="38">
        <v>51</v>
      </c>
      <c r="BS216" s="85">
        <v>8.2125603864734303E-2</v>
      </c>
      <c r="BU216" s="190"/>
      <c r="BV216" s="192" t="s">
        <v>67</v>
      </c>
      <c r="BW216" s="36">
        <f t="shared" si="1103"/>
        <v>0.74374691865242404</v>
      </c>
      <c r="BX216" s="36">
        <f>(BM174-SUM(BN174,BP174,BR174))/BM174</f>
        <v>0.77048673174755944</v>
      </c>
      <c r="BY216" s="81"/>
      <c r="BZ216" s="139"/>
      <c r="CA216" s="81"/>
      <c r="CB216" s="81"/>
      <c r="CC216" s="81"/>
      <c r="CD216" s="81"/>
      <c r="CE216" s="81"/>
      <c r="CF216" s="81"/>
      <c r="CG216" s="81"/>
      <c r="CH216" s="81"/>
      <c r="CI216" s="81"/>
      <c r="CJ216" s="81"/>
      <c r="CK216" s="81"/>
      <c r="CL216" s="81"/>
      <c r="CM216" s="81"/>
      <c r="CN216" s="81"/>
      <c r="CO216" s="81"/>
      <c r="CP216" s="3"/>
      <c r="CQ216" s="81"/>
      <c r="CR216" s="81"/>
      <c r="CS216" s="81"/>
      <c r="CT216" s="81"/>
      <c r="CU216" s="81"/>
      <c r="CV216" s="81"/>
      <c r="CW216" s="81"/>
      <c r="CX216" s="81"/>
      <c r="CY216" s="81"/>
      <c r="CZ216" s="81"/>
      <c r="DA216" s="81"/>
      <c r="DB216" s="81"/>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row>
    <row r="217" spans="2:190" s="12" customFormat="1" ht="14.25" customHeight="1">
      <c r="B217" s="259">
        <v>43</v>
      </c>
      <c r="C217" s="270" t="s">
        <v>8</v>
      </c>
      <c r="D217" s="135" t="s">
        <v>211</v>
      </c>
      <c r="E217" s="120">
        <v>20</v>
      </c>
      <c r="F217" s="83">
        <v>0</v>
      </c>
      <c r="G217" s="72">
        <f t="shared" si="1055"/>
        <v>0</v>
      </c>
      <c r="H217" s="73">
        <v>3</v>
      </c>
      <c r="I217" s="72">
        <f t="shared" si="1056"/>
        <v>0.15</v>
      </c>
      <c r="J217" s="73">
        <v>3</v>
      </c>
      <c r="K217" s="72">
        <f t="shared" si="1057"/>
        <v>0.15</v>
      </c>
      <c r="L217" s="120">
        <v>142</v>
      </c>
      <c r="M217" s="83">
        <v>5</v>
      </c>
      <c r="N217" s="72">
        <f t="shared" si="1058"/>
        <v>3.5211267605633804E-2</v>
      </c>
      <c r="O217" s="73">
        <v>15</v>
      </c>
      <c r="P217" s="72">
        <f t="shared" si="1059"/>
        <v>0.10563380281690141</v>
      </c>
      <c r="Q217" s="73">
        <v>10</v>
      </c>
      <c r="R217" s="72">
        <f t="shared" si="1060"/>
        <v>7.0422535211267609E-2</v>
      </c>
      <c r="S217" s="120">
        <v>9072</v>
      </c>
      <c r="T217" s="83">
        <v>910</v>
      </c>
      <c r="U217" s="72">
        <f t="shared" si="1061"/>
        <v>0.10030864197530864</v>
      </c>
      <c r="V217" s="73">
        <v>1580</v>
      </c>
      <c r="W217" s="72">
        <f t="shared" si="1062"/>
        <v>0.17416225749559083</v>
      </c>
      <c r="X217" s="73">
        <v>1293</v>
      </c>
      <c r="Y217" s="72">
        <f t="shared" si="1063"/>
        <v>0.14252645502645503</v>
      </c>
      <c r="Z217" s="120">
        <v>7278</v>
      </c>
      <c r="AA217" s="83">
        <v>656</v>
      </c>
      <c r="AB217" s="72">
        <f t="shared" si="1064"/>
        <v>9.0134652377026656E-2</v>
      </c>
      <c r="AC217" s="73">
        <v>1211</v>
      </c>
      <c r="AD217" s="72">
        <f t="shared" si="1065"/>
        <v>0.16639186589722452</v>
      </c>
      <c r="AE217" s="73">
        <v>1097</v>
      </c>
      <c r="AF217" s="72">
        <f t="shared" si="1066"/>
        <v>0.1507282220390217</v>
      </c>
      <c r="AG217" s="120">
        <v>4323</v>
      </c>
      <c r="AH217" s="83">
        <v>257</v>
      </c>
      <c r="AI217" s="72">
        <f t="shared" si="1067"/>
        <v>5.9449456396021283E-2</v>
      </c>
      <c r="AJ217" s="73">
        <v>511</v>
      </c>
      <c r="AK217" s="72">
        <f t="shared" si="1068"/>
        <v>0.11820495026601897</v>
      </c>
      <c r="AL217" s="73">
        <v>563</v>
      </c>
      <c r="AM217" s="72">
        <f t="shared" si="1069"/>
        <v>0.13023363405042795</v>
      </c>
      <c r="AN217" s="120">
        <v>2052</v>
      </c>
      <c r="AO217" s="83">
        <v>56</v>
      </c>
      <c r="AP217" s="72">
        <f t="shared" si="1070"/>
        <v>2.7290448343079921E-2</v>
      </c>
      <c r="AQ217" s="73">
        <v>162</v>
      </c>
      <c r="AR217" s="72">
        <f t="shared" si="1071"/>
        <v>7.8947368421052627E-2</v>
      </c>
      <c r="AS217" s="73">
        <v>183</v>
      </c>
      <c r="AT217" s="72">
        <f t="shared" si="1072"/>
        <v>8.9181286549707597E-2</v>
      </c>
      <c r="AU217" s="120">
        <v>689</v>
      </c>
      <c r="AV217" s="83">
        <v>5</v>
      </c>
      <c r="AW217" s="72">
        <f t="shared" si="1073"/>
        <v>7.2568940493468797E-3</v>
      </c>
      <c r="AX217" s="73">
        <v>43</v>
      </c>
      <c r="AY217" s="72">
        <f t="shared" si="1074"/>
        <v>6.2409288824383166E-2</v>
      </c>
      <c r="AZ217" s="73">
        <v>31</v>
      </c>
      <c r="BA217" s="72">
        <f t="shared" si="1075"/>
        <v>4.4992743105950653E-2</v>
      </c>
      <c r="BB217" s="120">
        <f t="shared" si="1125"/>
        <v>23576</v>
      </c>
      <c r="BC217" s="74">
        <f t="shared" si="1126"/>
        <v>1889</v>
      </c>
      <c r="BD217" s="72">
        <f t="shared" si="1076"/>
        <v>8.0123854767560232E-2</v>
      </c>
      <c r="BE217" s="74">
        <f t="shared" si="1128"/>
        <v>3525</v>
      </c>
      <c r="BF217" s="72">
        <f t="shared" si="1077"/>
        <v>0.14951645741431965</v>
      </c>
      <c r="BG217" s="74">
        <f t="shared" si="1130"/>
        <v>3180</v>
      </c>
      <c r="BH217" s="72">
        <f t="shared" si="1078"/>
        <v>0.13488293179504582</v>
      </c>
      <c r="BJ217" s="260"/>
      <c r="BK217" s="271"/>
      <c r="BL217" s="209" t="s">
        <v>209</v>
      </c>
      <c r="BM217" s="38">
        <v>251</v>
      </c>
      <c r="BN217" s="38">
        <v>0</v>
      </c>
      <c r="BO217" s="85">
        <v>0</v>
      </c>
      <c r="BP217" s="38">
        <v>5</v>
      </c>
      <c r="BQ217" s="85">
        <v>1.9920318725099601E-2</v>
      </c>
      <c r="BR217" s="38">
        <v>4</v>
      </c>
      <c r="BS217" s="85">
        <v>1.5936254980079681E-2</v>
      </c>
      <c r="BU217" s="188" t="s">
        <v>8</v>
      </c>
      <c r="BV217" s="193" t="s">
        <v>140</v>
      </c>
      <c r="BW217" s="36">
        <f t="shared" si="1103"/>
        <v>0.6354767560230743</v>
      </c>
      <c r="BX217" s="36">
        <f>(BM175-SUM(BN175,BP175,BR175))/BM175</f>
        <v>0.6331043297651382</v>
      </c>
      <c r="BY217" s="81"/>
      <c r="BZ217" s="139"/>
      <c r="CA217" s="81"/>
      <c r="CB217" s="81"/>
      <c r="CC217" s="81"/>
      <c r="CD217" s="81"/>
      <c r="CE217" s="81"/>
      <c r="CF217" s="81"/>
      <c r="CG217" s="81"/>
      <c r="CH217" s="81"/>
      <c r="CI217" s="81"/>
      <c r="CJ217" s="81"/>
      <c r="CK217" s="81"/>
      <c r="CL217" s="81"/>
      <c r="CM217" s="81"/>
      <c r="CN217" s="81"/>
      <c r="CO217" s="81"/>
      <c r="CP217" s="3"/>
      <c r="CQ217" s="81"/>
      <c r="CR217" s="81"/>
      <c r="CS217" s="81"/>
      <c r="CT217" s="81"/>
      <c r="CU217" s="81"/>
      <c r="CV217" s="81"/>
      <c r="CW217" s="81"/>
      <c r="CX217" s="81"/>
      <c r="CY217" s="81"/>
      <c r="CZ217" s="81"/>
      <c r="DA217" s="81"/>
      <c r="DB217" s="81"/>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row>
    <row r="218" spans="2:190" s="12" customFormat="1" ht="14.25" customHeight="1">
      <c r="B218" s="260"/>
      <c r="C218" s="271"/>
      <c r="D218" s="213" t="s">
        <v>303</v>
      </c>
      <c r="E218" s="170">
        <v>1</v>
      </c>
      <c r="F218" s="220">
        <v>0</v>
      </c>
      <c r="G218" s="84">
        <f t="shared" si="1055"/>
        <v>0</v>
      </c>
      <c r="H218" s="231">
        <v>0</v>
      </c>
      <c r="I218" s="84">
        <f>IFERROR(H218/E218,"-")</f>
        <v>0</v>
      </c>
      <c r="J218" s="231">
        <v>0</v>
      </c>
      <c r="K218" s="84">
        <f>IFERROR(J218/E218,"-")</f>
        <v>0</v>
      </c>
      <c r="L218" s="170">
        <v>14</v>
      </c>
      <c r="M218" s="220">
        <v>1</v>
      </c>
      <c r="N218" s="84">
        <f>IFERROR(M218/L218,"-")</f>
        <v>7.1428571428571425E-2</v>
      </c>
      <c r="O218" s="231">
        <v>3</v>
      </c>
      <c r="P218" s="84">
        <f>IFERROR(O218/L218,"-")</f>
        <v>0.21428571428571427</v>
      </c>
      <c r="Q218" s="231">
        <v>3</v>
      </c>
      <c r="R218" s="84">
        <f>IFERROR(Q218/L218,"-")</f>
        <v>0.21428571428571427</v>
      </c>
      <c r="S218" s="170">
        <v>3897</v>
      </c>
      <c r="T218" s="220">
        <v>455</v>
      </c>
      <c r="U218" s="84">
        <f>IFERROR(T218/S218,"-")</f>
        <v>0.11675647934308442</v>
      </c>
      <c r="V218" s="231">
        <v>831</v>
      </c>
      <c r="W218" s="84">
        <f>IFERROR(V218/S218,"-")</f>
        <v>0.21324095458044651</v>
      </c>
      <c r="X218" s="231">
        <v>534</v>
      </c>
      <c r="Y218" s="84">
        <f>IFERROR(X218/S218,"-")</f>
        <v>0.13702848344880678</v>
      </c>
      <c r="Z218" s="170">
        <v>3003</v>
      </c>
      <c r="AA218" s="220">
        <v>410</v>
      </c>
      <c r="AB218" s="84">
        <f>IFERROR(AA218/Z218,"-")</f>
        <v>0.13653013653013654</v>
      </c>
      <c r="AC218" s="231">
        <v>590</v>
      </c>
      <c r="AD218" s="84">
        <f>IFERROR(AC218/Z218,"-")</f>
        <v>0.19647019647019648</v>
      </c>
      <c r="AE218" s="231">
        <v>456</v>
      </c>
      <c r="AF218" s="84">
        <f>IFERROR(AE218/Z218,"-")</f>
        <v>0.15184815184815184</v>
      </c>
      <c r="AG218" s="170">
        <v>1710</v>
      </c>
      <c r="AH218" s="220">
        <v>154</v>
      </c>
      <c r="AI218" s="84">
        <f>IFERROR(AH218/AG218,"-")</f>
        <v>9.005847953216374E-2</v>
      </c>
      <c r="AJ218" s="231">
        <v>263</v>
      </c>
      <c r="AK218" s="84">
        <f>IFERROR(AJ218/AG218,"-")</f>
        <v>0.15380116959064327</v>
      </c>
      <c r="AL218" s="231">
        <v>262</v>
      </c>
      <c r="AM218" s="84">
        <f>IFERROR(AL218/AG218,"-")</f>
        <v>0.15321637426900586</v>
      </c>
      <c r="AN218" s="170">
        <v>641</v>
      </c>
      <c r="AO218" s="220">
        <v>42</v>
      </c>
      <c r="AP218" s="84">
        <f>IFERROR(AO218/AN218,"-")</f>
        <v>6.5522620904836196E-2</v>
      </c>
      <c r="AQ218" s="231">
        <v>73</v>
      </c>
      <c r="AR218" s="84">
        <f>IFERROR(AQ218/AN218,"-")</f>
        <v>0.11388455538221529</v>
      </c>
      <c r="AS218" s="231">
        <v>66</v>
      </c>
      <c r="AT218" s="84">
        <f>IFERROR(AS218/AN218,"-")</f>
        <v>0.10296411856474259</v>
      </c>
      <c r="AU218" s="170">
        <v>146</v>
      </c>
      <c r="AV218" s="220">
        <v>2</v>
      </c>
      <c r="AW218" s="84">
        <f>IFERROR(AV218/AU218,"-")</f>
        <v>1.3698630136986301E-2</v>
      </c>
      <c r="AX218" s="231">
        <v>3</v>
      </c>
      <c r="AY218" s="84">
        <f>IFERROR(AX218/AU218,"-")</f>
        <v>2.0547945205479451E-2</v>
      </c>
      <c r="AZ218" s="231">
        <v>15</v>
      </c>
      <c r="BA218" s="84">
        <f>IFERROR(AZ218/AU218,"-")</f>
        <v>0.10273972602739725</v>
      </c>
      <c r="BB218" s="170">
        <f t="shared" si="1125"/>
        <v>9412</v>
      </c>
      <c r="BC218" s="171">
        <f t="shared" si="1126"/>
        <v>1064</v>
      </c>
      <c r="BD218" s="84">
        <f>IFERROR(BC218/BB218,"-")</f>
        <v>0.11304717382065449</v>
      </c>
      <c r="BE218" s="171">
        <f t="shared" si="1128"/>
        <v>1763</v>
      </c>
      <c r="BF218" s="84">
        <f>IFERROR(BE218/BB218,"-")</f>
        <v>0.1873140671483213</v>
      </c>
      <c r="BG218" s="171">
        <f t="shared" si="1130"/>
        <v>1336</v>
      </c>
      <c r="BH218" s="84">
        <f>IFERROR(BG218/BB218,"-")</f>
        <v>0.14194645133871653</v>
      </c>
      <c r="BJ218" s="261"/>
      <c r="BK218" s="272"/>
      <c r="BL218" s="208" t="s">
        <v>67</v>
      </c>
      <c r="BM218" s="38">
        <v>10336</v>
      </c>
      <c r="BN218" s="38">
        <v>498</v>
      </c>
      <c r="BO218" s="85">
        <v>4.8181114551083593E-2</v>
      </c>
      <c r="BP218" s="38">
        <v>1605</v>
      </c>
      <c r="BQ218" s="85">
        <v>0.15528250773993807</v>
      </c>
      <c r="BR218" s="38">
        <v>822</v>
      </c>
      <c r="BS218" s="85">
        <v>7.9527863777089786E-2</v>
      </c>
      <c r="BU218" s="225"/>
      <c r="BV218" s="214" t="s">
        <v>299</v>
      </c>
      <c r="BW218" s="36">
        <f t="shared" si="1103"/>
        <v>0.55769230769230771</v>
      </c>
      <c r="BX218" s="226"/>
      <c r="BY218" s="81"/>
      <c r="BZ218" s="139"/>
      <c r="CA218" s="81"/>
      <c r="CB218" s="81"/>
      <c r="CC218" s="81"/>
      <c r="CD218" s="81"/>
      <c r="CE218" s="81"/>
      <c r="CF218" s="81"/>
      <c r="CG218" s="81"/>
      <c r="CH218" s="81"/>
      <c r="CI218" s="81"/>
      <c r="CJ218" s="81"/>
      <c r="CK218" s="81"/>
      <c r="CL218" s="81"/>
      <c r="CM218" s="81"/>
      <c r="CN218" s="81"/>
      <c r="CO218" s="81"/>
      <c r="CP218" s="3"/>
      <c r="CQ218" s="81"/>
      <c r="CR218" s="81"/>
      <c r="CS218" s="81"/>
      <c r="CT218" s="81"/>
      <c r="CU218" s="81"/>
      <c r="CV218" s="81"/>
      <c r="CW218" s="81"/>
      <c r="CX218" s="81"/>
      <c r="CY218" s="81"/>
      <c r="CZ218" s="81"/>
      <c r="DA218" s="81"/>
      <c r="DB218" s="81"/>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row>
    <row r="219" spans="2:190" s="12" customFormat="1" ht="14.25" customHeight="1">
      <c r="B219" s="260"/>
      <c r="C219" s="271"/>
      <c r="D219" s="169" t="s">
        <v>160</v>
      </c>
      <c r="E219" s="164">
        <v>0</v>
      </c>
      <c r="F219" s="165">
        <v>0</v>
      </c>
      <c r="G219" s="62" t="str">
        <f t="shared" si="1055"/>
        <v>-</v>
      </c>
      <c r="H219" s="63">
        <v>0</v>
      </c>
      <c r="I219" s="62" t="str">
        <f t="shared" si="1056"/>
        <v>-</v>
      </c>
      <c r="J219" s="63">
        <v>0</v>
      </c>
      <c r="K219" s="62" t="str">
        <f t="shared" si="1057"/>
        <v>-</v>
      </c>
      <c r="L219" s="164">
        <v>4</v>
      </c>
      <c r="M219" s="165">
        <v>0</v>
      </c>
      <c r="N219" s="62">
        <f t="shared" si="1058"/>
        <v>0</v>
      </c>
      <c r="O219" s="63">
        <v>0</v>
      </c>
      <c r="P219" s="62">
        <f t="shared" si="1059"/>
        <v>0</v>
      </c>
      <c r="Q219" s="63">
        <v>0</v>
      </c>
      <c r="R219" s="62">
        <f t="shared" si="1060"/>
        <v>0</v>
      </c>
      <c r="S219" s="164">
        <v>1720</v>
      </c>
      <c r="T219" s="165">
        <v>163</v>
      </c>
      <c r="U219" s="62">
        <f t="shared" si="1061"/>
        <v>9.476744186046511E-2</v>
      </c>
      <c r="V219" s="63">
        <v>317</v>
      </c>
      <c r="W219" s="62">
        <f t="shared" si="1062"/>
        <v>0.18430232558139534</v>
      </c>
      <c r="X219" s="63">
        <v>216</v>
      </c>
      <c r="Y219" s="62">
        <f t="shared" si="1063"/>
        <v>0.12558139534883722</v>
      </c>
      <c r="Z219" s="164">
        <v>1056</v>
      </c>
      <c r="AA219" s="165">
        <v>116</v>
      </c>
      <c r="AB219" s="62">
        <f t="shared" si="1064"/>
        <v>0.10984848484848485</v>
      </c>
      <c r="AC219" s="63">
        <v>198</v>
      </c>
      <c r="AD219" s="62">
        <f t="shared" si="1065"/>
        <v>0.1875</v>
      </c>
      <c r="AE219" s="63">
        <v>178</v>
      </c>
      <c r="AF219" s="62">
        <f t="shared" si="1066"/>
        <v>0.16856060606060605</v>
      </c>
      <c r="AG219" s="164">
        <v>557</v>
      </c>
      <c r="AH219" s="165">
        <v>44</v>
      </c>
      <c r="AI219" s="62">
        <f t="shared" si="1067"/>
        <v>7.899461400359066E-2</v>
      </c>
      <c r="AJ219" s="63">
        <v>63</v>
      </c>
      <c r="AK219" s="62">
        <f t="shared" si="1068"/>
        <v>0.11310592459605028</v>
      </c>
      <c r="AL219" s="63">
        <v>78</v>
      </c>
      <c r="AM219" s="62">
        <f t="shared" si="1069"/>
        <v>0.14003590664272891</v>
      </c>
      <c r="AN219" s="164">
        <v>195</v>
      </c>
      <c r="AO219" s="165">
        <v>9</v>
      </c>
      <c r="AP219" s="62">
        <f t="shared" si="1070"/>
        <v>4.6153846153846156E-2</v>
      </c>
      <c r="AQ219" s="63">
        <v>23</v>
      </c>
      <c r="AR219" s="62">
        <f t="shared" si="1071"/>
        <v>0.11794871794871795</v>
      </c>
      <c r="AS219" s="63">
        <v>18</v>
      </c>
      <c r="AT219" s="62">
        <f t="shared" si="1072"/>
        <v>9.2307692307692313E-2</v>
      </c>
      <c r="AU219" s="164">
        <v>51</v>
      </c>
      <c r="AV219" s="165">
        <v>0</v>
      </c>
      <c r="AW219" s="62">
        <f t="shared" si="1073"/>
        <v>0</v>
      </c>
      <c r="AX219" s="63">
        <v>5</v>
      </c>
      <c r="AY219" s="62">
        <f t="shared" si="1074"/>
        <v>9.8039215686274508E-2</v>
      </c>
      <c r="AZ219" s="63">
        <v>1</v>
      </c>
      <c r="BA219" s="62">
        <f t="shared" si="1075"/>
        <v>1.9607843137254902E-2</v>
      </c>
      <c r="BB219" s="164">
        <f t="shared" si="1125"/>
        <v>3583</v>
      </c>
      <c r="BC219" s="64">
        <f t="shared" si="1126"/>
        <v>332</v>
      </c>
      <c r="BD219" s="62">
        <f t="shared" si="1076"/>
        <v>9.2659782305330729E-2</v>
      </c>
      <c r="BE219" s="64">
        <f t="shared" si="1128"/>
        <v>606</v>
      </c>
      <c r="BF219" s="62">
        <f t="shared" si="1077"/>
        <v>0.1691320122802121</v>
      </c>
      <c r="BG219" s="64">
        <f t="shared" si="1130"/>
        <v>491</v>
      </c>
      <c r="BH219" s="62">
        <f t="shared" si="1078"/>
        <v>0.13703600334914876</v>
      </c>
      <c r="BJ219" s="259">
        <v>54</v>
      </c>
      <c r="BK219" s="270" t="s">
        <v>24</v>
      </c>
      <c r="BL219" s="209" t="s">
        <v>152</v>
      </c>
      <c r="BM219" s="38">
        <v>15641</v>
      </c>
      <c r="BN219" s="38">
        <v>1010</v>
      </c>
      <c r="BO219" s="85">
        <v>6.4573876350616968E-2</v>
      </c>
      <c r="BP219" s="38">
        <v>3504</v>
      </c>
      <c r="BQ219" s="85">
        <v>0.22402659676491274</v>
      </c>
      <c r="BR219" s="38">
        <v>992</v>
      </c>
      <c r="BS219" s="85">
        <v>6.3423054791893099E-2</v>
      </c>
      <c r="BU219" s="189"/>
      <c r="BV219" s="193" t="s">
        <v>160</v>
      </c>
      <c r="BW219" s="36">
        <f t="shared" si="1103"/>
        <v>0.60117220206530841</v>
      </c>
      <c r="BX219" s="36">
        <f>(BM176-SUM(BN176,BP176,BR176))/BM176</f>
        <v>0.62446220036877687</v>
      </c>
      <c r="BY219" s="81"/>
      <c r="BZ219" s="139"/>
      <c r="CA219" s="81"/>
      <c r="CB219" s="81"/>
      <c r="CC219" s="81"/>
      <c r="CD219" s="81"/>
      <c r="CE219" s="81"/>
      <c r="CF219" s="81"/>
      <c r="CG219" s="81"/>
      <c r="CH219" s="81"/>
      <c r="CI219" s="81"/>
      <c r="CJ219" s="81"/>
      <c r="CK219" s="81"/>
      <c r="CL219" s="81"/>
      <c r="CM219" s="81"/>
      <c r="CN219" s="81"/>
      <c r="CO219" s="81"/>
      <c r="CP219" s="3"/>
      <c r="CQ219" s="81"/>
      <c r="CR219" s="81"/>
      <c r="CS219" s="81"/>
      <c r="CT219" s="81"/>
      <c r="CU219" s="81"/>
      <c r="CV219" s="81"/>
      <c r="CW219" s="81"/>
      <c r="CX219" s="81"/>
      <c r="CY219" s="81"/>
      <c r="CZ219" s="81"/>
      <c r="DA219" s="81"/>
      <c r="DB219" s="81"/>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row>
    <row r="220" spans="2:190" s="12" customFormat="1" ht="14.25" customHeight="1">
      <c r="B220" s="260"/>
      <c r="C220" s="271"/>
      <c r="D220" s="136" t="s">
        <v>210</v>
      </c>
      <c r="E220" s="156">
        <v>1</v>
      </c>
      <c r="F220" s="232">
        <v>0</v>
      </c>
      <c r="G220" s="158">
        <f t="shared" ref="G220" si="1204">IFERROR(F220/E220,"-")</f>
        <v>0</v>
      </c>
      <c r="H220" s="233">
        <v>0</v>
      </c>
      <c r="I220" s="158">
        <f t="shared" ref="I220" si="1205">IFERROR(H220/E220,"-")</f>
        <v>0</v>
      </c>
      <c r="J220" s="233">
        <v>0</v>
      </c>
      <c r="K220" s="158">
        <f t="shared" ref="K220" si="1206">IFERROR(J220/E220,"-")</f>
        <v>0</v>
      </c>
      <c r="L220" s="156">
        <v>3</v>
      </c>
      <c r="M220" s="232">
        <v>0</v>
      </c>
      <c r="N220" s="158">
        <f t="shared" ref="N220" si="1207">IFERROR(M220/L220,"-")</f>
        <v>0</v>
      </c>
      <c r="O220" s="233">
        <v>0</v>
      </c>
      <c r="P220" s="158">
        <f t="shared" ref="P220" si="1208">IFERROR(O220/L220,"-")</f>
        <v>0</v>
      </c>
      <c r="Q220" s="233">
        <v>0</v>
      </c>
      <c r="R220" s="158">
        <f t="shared" ref="R220" si="1209">IFERROR(Q220/L220,"-")</f>
        <v>0</v>
      </c>
      <c r="S220" s="156">
        <v>78</v>
      </c>
      <c r="T220" s="232">
        <v>1</v>
      </c>
      <c r="U220" s="158">
        <f t="shared" ref="U220" si="1210">IFERROR(T220/S220,"-")</f>
        <v>1.282051282051282E-2</v>
      </c>
      <c r="V220" s="233">
        <v>4</v>
      </c>
      <c r="W220" s="158">
        <f t="shared" ref="W220" si="1211">IFERROR(V220/S220,"-")</f>
        <v>5.128205128205128E-2</v>
      </c>
      <c r="X220" s="233">
        <v>7</v>
      </c>
      <c r="Y220" s="158">
        <f t="shared" ref="Y220" si="1212">IFERROR(X220/S220,"-")</f>
        <v>8.9743589743589744E-2</v>
      </c>
      <c r="Z220" s="156">
        <v>109</v>
      </c>
      <c r="AA220" s="232">
        <v>3</v>
      </c>
      <c r="AB220" s="158">
        <f t="shared" ref="AB220" si="1213">IFERROR(AA220/Z220,"-")</f>
        <v>2.7522935779816515E-2</v>
      </c>
      <c r="AC220" s="233">
        <v>4</v>
      </c>
      <c r="AD220" s="158">
        <f t="shared" ref="AD220" si="1214">IFERROR(AC220/Z220,"-")</f>
        <v>3.669724770642202E-2</v>
      </c>
      <c r="AE220" s="233">
        <v>4</v>
      </c>
      <c r="AF220" s="158">
        <f t="shared" ref="AF220" si="1215">IFERROR(AE220/Z220,"-")</f>
        <v>3.669724770642202E-2</v>
      </c>
      <c r="AG220" s="156">
        <v>141</v>
      </c>
      <c r="AH220" s="232">
        <v>1</v>
      </c>
      <c r="AI220" s="158">
        <f t="shared" ref="AI220" si="1216">IFERROR(AH220/AG220,"-")</f>
        <v>7.0921985815602835E-3</v>
      </c>
      <c r="AJ220" s="233">
        <v>2</v>
      </c>
      <c r="AK220" s="158">
        <f t="shared" ref="AK220" si="1217">IFERROR(AJ220/AG220,"-")</f>
        <v>1.4184397163120567E-2</v>
      </c>
      <c r="AL220" s="233">
        <v>5</v>
      </c>
      <c r="AM220" s="158">
        <f t="shared" ref="AM220" si="1218">IFERROR(AL220/AG220,"-")</f>
        <v>3.5460992907801421E-2</v>
      </c>
      <c r="AN220" s="156">
        <v>129</v>
      </c>
      <c r="AO220" s="232">
        <v>1</v>
      </c>
      <c r="AP220" s="158">
        <f t="shared" ref="AP220" si="1219">IFERROR(AO220/AN220,"-")</f>
        <v>7.7519379844961239E-3</v>
      </c>
      <c r="AQ220" s="233">
        <v>2</v>
      </c>
      <c r="AR220" s="158">
        <f t="shared" ref="AR220" si="1220">IFERROR(AQ220/AN220,"-")</f>
        <v>1.5503875968992248E-2</v>
      </c>
      <c r="AS220" s="233">
        <v>5</v>
      </c>
      <c r="AT220" s="158">
        <f t="shared" ref="AT220" si="1221">IFERROR(AS220/AN220,"-")</f>
        <v>3.875968992248062E-2</v>
      </c>
      <c r="AU220" s="156">
        <v>63</v>
      </c>
      <c r="AV220" s="232">
        <v>0</v>
      </c>
      <c r="AW220" s="158">
        <f t="shared" ref="AW220" si="1222">IFERROR(AV220/AU220,"-")</f>
        <v>0</v>
      </c>
      <c r="AX220" s="233">
        <v>1</v>
      </c>
      <c r="AY220" s="158">
        <f t="shared" ref="AY220" si="1223">IFERROR(AX220/AU220,"-")</f>
        <v>1.5873015873015872E-2</v>
      </c>
      <c r="AZ220" s="233">
        <v>1</v>
      </c>
      <c r="BA220" s="158">
        <f t="shared" ref="BA220" si="1224">IFERROR(AZ220/AU220,"-")</f>
        <v>1.5873015873015872E-2</v>
      </c>
      <c r="BB220" s="156">
        <f t="shared" si="1125"/>
        <v>524</v>
      </c>
      <c r="BC220" s="157">
        <f t="shared" si="1126"/>
        <v>6</v>
      </c>
      <c r="BD220" s="158">
        <f t="shared" ref="BD220" si="1225">IFERROR(BC220/BB220,"-")</f>
        <v>1.1450381679389313E-2</v>
      </c>
      <c r="BE220" s="157">
        <f t="shared" si="1128"/>
        <v>13</v>
      </c>
      <c r="BF220" s="158">
        <f t="shared" ref="BF220" si="1226">IFERROR(BE220/BB220,"-")</f>
        <v>2.4809160305343511E-2</v>
      </c>
      <c r="BG220" s="157">
        <f t="shared" si="1130"/>
        <v>22</v>
      </c>
      <c r="BH220" s="158">
        <f t="shared" ref="BH220" si="1227">IFERROR(BG220/BB220,"-")</f>
        <v>4.1984732824427481E-2</v>
      </c>
      <c r="BJ220" s="260"/>
      <c r="BK220" s="271"/>
      <c r="BL220" s="209" t="s">
        <v>160</v>
      </c>
      <c r="BM220" s="38">
        <v>1126</v>
      </c>
      <c r="BN220" s="38">
        <v>68</v>
      </c>
      <c r="BO220" s="85">
        <v>6.0390763765541741E-2</v>
      </c>
      <c r="BP220" s="38">
        <v>254</v>
      </c>
      <c r="BQ220" s="85">
        <v>0.2255772646536412</v>
      </c>
      <c r="BR220" s="38">
        <v>83</v>
      </c>
      <c r="BS220" s="85">
        <v>7.3712255772646534E-2</v>
      </c>
      <c r="BU220" s="189"/>
      <c r="BV220" s="193" t="s">
        <v>209</v>
      </c>
      <c r="BW220" s="36">
        <f t="shared" si="1103"/>
        <v>0.9217557251908397</v>
      </c>
      <c r="BX220" s="36">
        <f>(BM177-SUM(BN177,BP177,BR177))/BM177</f>
        <v>0.91954022988505746</v>
      </c>
      <c r="BY220" s="81"/>
      <c r="BZ220" s="139"/>
      <c r="CA220" s="81"/>
      <c r="CB220" s="81"/>
      <c r="CC220" s="81"/>
      <c r="CD220" s="81"/>
      <c r="CE220" s="81"/>
      <c r="CF220" s="81"/>
      <c r="CG220" s="81"/>
      <c r="CH220" s="81"/>
      <c r="CI220" s="81"/>
      <c r="CJ220" s="81"/>
      <c r="CK220" s="81"/>
      <c r="CL220" s="81"/>
      <c r="CM220" s="81"/>
      <c r="CN220" s="81"/>
      <c r="CO220" s="81"/>
      <c r="CP220" s="3"/>
      <c r="CQ220" s="81"/>
      <c r="CR220" s="81"/>
      <c r="CS220" s="81"/>
      <c r="CT220" s="81"/>
      <c r="CU220" s="81"/>
      <c r="CV220" s="81"/>
      <c r="CW220" s="81"/>
      <c r="CX220" s="81"/>
      <c r="CY220" s="81"/>
      <c r="CZ220" s="81"/>
      <c r="DA220" s="81"/>
      <c r="DB220" s="81"/>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row>
    <row r="221" spans="2:190" s="12" customFormat="1" ht="14.25" customHeight="1">
      <c r="B221" s="261"/>
      <c r="C221" s="272"/>
      <c r="D221" s="154" t="s">
        <v>67</v>
      </c>
      <c r="E221" s="37">
        <v>22</v>
      </c>
      <c r="F221" s="234">
        <v>0</v>
      </c>
      <c r="G221" s="13">
        <f t="shared" si="1055"/>
        <v>0</v>
      </c>
      <c r="H221" s="33">
        <v>3</v>
      </c>
      <c r="I221" s="13">
        <f t="shared" si="1056"/>
        <v>0.13636363636363635</v>
      </c>
      <c r="J221" s="33">
        <v>3</v>
      </c>
      <c r="K221" s="13">
        <f t="shared" si="1057"/>
        <v>0.13636363636363635</v>
      </c>
      <c r="L221" s="37">
        <v>163</v>
      </c>
      <c r="M221" s="234">
        <v>6</v>
      </c>
      <c r="N221" s="13">
        <f t="shared" si="1058"/>
        <v>3.6809815950920248E-2</v>
      </c>
      <c r="O221" s="33">
        <v>18</v>
      </c>
      <c r="P221" s="13">
        <f t="shared" si="1059"/>
        <v>0.11042944785276074</v>
      </c>
      <c r="Q221" s="33">
        <v>13</v>
      </c>
      <c r="R221" s="13">
        <f t="shared" si="1060"/>
        <v>7.9754601226993863E-2</v>
      </c>
      <c r="S221" s="37">
        <v>14767</v>
      </c>
      <c r="T221" s="234">
        <v>1529</v>
      </c>
      <c r="U221" s="13">
        <f t="shared" si="1061"/>
        <v>0.10354168077470034</v>
      </c>
      <c r="V221" s="33">
        <v>2732</v>
      </c>
      <c r="W221" s="13">
        <f t="shared" si="1062"/>
        <v>0.18500711044897405</v>
      </c>
      <c r="X221" s="33">
        <v>2050</v>
      </c>
      <c r="Y221" s="13">
        <f t="shared" si="1063"/>
        <v>0.1388230513983883</v>
      </c>
      <c r="Z221" s="37">
        <v>11446</v>
      </c>
      <c r="AA221" s="234">
        <v>1185</v>
      </c>
      <c r="AB221" s="13">
        <f t="shared" si="1064"/>
        <v>0.10352961733356632</v>
      </c>
      <c r="AC221" s="33">
        <v>2003</v>
      </c>
      <c r="AD221" s="13">
        <f t="shared" si="1065"/>
        <v>0.17499563166171589</v>
      </c>
      <c r="AE221" s="33">
        <v>1735</v>
      </c>
      <c r="AF221" s="13">
        <f t="shared" si="1066"/>
        <v>0.15158133845885025</v>
      </c>
      <c r="AG221" s="37">
        <v>6731</v>
      </c>
      <c r="AH221" s="234">
        <v>456</v>
      </c>
      <c r="AI221" s="13">
        <f t="shared" si="1067"/>
        <v>6.7746248700044573E-2</v>
      </c>
      <c r="AJ221" s="33">
        <v>839</v>
      </c>
      <c r="AK221" s="13">
        <f t="shared" si="1068"/>
        <v>0.12464715495468727</v>
      </c>
      <c r="AL221" s="33">
        <v>908</v>
      </c>
      <c r="AM221" s="13">
        <f t="shared" si="1069"/>
        <v>0.13489823206061508</v>
      </c>
      <c r="AN221" s="37">
        <v>3017</v>
      </c>
      <c r="AO221" s="234">
        <v>108</v>
      </c>
      <c r="AP221" s="13">
        <f t="shared" si="1070"/>
        <v>3.5797149486244614E-2</v>
      </c>
      <c r="AQ221" s="33">
        <v>260</v>
      </c>
      <c r="AR221" s="13">
        <f t="shared" si="1071"/>
        <v>8.6178322837255558E-2</v>
      </c>
      <c r="AS221" s="33">
        <v>272</v>
      </c>
      <c r="AT221" s="13">
        <f t="shared" si="1072"/>
        <v>9.0155783891282731E-2</v>
      </c>
      <c r="AU221" s="37">
        <v>949</v>
      </c>
      <c r="AV221" s="234">
        <v>7</v>
      </c>
      <c r="AW221" s="13">
        <f t="shared" si="1073"/>
        <v>7.3761854583772393E-3</v>
      </c>
      <c r="AX221" s="33">
        <v>52</v>
      </c>
      <c r="AY221" s="13">
        <f t="shared" si="1074"/>
        <v>5.4794520547945202E-2</v>
      </c>
      <c r="AZ221" s="33">
        <v>48</v>
      </c>
      <c r="BA221" s="13">
        <f t="shared" si="1075"/>
        <v>5.0579557428872497E-2</v>
      </c>
      <c r="BB221" s="37">
        <f t="shared" si="1125"/>
        <v>37095</v>
      </c>
      <c r="BC221" s="70">
        <f t="shared" si="1126"/>
        <v>3291</v>
      </c>
      <c r="BD221" s="13">
        <f t="shared" si="1076"/>
        <v>8.8718156085725836E-2</v>
      </c>
      <c r="BE221" s="70">
        <f t="shared" si="1128"/>
        <v>5907</v>
      </c>
      <c r="BF221" s="13">
        <f t="shared" si="1077"/>
        <v>0.15923978972907399</v>
      </c>
      <c r="BG221" s="70">
        <f t="shared" si="1130"/>
        <v>5029</v>
      </c>
      <c r="BH221" s="13">
        <f t="shared" si="1078"/>
        <v>0.13557083164847014</v>
      </c>
      <c r="BJ221" s="260"/>
      <c r="BK221" s="271"/>
      <c r="BL221" s="209" t="s">
        <v>209</v>
      </c>
      <c r="BM221" s="38">
        <v>411</v>
      </c>
      <c r="BN221" s="38">
        <v>1</v>
      </c>
      <c r="BO221" s="85">
        <v>2.4330900243309003E-3</v>
      </c>
      <c r="BP221" s="38">
        <v>16</v>
      </c>
      <c r="BQ221" s="85">
        <v>3.8929440389294405E-2</v>
      </c>
      <c r="BR221" s="38">
        <v>4</v>
      </c>
      <c r="BS221" s="85">
        <v>9.7323600973236012E-3</v>
      </c>
      <c r="BU221" s="190"/>
      <c r="BV221" s="192" t="s">
        <v>67</v>
      </c>
      <c r="BW221" s="36">
        <f t="shared" si="1103"/>
        <v>0.61647122253673003</v>
      </c>
      <c r="BX221" s="36">
        <f>(BM178-SUM(BN178,BP178,BR178))/BM178</f>
        <v>0.63796283160732015</v>
      </c>
      <c r="BY221" s="81"/>
      <c r="BZ221" s="139"/>
      <c r="CA221" s="81"/>
      <c r="CB221" s="81"/>
      <c r="CC221" s="81"/>
      <c r="CD221" s="81"/>
      <c r="CE221" s="81"/>
      <c r="CF221" s="81"/>
      <c r="CG221" s="81"/>
      <c r="CH221" s="81"/>
      <c r="CI221" s="81"/>
      <c r="CJ221" s="81"/>
      <c r="CK221" s="81"/>
      <c r="CL221" s="81"/>
      <c r="CM221" s="81"/>
      <c r="CN221" s="81"/>
      <c r="CO221" s="81"/>
      <c r="CP221" s="3"/>
      <c r="CQ221" s="81"/>
      <c r="CR221" s="81"/>
      <c r="CS221" s="81"/>
      <c r="CT221" s="81"/>
      <c r="CU221" s="81"/>
      <c r="CV221" s="81"/>
      <c r="CW221" s="81"/>
      <c r="CX221" s="81"/>
      <c r="CY221" s="81"/>
      <c r="CZ221" s="81"/>
      <c r="DA221" s="81"/>
      <c r="DB221" s="81"/>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row>
    <row r="222" spans="2:190" s="12" customFormat="1" ht="14.25" customHeight="1">
      <c r="B222" s="259">
        <v>44</v>
      </c>
      <c r="C222" s="270" t="s">
        <v>18</v>
      </c>
      <c r="D222" s="135" t="s">
        <v>211</v>
      </c>
      <c r="E222" s="120">
        <v>14</v>
      </c>
      <c r="F222" s="74">
        <v>2</v>
      </c>
      <c r="G222" s="72">
        <f t="shared" si="1055"/>
        <v>0.14285714285714285</v>
      </c>
      <c r="H222" s="74">
        <v>1</v>
      </c>
      <c r="I222" s="72">
        <f t="shared" si="1056"/>
        <v>7.1428571428571425E-2</v>
      </c>
      <c r="J222" s="74">
        <v>0</v>
      </c>
      <c r="K222" s="72">
        <f t="shared" si="1057"/>
        <v>0</v>
      </c>
      <c r="L222" s="120">
        <v>70</v>
      </c>
      <c r="M222" s="74">
        <v>2</v>
      </c>
      <c r="N222" s="72">
        <f t="shared" si="1058"/>
        <v>2.8571428571428571E-2</v>
      </c>
      <c r="O222" s="74">
        <v>8</v>
      </c>
      <c r="P222" s="72">
        <f t="shared" si="1059"/>
        <v>0.11428571428571428</v>
      </c>
      <c r="Q222" s="74">
        <v>7</v>
      </c>
      <c r="R222" s="72">
        <f t="shared" si="1060"/>
        <v>0.1</v>
      </c>
      <c r="S222" s="120">
        <v>10924</v>
      </c>
      <c r="T222" s="74">
        <v>983</v>
      </c>
      <c r="U222" s="72">
        <f t="shared" si="1061"/>
        <v>8.9985353350421085E-2</v>
      </c>
      <c r="V222" s="74">
        <v>2228</v>
      </c>
      <c r="W222" s="72">
        <f t="shared" si="1062"/>
        <v>0.20395459538630539</v>
      </c>
      <c r="X222" s="74">
        <v>1164</v>
      </c>
      <c r="Y222" s="72">
        <f t="shared" si="1063"/>
        <v>0.1065543756865617</v>
      </c>
      <c r="Z222" s="120">
        <v>9802</v>
      </c>
      <c r="AA222" s="74">
        <v>789</v>
      </c>
      <c r="AB222" s="72">
        <f t="shared" si="1064"/>
        <v>8.0493776780248924E-2</v>
      </c>
      <c r="AC222" s="74">
        <v>1950</v>
      </c>
      <c r="AD222" s="72">
        <f t="shared" si="1065"/>
        <v>0.19893899204244031</v>
      </c>
      <c r="AE222" s="74">
        <v>1096</v>
      </c>
      <c r="AF222" s="72">
        <f t="shared" si="1066"/>
        <v>0.11181391552744338</v>
      </c>
      <c r="AG222" s="120">
        <v>5792</v>
      </c>
      <c r="AH222" s="74">
        <v>304</v>
      </c>
      <c r="AI222" s="72">
        <f t="shared" si="1067"/>
        <v>5.2486187845303865E-2</v>
      </c>
      <c r="AJ222" s="74">
        <v>858</v>
      </c>
      <c r="AK222" s="72">
        <f t="shared" si="1068"/>
        <v>0.1481353591160221</v>
      </c>
      <c r="AL222" s="74">
        <v>547</v>
      </c>
      <c r="AM222" s="72">
        <f t="shared" si="1069"/>
        <v>9.4440607734806628E-2</v>
      </c>
      <c r="AN222" s="120">
        <v>2377</v>
      </c>
      <c r="AO222" s="74">
        <v>60</v>
      </c>
      <c r="AP222" s="72">
        <f t="shared" si="1070"/>
        <v>2.5241901556583929E-2</v>
      </c>
      <c r="AQ222" s="74">
        <v>250</v>
      </c>
      <c r="AR222" s="72">
        <f t="shared" si="1071"/>
        <v>0.1051745898190997</v>
      </c>
      <c r="AS222" s="74">
        <v>153</v>
      </c>
      <c r="AT222" s="72">
        <f t="shared" si="1072"/>
        <v>6.4366848969289014E-2</v>
      </c>
      <c r="AU222" s="120">
        <v>706</v>
      </c>
      <c r="AV222" s="74">
        <v>10</v>
      </c>
      <c r="AW222" s="72">
        <f t="shared" si="1073"/>
        <v>1.4164305949008499E-2</v>
      </c>
      <c r="AX222" s="74">
        <v>62</v>
      </c>
      <c r="AY222" s="72">
        <f t="shared" si="1074"/>
        <v>8.7818696883852687E-2</v>
      </c>
      <c r="AZ222" s="74">
        <v>14</v>
      </c>
      <c r="BA222" s="72">
        <f t="shared" si="1075"/>
        <v>1.9830028328611898E-2</v>
      </c>
      <c r="BB222" s="120">
        <f t="shared" si="1125"/>
        <v>29685</v>
      </c>
      <c r="BC222" s="74">
        <f t="shared" si="1126"/>
        <v>2150</v>
      </c>
      <c r="BD222" s="72">
        <f t="shared" si="1076"/>
        <v>7.2427151760148217E-2</v>
      </c>
      <c r="BE222" s="74">
        <f t="shared" si="1128"/>
        <v>5357</v>
      </c>
      <c r="BF222" s="72">
        <f t="shared" si="1077"/>
        <v>0.18046151254842513</v>
      </c>
      <c r="BG222" s="74">
        <f t="shared" si="1130"/>
        <v>2981</v>
      </c>
      <c r="BH222" s="72">
        <f t="shared" si="1078"/>
        <v>0.10042108809162877</v>
      </c>
      <c r="BJ222" s="261"/>
      <c r="BK222" s="272"/>
      <c r="BL222" s="208" t="s">
        <v>67</v>
      </c>
      <c r="BM222" s="38">
        <v>17178</v>
      </c>
      <c r="BN222" s="38">
        <v>1079</v>
      </c>
      <c r="BO222" s="85">
        <v>6.2812900221213178E-2</v>
      </c>
      <c r="BP222" s="38">
        <v>3774</v>
      </c>
      <c r="BQ222" s="85">
        <v>0.21969961578763536</v>
      </c>
      <c r="BR222" s="38">
        <v>1079</v>
      </c>
      <c r="BS222" s="85">
        <v>6.2812900221213178E-2</v>
      </c>
      <c r="BU222" s="188" t="s">
        <v>18</v>
      </c>
      <c r="BV222" s="193" t="s">
        <v>140</v>
      </c>
      <c r="BW222" s="36">
        <f t="shared" si="1103"/>
        <v>0.64669024759979787</v>
      </c>
      <c r="BX222" s="36">
        <f>(BM179-SUM(BN179,BP179,BR179))/BM179</f>
        <v>0.65739243880994924</v>
      </c>
      <c r="BY222" s="81"/>
      <c r="BZ222" s="139"/>
      <c r="CA222" s="81"/>
      <c r="CB222" s="81"/>
      <c r="CC222" s="81"/>
      <c r="CD222" s="81"/>
      <c r="CE222" s="81"/>
      <c r="CF222" s="81"/>
      <c r="CG222" s="81"/>
      <c r="CH222" s="81"/>
      <c r="CI222" s="81"/>
      <c r="CJ222" s="81"/>
      <c r="CK222" s="81"/>
      <c r="CL222" s="81"/>
      <c r="CM222" s="81"/>
      <c r="CN222" s="81"/>
      <c r="CO222" s="81"/>
      <c r="CP222" s="3"/>
      <c r="CQ222" s="81"/>
      <c r="CR222" s="81"/>
      <c r="CS222" s="81"/>
      <c r="CT222" s="81"/>
      <c r="CU222" s="81"/>
      <c r="CV222" s="81"/>
      <c r="CW222" s="81"/>
      <c r="CX222" s="81"/>
      <c r="CY222" s="81"/>
      <c r="CZ222" s="81"/>
      <c r="DA222" s="81"/>
      <c r="DB222" s="81"/>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row>
    <row r="223" spans="2:190" s="12" customFormat="1" ht="14.25" customHeight="1">
      <c r="B223" s="260"/>
      <c r="C223" s="271"/>
      <c r="D223" s="213" t="s">
        <v>303</v>
      </c>
      <c r="E223" s="170">
        <v>0</v>
      </c>
      <c r="F223" s="171">
        <v>0</v>
      </c>
      <c r="G223" s="84" t="str">
        <f t="shared" si="1055"/>
        <v>-</v>
      </c>
      <c r="H223" s="171">
        <v>0</v>
      </c>
      <c r="I223" s="84" t="str">
        <f>IFERROR(H223/E223,"-")</f>
        <v>-</v>
      </c>
      <c r="J223" s="171">
        <v>0</v>
      </c>
      <c r="K223" s="84" t="str">
        <f>IFERROR(J223/E223,"-")</f>
        <v>-</v>
      </c>
      <c r="L223" s="170">
        <v>7</v>
      </c>
      <c r="M223" s="171">
        <v>0</v>
      </c>
      <c r="N223" s="84">
        <f>IFERROR(M223/L223,"-")</f>
        <v>0</v>
      </c>
      <c r="O223" s="171">
        <v>1</v>
      </c>
      <c r="P223" s="84">
        <f>IFERROR(O223/L223,"-")</f>
        <v>0.14285714285714285</v>
      </c>
      <c r="Q223" s="171">
        <v>0</v>
      </c>
      <c r="R223" s="84">
        <f>IFERROR(Q223/L223,"-")</f>
        <v>0</v>
      </c>
      <c r="S223" s="170">
        <v>2841</v>
      </c>
      <c r="T223" s="171">
        <v>301</v>
      </c>
      <c r="U223" s="84">
        <f>IFERROR(T223/S223,"-")</f>
        <v>0.10594860964449138</v>
      </c>
      <c r="V223" s="171">
        <v>643</v>
      </c>
      <c r="W223" s="84">
        <f>IFERROR(V223/S223,"-")</f>
        <v>0.22632875747976064</v>
      </c>
      <c r="X223" s="171">
        <v>298</v>
      </c>
      <c r="Y223" s="84">
        <f>IFERROR(X223/S223,"-")</f>
        <v>0.10489264343541006</v>
      </c>
      <c r="Z223" s="170">
        <v>2161</v>
      </c>
      <c r="AA223" s="171">
        <v>194</v>
      </c>
      <c r="AB223" s="84">
        <f>IFERROR(AA223/Z223,"-")</f>
        <v>8.9773253123553914E-2</v>
      </c>
      <c r="AC223" s="171">
        <v>463</v>
      </c>
      <c r="AD223" s="84">
        <f>IFERROR(AC223/Z223,"-")</f>
        <v>0.21425266080518279</v>
      </c>
      <c r="AE223" s="171">
        <v>273</v>
      </c>
      <c r="AF223" s="84">
        <f>IFERROR(AE223/Z223,"-")</f>
        <v>0.12633040259139289</v>
      </c>
      <c r="AG223" s="170">
        <v>1307</v>
      </c>
      <c r="AH223" s="171">
        <v>85</v>
      </c>
      <c r="AI223" s="84">
        <f>IFERROR(AH223/AG223,"-")</f>
        <v>6.5034429992348888E-2</v>
      </c>
      <c r="AJ223" s="171">
        <v>229</v>
      </c>
      <c r="AK223" s="84">
        <f>IFERROR(AJ223/AG223,"-")</f>
        <v>0.17521040550879877</v>
      </c>
      <c r="AL223" s="171">
        <v>148</v>
      </c>
      <c r="AM223" s="84">
        <f>IFERROR(AL223/AG223,"-")</f>
        <v>0.11323641928079571</v>
      </c>
      <c r="AN223" s="170">
        <v>472</v>
      </c>
      <c r="AO223" s="171">
        <v>24</v>
      </c>
      <c r="AP223" s="84">
        <f>IFERROR(AO223/AN223,"-")</f>
        <v>5.0847457627118647E-2</v>
      </c>
      <c r="AQ223" s="171">
        <v>52</v>
      </c>
      <c r="AR223" s="84">
        <f>IFERROR(AQ223/AN223,"-")</f>
        <v>0.11016949152542373</v>
      </c>
      <c r="AS223" s="171">
        <v>45</v>
      </c>
      <c r="AT223" s="84">
        <f>IFERROR(AS223/AN223,"-")</f>
        <v>9.5338983050847453E-2</v>
      </c>
      <c r="AU223" s="170">
        <v>108</v>
      </c>
      <c r="AV223" s="171">
        <v>5</v>
      </c>
      <c r="AW223" s="84">
        <f>IFERROR(AV223/AU223,"-")</f>
        <v>4.6296296296296294E-2</v>
      </c>
      <c r="AX223" s="171">
        <v>14</v>
      </c>
      <c r="AY223" s="84">
        <f>IFERROR(AX223/AU223,"-")</f>
        <v>0.12962962962962962</v>
      </c>
      <c r="AZ223" s="171">
        <v>11</v>
      </c>
      <c r="BA223" s="84">
        <f>IFERROR(AZ223/AU223,"-")</f>
        <v>0.10185185185185185</v>
      </c>
      <c r="BB223" s="170">
        <f t="shared" si="1125"/>
        <v>6896</v>
      </c>
      <c r="BC223" s="171">
        <f t="shared" si="1126"/>
        <v>609</v>
      </c>
      <c r="BD223" s="84">
        <f>IFERROR(BC223/BB223,"-")</f>
        <v>8.8312064965197209E-2</v>
      </c>
      <c r="BE223" s="171">
        <f t="shared" si="1128"/>
        <v>1402</v>
      </c>
      <c r="BF223" s="84">
        <f>IFERROR(BE223/BB223,"-")</f>
        <v>0.2033062645011601</v>
      </c>
      <c r="BG223" s="171">
        <f t="shared" si="1130"/>
        <v>775</v>
      </c>
      <c r="BH223" s="84">
        <f>IFERROR(BG223/BB223,"-")</f>
        <v>0.11238399071925755</v>
      </c>
      <c r="BJ223" s="259">
        <v>55</v>
      </c>
      <c r="BK223" s="270" t="s">
        <v>15</v>
      </c>
      <c r="BL223" s="209" t="s">
        <v>152</v>
      </c>
      <c r="BM223" s="38">
        <v>16467</v>
      </c>
      <c r="BN223" s="38">
        <v>717</v>
      </c>
      <c r="BO223" s="85">
        <v>4.3541628711969392E-2</v>
      </c>
      <c r="BP223" s="38">
        <v>3304</v>
      </c>
      <c r="BQ223" s="85">
        <v>0.20064371166575576</v>
      </c>
      <c r="BR223" s="38">
        <v>911</v>
      </c>
      <c r="BS223" s="85">
        <v>5.5322766745612435E-2</v>
      </c>
      <c r="BU223" s="225"/>
      <c r="BV223" s="214" t="s">
        <v>299</v>
      </c>
      <c r="BW223" s="36">
        <f t="shared" si="1103"/>
        <v>0.59599767981438512</v>
      </c>
      <c r="BX223" s="226"/>
      <c r="BY223" s="81"/>
      <c r="BZ223" s="139"/>
      <c r="CA223" s="81"/>
      <c r="CB223" s="81"/>
      <c r="CC223" s="81"/>
      <c r="CD223" s="81"/>
      <c r="CE223" s="81"/>
      <c r="CF223" s="81"/>
      <c r="CG223" s="81"/>
      <c r="CH223" s="81"/>
      <c r="CI223" s="81"/>
      <c r="CJ223" s="81"/>
      <c r="CK223" s="81"/>
      <c r="CL223" s="81"/>
      <c r="CM223" s="81"/>
      <c r="CN223" s="81"/>
      <c r="CO223" s="81"/>
      <c r="CP223" s="3"/>
      <c r="CQ223" s="81"/>
      <c r="CR223" s="81"/>
      <c r="CS223" s="81"/>
      <c r="CT223" s="81"/>
      <c r="CU223" s="81"/>
      <c r="CV223" s="81"/>
      <c r="CW223" s="81"/>
      <c r="CX223" s="81"/>
      <c r="CY223" s="81"/>
      <c r="CZ223" s="81"/>
      <c r="DA223" s="81"/>
      <c r="DB223" s="81"/>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row>
    <row r="224" spans="2:190" s="12" customFormat="1" ht="14.25" customHeight="1">
      <c r="B224" s="260"/>
      <c r="C224" s="271"/>
      <c r="D224" s="169" t="s">
        <v>160</v>
      </c>
      <c r="E224" s="164">
        <v>0</v>
      </c>
      <c r="F224" s="64">
        <v>0</v>
      </c>
      <c r="G224" s="62" t="str">
        <f t="shared" si="1055"/>
        <v>-</v>
      </c>
      <c r="H224" s="64">
        <v>0</v>
      </c>
      <c r="I224" s="62" t="str">
        <f t="shared" si="1056"/>
        <v>-</v>
      </c>
      <c r="J224" s="64">
        <v>0</v>
      </c>
      <c r="K224" s="62" t="str">
        <f t="shared" si="1057"/>
        <v>-</v>
      </c>
      <c r="L224" s="164">
        <v>1</v>
      </c>
      <c r="M224" s="64">
        <v>0</v>
      </c>
      <c r="N224" s="62">
        <f t="shared" si="1058"/>
        <v>0</v>
      </c>
      <c r="O224" s="64">
        <v>0</v>
      </c>
      <c r="P224" s="62">
        <f t="shared" si="1059"/>
        <v>0</v>
      </c>
      <c r="Q224" s="64">
        <v>1</v>
      </c>
      <c r="R224" s="62">
        <f t="shared" si="1060"/>
        <v>1</v>
      </c>
      <c r="S224" s="164">
        <v>1497</v>
      </c>
      <c r="T224" s="64">
        <v>105</v>
      </c>
      <c r="U224" s="62">
        <f t="shared" si="1061"/>
        <v>7.0140280561122245E-2</v>
      </c>
      <c r="V224" s="64">
        <v>244</v>
      </c>
      <c r="W224" s="62">
        <f t="shared" si="1062"/>
        <v>0.16299265197060789</v>
      </c>
      <c r="X224" s="64">
        <v>184</v>
      </c>
      <c r="Y224" s="62">
        <f t="shared" si="1063"/>
        <v>0.12291249164996659</v>
      </c>
      <c r="Z224" s="164">
        <v>902</v>
      </c>
      <c r="AA224" s="64">
        <v>75</v>
      </c>
      <c r="AB224" s="62">
        <f t="shared" si="1064"/>
        <v>8.3148558758314853E-2</v>
      </c>
      <c r="AC224" s="64">
        <v>163</v>
      </c>
      <c r="AD224" s="62">
        <f t="shared" si="1065"/>
        <v>0.18070953436807094</v>
      </c>
      <c r="AE224" s="64">
        <v>112</v>
      </c>
      <c r="AF224" s="62">
        <f t="shared" si="1066"/>
        <v>0.12416851441241686</v>
      </c>
      <c r="AG224" s="164">
        <v>463</v>
      </c>
      <c r="AH224" s="64">
        <v>29</v>
      </c>
      <c r="AI224" s="62">
        <f t="shared" si="1067"/>
        <v>6.2634989200863925E-2</v>
      </c>
      <c r="AJ224" s="64">
        <v>75</v>
      </c>
      <c r="AK224" s="62">
        <f t="shared" si="1068"/>
        <v>0.16198704103671707</v>
      </c>
      <c r="AL224" s="64">
        <v>58</v>
      </c>
      <c r="AM224" s="62">
        <f t="shared" si="1069"/>
        <v>0.12526997840172785</v>
      </c>
      <c r="AN224" s="164">
        <v>185</v>
      </c>
      <c r="AO224" s="64">
        <v>7</v>
      </c>
      <c r="AP224" s="62">
        <f t="shared" si="1070"/>
        <v>3.783783783783784E-2</v>
      </c>
      <c r="AQ224" s="64">
        <v>17</v>
      </c>
      <c r="AR224" s="62">
        <f t="shared" si="1071"/>
        <v>9.1891891891891897E-2</v>
      </c>
      <c r="AS224" s="64">
        <v>14</v>
      </c>
      <c r="AT224" s="62">
        <f t="shared" si="1072"/>
        <v>7.567567567567568E-2</v>
      </c>
      <c r="AU224" s="164">
        <v>47</v>
      </c>
      <c r="AV224" s="64">
        <v>3</v>
      </c>
      <c r="AW224" s="62">
        <f t="shared" si="1073"/>
        <v>6.3829787234042548E-2</v>
      </c>
      <c r="AX224" s="64">
        <v>3</v>
      </c>
      <c r="AY224" s="62">
        <f t="shared" si="1074"/>
        <v>6.3829787234042548E-2</v>
      </c>
      <c r="AZ224" s="64">
        <v>3</v>
      </c>
      <c r="BA224" s="62">
        <f t="shared" si="1075"/>
        <v>6.3829787234042548E-2</v>
      </c>
      <c r="BB224" s="164">
        <f t="shared" si="1125"/>
        <v>3095</v>
      </c>
      <c r="BC224" s="64">
        <f t="shared" si="1126"/>
        <v>219</v>
      </c>
      <c r="BD224" s="62">
        <f t="shared" si="1076"/>
        <v>7.0759289176090465E-2</v>
      </c>
      <c r="BE224" s="64">
        <f t="shared" si="1128"/>
        <v>502</v>
      </c>
      <c r="BF224" s="62">
        <f t="shared" si="1077"/>
        <v>0.16219709208400646</v>
      </c>
      <c r="BG224" s="64">
        <f t="shared" si="1130"/>
        <v>372</v>
      </c>
      <c r="BH224" s="62">
        <f t="shared" si="1078"/>
        <v>0.12019386106623586</v>
      </c>
      <c r="BJ224" s="260"/>
      <c r="BK224" s="271"/>
      <c r="BL224" s="209" t="s">
        <v>160</v>
      </c>
      <c r="BM224" s="38">
        <v>1028</v>
      </c>
      <c r="BN224" s="38">
        <v>42</v>
      </c>
      <c r="BO224" s="85">
        <v>4.085603112840467E-2</v>
      </c>
      <c r="BP224" s="38">
        <v>170</v>
      </c>
      <c r="BQ224" s="85">
        <v>0.16536964980544747</v>
      </c>
      <c r="BR224" s="38">
        <v>75</v>
      </c>
      <c r="BS224" s="85">
        <v>7.2957198443579771E-2</v>
      </c>
      <c r="BU224" s="189"/>
      <c r="BV224" s="193" t="s">
        <v>160</v>
      </c>
      <c r="BW224" s="36">
        <f t="shared" si="1103"/>
        <v>0.64684975767366726</v>
      </c>
      <c r="BX224" s="36">
        <f>(BM180-SUM(BN180,BP180,BR180))/BM180</f>
        <v>0.66428316052913838</v>
      </c>
      <c r="BY224" s="81"/>
      <c r="BZ224" s="139"/>
      <c r="CA224" s="81"/>
      <c r="CB224" s="81"/>
      <c r="CC224" s="81"/>
      <c r="CD224" s="81"/>
      <c r="CE224" s="81"/>
      <c r="CF224" s="81"/>
      <c r="CG224" s="81"/>
      <c r="CH224" s="81"/>
      <c r="CI224" s="81"/>
      <c r="CJ224" s="81"/>
      <c r="CK224" s="81"/>
      <c r="CL224" s="81"/>
      <c r="CM224" s="81"/>
      <c r="CN224" s="81"/>
      <c r="CO224" s="81"/>
      <c r="CP224" s="3"/>
      <c r="CQ224" s="81"/>
      <c r="CR224" s="81"/>
      <c r="CS224" s="81"/>
      <c r="CT224" s="81"/>
      <c r="CU224" s="81"/>
      <c r="CV224" s="81"/>
      <c r="CW224" s="81"/>
      <c r="CX224" s="81"/>
      <c r="CY224" s="81"/>
      <c r="CZ224" s="81"/>
      <c r="DA224" s="81"/>
      <c r="DB224" s="81"/>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row>
    <row r="225" spans="2:190" s="12" customFormat="1" ht="14.25" customHeight="1">
      <c r="B225" s="260"/>
      <c r="C225" s="271"/>
      <c r="D225" s="136" t="s">
        <v>210</v>
      </c>
      <c r="E225" s="156">
        <v>0</v>
      </c>
      <c r="F225" s="157">
        <v>0</v>
      </c>
      <c r="G225" s="158" t="str">
        <f t="shared" ref="G225" si="1228">IFERROR(F225/E225,"-")</f>
        <v>-</v>
      </c>
      <c r="H225" s="157">
        <v>0</v>
      </c>
      <c r="I225" s="158" t="str">
        <f t="shared" ref="I225" si="1229">IFERROR(H225/E225,"-")</f>
        <v>-</v>
      </c>
      <c r="J225" s="157">
        <v>0</v>
      </c>
      <c r="K225" s="158" t="str">
        <f t="shared" ref="K225" si="1230">IFERROR(J225/E225,"-")</f>
        <v>-</v>
      </c>
      <c r="L225" s="156">
        <v>2</v>
      </c>
      <c r="M225" s="157">
        <v>0</v>
      </c>
      <c r="N225" s="158">
        <f t="shared" ref="N225" si="1231">IFERROR(M225/L225,"-")</f>
        <v>0</v>
      </c>
      <c r="O225" s="157">
        <v>0</v>
      </c>
      <c r="P225" s="158">
        <f t="shared" ref="P225" si="1232">IFERROR(O225/L225,"-")</f>
        <v>0</v>
      </c>
      <c r="Q225" s="157">
        <v>1</v>
      </c>
      <c r="R225" s="158">
        <f t="shared" ref="R225" si="1233">IFERROR(Q225/L225,"-")</f>
        <v>0.5</v>
      </c>
      <c r="S225" s="156">
        <v>97</v>
      </c>
      <c r="T225" s="157">
        <v>0</v>
      </c>
      <c r="U225" s="158">
        <f t="shared" ref="U225" si="1234">IFERROR(T225/S225,"-")</f>
        <v>0</v>
      </c>
      <c r="V225" s="157">
        <v>5</v>
      </c>
      <c r="W225" s="158">
        <f t="shared" ref="W225" si="1235">IFERROR(V225/S225,"-")</f>
        <v>5.1546391752577317E-2</v>
      </c>
      <c r="X225" s="157">
        <v>4</v>
      </c>
      <c r="Y225" s="158">
        <f t="shared" ref="Y225" si="1236">IFERROR(X225/S225,"-")</f>
        <v>4.1237113402061855E-2</v>
      </c>
      <c r="Z225" s="156">
        <v>132</v>
      </c>
      <c r="AA225" s="157">
        <v>0</v>
      </c>
      <c r="AB225" s="158">
        <f t="shared" ref="AB225" si="1237">IFERROR(AA225/Z225,"-")</f>
        <v>0</v>
      </c>
      <c r="AC225" s="157">
        <v>8</v>
      </c>
      <c r="AD225" s="158">
        <f t="shared" ref="AD225" si="1238">IFERROR(AC225/Z225,"-")</f>
        <v>6.0606060606060608E-2</v>
      </c>
      <c r="AE225" s="157">
        <v>5</v>
      </c>
      <c r="AF225" s="158">
        <f t="shared" ref="AF225" si="1239">IFERROR(AE225/Z225,"-")</f>
        <v>3.787878787878788E-2</v>
      </c>
      <c r="AG225" s="156">
        <v>156</v>
      </c>
      <c r="AH225" s="157">
        <v>0</v>
      </c>
      <c r="AI225" s="158">
        <f t="shared" ref="AI225" si="1240">IFERROR(AH225/AG225,"-")</f>
        <v>0</v>
      </c>
      <c r="AJ225" s="157">
        <v>8</v>
      </c>
      <c r="AK225" s="158">
        <f t="shared" ref="AK225" si="1241">IFERROR(AJ225/AG225,"-")</f>
        <v>5.128205128205128E-2</v>
      </c>
      <c r="AL225" s="157">
        <v>4</v>
      </c>
      <c r="AM225" s="158">
        <f t="shared" ref="AM225" si="1242">IFERROR(AL225/AG225,"-")</f>
        <v>2.564102564102564E-2</v>
      </c>
      <c r="AN225" s="156">
        <v>151</v>
      </c>
      <c r="AO225" s="157">
        <v>0</v>
      </c>
      <c r="AP225" s="158">
        <f t="shared" ref="AP225" si="1243">IFERROR(AO225/AN225,"-")</f>
        <v>0</v>
      </c>
      <c r="AQ225" s="157">
        <v>5</v>
      </c>
      <c r="AR225" s="158">
        <f t="shared" ref="AR225" si="1244">IFERROR(AQ225/AN225,"-")</f>
        <v>3.3112582781456956E-2</v>
      </c>
      <c r="AS225" s="157">
        <v>2</v>
      </c>
      <c r="AT225" s="158">
        <f t="shared" ref="AT225" si="1245">IFERROR(AS225/AN225,"-")</f>
        <v>1.3245033112582781E-2</v>
      </c>
      <c r="AU225" s="156">
        <v>80</v>
      </c>
      <c r="AV225" s="157">
        <v>0</v>
      </c>
      <c r="AW225" s="158">
        <f t="shared" ref="AW225" si="1246">IFERROR(AV225/AU225,"-")</f>
        <v>0</v>
      </c>
      <c r="AX225" s="157">
        <v>1</v>
      </c>
      <c r="AY225" s="158">
        <f t="shared" ref="AY225" si="1247">IFERROR(AX225/AU225,"-")</f>
        <v>1.2500000000000001E-2</v>
      </c>
      <c r="AZ225" s="157">
        <v>0</v>
      </c>
      <c r="BA225" s="158">
        <f t="shared" ref="BA225" si="1248">IFERROR(AZ225/AU225,"-")</f>
        <v>0</v>
      </c>
      <c r="BB225" s="156">
        <f t="shared" si="1125"/>
        <v>618</v>
      </c>
      <c r="BC225" s="157">
        <f t="shared" si="1126"/>
        <v>0</v>
      </c>
      <c r="BD225" s="158">
        <f t="shared" ref="BD225" si="1249">IFERROR(BC225/BB225,"-")</f>
        <v>0</v>
      </c>
      <c r="BE225" s="157">
        <f t="shared" si="1128"/>
        <v>27</v>
      </c>
      <c r="BF225" s="158">
        <f t="shared" ref="BF225" si="1250">IFERROR(BE225/BB225,"-")</f>
        <v>4.3689320388349516E-2</v>
      </c>
      <c r="BG225" s="157">
        <f t="shared" si="1130"/>
        <v>16</v>
      </c>
      <c r="BH225" s="158">
        <f t="shared" ref="BH225" si="1251">IFERROR(BG225/BB225,"-")</f>
        <v>2.5889967637540454E-2</v>
      </c>
      <c r="BJ225" s="260"/>
      <c r="BK225" s="271"/>
      <c r="BL225" s="209" t="s">
        <v>209</v>
      </c>
      <c r="BM225" s="38">
        <v>485</v>
      </c>
      <c r="BN225" s="38">
        <v>1</v>
      </c>
      <c r="BO225" s="85">
        <v>2.0618556701030928E-3</v>
      </c>
      <c r="BP225" s="38">
        <v>7</v>
      </c>
      <c r="BQ225" s="85">
        <v>1.443298969072165E-2</v>
      </c>
      <c r="BR225" s="38">
        <v>4</v>
      </c>
      <c r="BS225" s="85">
        <v>8.2474226804123713E-3</v>
      </c>
      <c r="BU225" s="189"/>
      <c r="BV225" s="193" t="s">
        <v>209</v>
      </c>
      <c r="BW225" s="36">
        <f t="shared" si="1103"/>
        <v>0.93042071197411003</v>
      </c>
      <c r="BX225" s="36">
        <f>(BM181-SUM(BN181,BP181,BR181))/BM181</f>
        <v>0.93372781065088761</v>
      </c>
      <c r="BY225" s="81"/>
      <c r="BZ225" s="139"/>
      <c r="CA225" s="81"/>
      <c r="CB225" s="81"/>
      <c r="CC225" s="81"/>
      <c r="CD225" s="81"/>
      <c r="CE225" s="81"/>
      <c r="CF225" s="81"/>
      <c r="CG225" s="81"/>
      <c r="CH225" s="81"/>
      <c r="CI225" s="81"/>
      <c r="CJ225" s="81"/>
      <c r="CK225" s="81"/>
      <c r="CL225" s="81"/>
      <c r="CM225" s="81"/>
      <c r="CN225" s="81"/>
      <c r="CO225" s="81"/>
      <c r="CP225" s="3"/>
      <c r="CQ225" s="81"/>
      <c r="CR225" s="81"/>
      <c r="CS225" s="81"/>
      <c r="CT225" s="81"/>
      <c r="CU225" s="81"/>
      <c r="CV225" s="81"/>
      <c r="CW225" s="81"/>
      <c r="CX225" s="81"/>
      <c r="CY225" s="81"/>
      <c r="CZ225" s="81"/>
      <c r="DA225" s="81"/>
      <c r="DB225" s="81"/>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row>
    <row r="226" spans="2:190" s="12" customFormat="1" ht="14.25" customHeight="1">
      <c r="B226" s="261"/>
      <c r="C226" s="272"/>
      <c r="D226" s="154" t="s">
        <v>67</v>
      </c>
      <c r="E226" s="38">
        <v>14</v>
      </c>
      <c r="F226" s="57">
        <v>2</v>
      </c>
      <c r="G226" s="55">
        <f t="shared" si="1055"/>
        <v>0.14285714285714285</v>
      </c>
      <c r="H226" s="57">
        <v>1</v>
      </c>
      <c r="I226" s="55">
        <f t="shared" si="1056"/>
        <v>7.1428571428571425E-2</v>
      </c>
      <c r="J226" s="57">
        <v>0</v>
      </c>
      <c r="K226" s="55">
        <f t="shared" si="1057"/>
        <v>0</v>
      </c>
      <c r="L226" s="38">
        <v>80</v>
      </c>
      <c r="M226" s="57">
        <v>2</v>
      </c>
      <c r="N226" s="55">
        <f t="shared" si="1058"/>
        <v>2.5000000000000001E-2</v>
      </c>
      <c r="O226" s="57">
        <v>9</v>
      </c>
      <c r="P226" s="55">
        <f t="shared" si="1059"/>
        <v>0.1125</v>
      </c>
      <c r="Q226" s="57">
        <v>9</v>
      </c>
      <c r="R226" s="55">
        <f t="shared" si="1060"/>
        <v>0.1125</v>
      </c>
      <c r="S226" s="38">
        <v>15359</v>
      </c>
      <c r="T226" s="57">
        <v>1389</v>
      </c>
      <c r="U226" s="55">
        <f t="shared" si="1061"/>
        <v>9.043557523276255E-2</v>
      </c>
      <c r="V226" s="57">
        <v>3120</v>
      </c>
      <c r="W226" s="55">
        <f t="shared" si="1062"/>
        <v>0.20313822514486621</v>
      </c>
      <c r="X226" s="57">
        <v>1650</v>
      </c>
      <c r="Y226" s="55">
        <f t="shared" si="1063"/>
        <v>0.10742886906699654</v>
      </c>
      <c r="Z226" s="38">
        <v>12997</v>
      </c>
      <c r="AA226" s="57">
        <v>1058</v>
      </c>
      <c r="AB226" s="55">
        <f t="shared" si="1064"/>
        <v>8.1403400784796492E-2</v>
      </c>
      <c r="AC226" s="57">
        <v>2584</v>
      </c>
      <c r="AD226" s="55">
        <f t="shared" si="1065"/>
        <v>0.19881511117950296</v>
      </c>
      <c r="AE226" s="57">
        <v>1486</v>
      </c>
      <c r="AF226" s="55">
        <f t="shared" si="1066"/>
        <v>0.11433407709471416</v>
      </c>
      <c r="AG226" s="38">
        <v>7718</v>
      </c>
      <c r="AH226" s="57">
        <v>418</v>
      </c>
      <c r="AI226" s="55">
        <f t="shared" si="1067"/>
        <v>5.4159108577351643E-2</v>
      </c>
      <c r="AJ226" s="57">
        <v>1170</v>
      </c>
      <c r="AK226" s="55">
        <f t="shared" si="1068"/>
        <v>0.15159367711842447</v>
      </c>
      <c r="AL226" s="57">
        <v>757</v>
      </c>
      <c r="AM226" s="55">
        <f t="shared" si="1069"/>
        <v>9.808240476807463E-2</v>
      </c>
      <c r="AN226" s="38">
        <v>3185</v>
      </c>
      <c r="AO226" s="57">
        <v>91</v>
      </c>
      <c r="AP226" s="55">
        <f t="shared" si="1070"/>
        <v>2.8571428571428571E-2</v>
      </c>
      <c r="AQ226" s="57">
        <v>324</v>
      </c>
      <c r="AR226" s="55">
        <f t="shared" si="1071"/>
        <v>0.10172684458398744</v>
      </c>
      <c r="AS226" s="57">
        <v>214</v>
      </c>
      <c r="AT226" s="55">
        <f t="shared" si="1072"/>
        <v>6.7189952904238612E-2</v>
      </c>
      <c r="AU226" s="38">
        <v>941</v>
      </c>
      <c r="AV226" s="57">
        <v>18</v>
      </c>
      <c r="AW226" s="55">
        <f t="shared" si="1073"/>
        <v>1.9128586609989374E-2</v>
      </c>
      <c r="AX226" s="57">
        <v>80</v>
      </c>
      <c r="AY226" s="55">
        <f t="shared" si="1074"/>
        <v>8.501594048884166E-2</v>
      </c>
      <c r="AZ226" s="57">
        <v>28</v>
      </c>
      <c r="BA226" s="55">
        <f t="shared" si="1075"/>
        <v>2.975557917109458E-2</v>
      </c>
      <c r="BB226" s="38">
        <f t="shared" si="1125"/>
        <v>40294</v>
      </c>
      <c r="BC226" s="57">
        <f t="shared" si="1126"/>
        <v>2978</v>
      </c>
      <c r="BD226" s="55">
        <f t="shared" si="1076"/>
        <v>7.3906785129299643E-2</v>
      </c>
      <c r="BE226" s="57">
        <f t="shared" si="1128"/>
        <v>7288</v>
      </c>
      <c r="BF226" s="55">
        <f t="shared" si="1077"/>
        <v>0.18087060108204694</v>
      </c>
      <c r="BG226" s="57">
        <f t="shared" si="1130"/>
        <v>4144</v>
      </c>
      <c r="BH226" s="55">
        <f t="shared" si="1078"/>
        <v>0.1028440958951705</v>
      </c>
      <c r="BJ226" s="261"/>
      <c r="BK226" s="272"/>
      <c r="BL226" s="208" t="s">
        <v>67</v>
      </c>
      <c r="BM226" s="38">
        <v>17980</v>
      </c>
      <c r="BN226" s="38">
        <v>760</v>
      </c>
      <c r="BO226" s="85">
        <v>4.2269187986651836E-2</v>
      </c>
      <c r="BP226" s="38">
        <v>3481</v>
      </c>
      <c r="BQ226" s="85">
        <v>0.19360400444938822</v>
      </c>
      <c r="BR226" s="38">
        <v>990</v>
      </c>
      <c r="BS226" s="85">
        <v>5.5061179087875417E-2</v>
      </c>
      <c r="BU226" s="190"/>
      <c r="BV226" s="192" t="s">
        <v>67</v>
      </c>
      <c r="BW226" s="36">
        <f t="shared" si="1103"/>
        <v>0.64237851789348288</v>
      </c>
      <c r="BX226" s="36">
        <f>(BM182-SUM(BN182,BP182,BR182))/BM182</f>
        <v>0.66389038842189152</v>
      </c>
      <c r="BY226" s="81"/>
      <c r="BZ226" s="139"/>
      <c r="CA226" s="81"/>
      <c r="CB226" s="81"/>
      <c r="CC226" s="81"/>
      <c r="CD226" s="81"/>
      <c r="CE226" s="81"/>
      <c r="CF226" s="81"/>
      <c r="CG226" s="81"/>
      <c r="CH226" s="81"/>
      <c r="CI226" s="81"/>
      <c r="CJ226" s="81"/>
      <c r="CK226" s="81"/>
      <c r="CL226" s="81"/>
      <c r="CM226" s="81"/>
      <c r="CN226" s="81"/>
      <c r="CO226" s="81"/>
      <c r="CP226" s="3"/>
      <c r="CQ226" s="81"/>
      <c r="CR226" s="81"/>
      <c r="CS226" s="81"/>
      <c r="CT226" s="81"/>
      <c r="CU226" s="81"/>
      <c r="CV226" s="81"/>
      <c r="CW226" s="81"/>
      <c r="CX226" s="81"/>
      <c r="CY226" s="81"/>
      <c r="CZ226" s="81"/>
      <c r="DA226" s="81"/>
      <c r="DB226" s="81"/>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row>
    <row r="227" spans="2:190" s="12" customFormat="1" ht="14.25" customHeight="1">
      <c r="B227" s="259">
        <v>45</v>
      </c>
      <c r="C227" s="270" t="s">
        <v>41</v>
      </c>
      <c r="D227" s="135" t="s">
        <v>211</v>
      </c>
      <c r="E227" s="120">
        <v>44</v>
      </c>
      <c r="F227" s="83">
        <v>1</v>
      </c>
      <c r="G227" s="72">
        <f t="shared" ref="G227:G331" si="1252">IFERROR(F227/E227,"-")</f>
        <v>2.2727272727272728E-2</v>
      </c>
      <c r="H227" s="73">
        <v>9</v>
      </c>
      <c r="I227" s="72">
        <f t="shared" ref="I227:I331" si="1253">IFERROR(H227/E227,"-")</f>
        <v>0.20454545454545456</v>
      </c>
      <c r="J227" s="73">
        <v>2</v>
      </c>
      <c r="K227" s="72">
        <f t="shared" ref="K227:K331" si="1254">IFERROR(J227/E227,"-")</f>
        <v>4.5454545454545456E-2</v>
      </c>
      <c r="L227" s="120">
        <v>108</v>
      </c>
      <c r="M227" s="83">
        <v>4</v>
      </c>
      <c r="N227" s="72">
        <f t="shared" ref="N227:N331" si="1255">IFERROR(M227/L227,"-")</f>
        <v>3.7037037037037035E-2</v>
      </c>
      <c r="O227" s="73">
        <v>13</v>
      </c>
      <c r="P227" s="72">
        <f t="shared" ref="P227:P331" si="1256">IFERROR(O227/L227,"-")</f>
        <v>0.12037037037037036</v>
      </c>
      <c r="Q227" s="73">
        <v>8</v>
      </c>
      <c r="R227" s="72">
        <f t="shared" ref="R227:R331" si="1257">IFERROR(Q227/L227,"-")</f>
        <v>7.407407407407407E-2</v>
      </c>
      <c r="S227" s="120">
        <v>3882</v>
      </c>
      <c r="T227" s="83">
        <v>259</v>
      </c>
      <c r="U227" s="72">
        <f t="shared" ref="U227:U331" si="1258">IFERROR(T227/S227,"-")</f>
        <v>6.6718186501803195E-2</v>
      </c>
      <c r="V227" s="73">
        <v>648</v>
      </c>
      <c r="W227" s="72">
        <f t="shared" ref="W227:W331" si="1259">IFERROR(V227/S227,"-")</f>
        <v>0.16692426584234932</v>
      </c>
      <c r="X227" s="73">
        <v>340</v>
      </c>
      <c r="Y227" s="72">
        <f t="shared" ref="Y227:Y331" si="1260">IFERROR(X227/S227,"-")</f>
        <v>8.758371973209686E-2</v>
      </c>
      <c r="Z227" s="120">
        <v>3237</v>
      </c>
      <c r="AA227" s="83">
        <v>156</v>
      </c>
      <c r="AB227" s="72">
        <f t="shared" ref="AB227:AB331" si="1261">IFERROR(AA227/Z227,"-")</f>
        <v>4.8192771084337352E-2</v>
      </c>
      <c r="AC227" s="73">
        <v>484</v>
      </c>
      <c r="AD227" s="72">
        <f t="shared" ref="AD227:AD331" si="1262">IFERROR(AC227/Z227,"-")</f>
        <v>0.14952116156935433</v>
      </c>
      <c r="AE227" s="73">
        <v>305</v>
      </c>
      <c r="AF227" s="72">
        <f t="shared" ref="AF227:AF331" si="1263">IFERROR(AE227/Z227,"-")</f>
        <v>9.422304603027494E-2</v>
      </c>
      <c r="AG227" s="120">
        <v>2209</v>
      </c>
      <c r="AH227" s="83">
        <v>74</v>
      </c>
      <c r="AI227" s="72">
        <f t="shared" ref="AI227:AI331" si="1264">IFERROR(AH227/AG227,"-")</f>
        <v>3.3499320959710276E-2</v>
      </c>
      <c r="AJ227" s="73">
        <v>210</v>
      </c>
      <c r="AK227" s="72">
        <f t="shared" ref="AK227:AK331" si="1265">IFERROR(AJ227/AG227,"-")</f>
        <v>9.5065640561339967E-2</v>
      </c>
      <c r="AL227" s="73">
        <v>179</v>
      </c>
      <c r="AM227" s="72">
        <f t="shared" ref="AM227:AM331" si="1266">IFERROR(AL227/AG227,"-")</f>
        <v>8.1032141240380259E-2</v>
      </c>
      <c r="AN227" s="120">
        <v>904</v>
      </c>
      <c r="AO227" s="83">
        <v>14</v>
      </c>
      <c r="AP227" s="72">
        <f t="shared" ref="AP227:AP331" si="1267">IFERROR(AO227/AN227,"-")</f>
        <v>1.5486725663716814E-2</v>
      </c>
      <c r="AQ227" s="73">
        <v>59</v>
      </c>
      <c r="AR227" s="72">
        <f t="shared" ref="AR227:AR331" si="1268">IFERROR(AQ227/AN227,"-")</f>
        <v>6.5265486725663721E-2</v>
      </c>
      <c r="AS227" s="73">
        <v>30</v>
      </c>
      <c r="AT227" s="72">
        <f t="shared" ref="AT227:AT331" si="1269">IFERROR(AS227/AN227,"-")</f>
        <v>3.3185840707964605E-2</v>
      </c>
      <c r="AU227" s="120">
        <v>225</v>
      </c>
      <c r="AV227" s="83">
        <v>3</v>
      </c>
      <c r="AW227" s="72">
        <f t="shared" ref="AW227:AW331" si="1270">IFERROR(AV227/AU227,"-")</f>
        <v>1.3333333333333334E-2</v>
      </c>
      <c r="AX227" s="73">
        <v>13</v>
      </c>
      <c r="AY227" s="72">
        <f t="shared" ref="AY227:AY331" si="1271">IFERROR(AX227/AU227,"-")</f>
        <v>5.7777777777777775E-2</v>
      </c>
      <c r="AZ227" s="73">
        <v>5</v>
      </c>
      <c r="BA227" s="72">
        <f t="shared" ref="BA227:BA331" si="1272">IFERROR(AZ227/AU227,"-")</f>
        <v>2.2222222222222223E-2</v>
      </c>
      <c r="BB227" s="120">
        <f t="shared" si="1125"/>
        <v>10609</v>
      </c>
      <c r="BC227" s="74">
        <f t="shared" si="1126"/>
        <v>511</v>
      </c>
      <c r="BD227" s="72">
        <f t="shared" ref="BD227:BD331" si="1273">IFERROR(BC227/BB227,"-")</f>
        <v>4.8166650956734849E-2</v>
      </c>
      <c r="BE227" s="74">
        <f t="shared" si="1128"/>
        <v>1436</v>
      </c>
      <c r="BF227" s="72">
        <f t="shared" ref="BF227:BF331" si="1274">IFERROR(BE227/BB227,"-")</f>
        <v>0.13535677255160714</v>
      </c>
      <c r="BG227" s="74">
        <f t="shared" si="1130"/>
        <v>869</v>
      </c>
      <c r="BH227" s="72">
        <f t="shared" ref="BH227:BH331" si="1275">IFERROR(BG227/BB227,"-")</f>
        <v>8.1911584503723253E-2</v>
      </c>
      <c r="BJ227" s="259">
        <v>56</v>
      </c>
      <c r="BK227" s="270" t="s">
        <v>9</v>
      </c>
      <c r="BL227" s="209" t="s">
        <v>152</v>
      </c>
      <c r="BM227" s="38">
        <v>10244</v>
      </c>
      <c r="BN227" s="38">
        <v>454</v>
      </c>
      <c r="BO227" s="85">
        <v>4.431862553689965E-2</v>
      </c>
      <c r="BP227" s="38">
        <v>1214</v>
      </c>
      <c r="BQ227" s="85">
        <v>0.11850839515814135</v>
      </c>
      <c r="BR227" s="38">
        <v>760</v>
      </c>
      <c r="BS227" s="85">
        <v>7.41897696212417E-2</v>
      </c>
      <c r="BU227" s="188" t="s">
        <v>41</v>
      </c>
      <c r="BV227" s="193" t="s">
        <v>140</v>
      </c>
      <c r="BW227" s="36">
        <f t="shared" si="1103"/>
        <v>0.73456499198793479</v>
      </c>
      <c r="BX227" s="36">
        <f>(BM183-SUM(BN183,BP183,BR183))/BM183</f>
        <v>0.73920790475419129</v>
      </c>
      <c r="BY227" s="81"/>
      <c r="BZ227" s="139"/>
      <c r="CA227" s="81"/>
      <c r="CB227" s="81"/>
      <c r="CC227" s="81"/>
      <c r="CD227" s="81"/>
      <c r="CE227" s="81"/>
      <c r="CF227" s="81"/>
      <c r="CG227" s="81"/>
      <c r="CH227" s="81"/>
      <c r="CI227" s="81"/>
      <c r="CJ227" s="81"/>
      <c r="CK227" s="81"/>
      <c r="CL227" s="81"/>
      <c r="CM227" s="81"/>
      <c r="CN227" s="81"/>
      <c r="CO227" s="81"/>
      <c r="CP227" s="3"/>
      <c r="CQ227" s="81"/>
      <c r="CR227" s="81"/>
      <c r="CS227" s="81"/>
      <c r="CT227" s="81"/>
      <c r="CU227" s="81"/>
      <c r="CV227" s="81"/>
      <c r="CW227" s="81"/>
      <c r="CX227" s="81"/>
      <c r="CY227" s="81"/>
      <c r="CZ227" s="81"/>
      <c r="DA227" s="81"/>
      <c r="DB227" s="81"/>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row>
    <row r="228" spans="2:190" s="12" customFormat="1" ht="14.25" customHeight="1">
      <c r="B228" s="260"/>
      <c r="C228" s="271"/>
      <c r="D228" s="213" t="s">
        <v>303</v>
      </c>
      <c r="E228" s="170">
        <v>4</v>
      </c>
      <c r="F228" s="220">
        <v>0</v>
      </c>
      <c r="G228" s="84">
        <f t="shared" si="1252"/>
        <v>0</v>
      </c>
      <c r="H228" s="231">
        <v>0</v>
      </c>
      <c r="I228" s="84">
        <f>IFERROR(H228/E228,"-")</f>
        <v>0</v>
      </c>
      <c r="J228" s="231">
        <v>0</v>
      </c>
      <c r="K228" s="84">
        <f>IFERROR(J228/E228,"-")</f>
        <v>0</v>
      </c>
      <c r="L228" s="170">
        <v>14</v>
      </c>
      <c r="M228" s="220">
        <v>0</v>
      </c>
      <c r="N228" s="84">
        <f>IFERROR(M228/L228,"-")</f>
        <v>0</v>
      </c>
      <c r="O228" s="231">
        <v>2</v>
      </c>
      <c r="P228" s="84">
        <f>IFERROR(O228/L228,"-")</f>
        <v>0.14285714285714285</v>
      </c>
      <c r="Q228" s="231">
        <v>0</v>
      </c>
      <c r="R228" s="84">
        <f>IFERROR(Q228/L228,"-")</f>
        <v>0</v>
      </c>
      <c r="S228" s="170">
        <v>917</v>
      </c>
      <c r="T228" s="220">
        <v>54</v>
      </c>
      <c r="U228" s="84">
        <f>IFERROR(T228/S228,"-")</f>
        <v>5.8887677208287893E-2</v>
      </c>
      <c r="V228" s="231">
        <v>202</v>
      </c>
      <c r="W228" s="84">
        <f>IFERROR(V228/S228,"-")</f>
        <v>0.22028353326063249</v>
      </c>
      <c r="X228" s="231">
        <v>93</v>
      </c>
      <c r="Y228" s="84">
        <f>IFERROR(X228/S228,"-")</f>
        <v>0.10141766630316248</v>
      </c>
      <c r="Z228" s="170">
        <v>700</v>
      </c>
      <c r="AA228" s="220">
        <v>63</v>
      </c>
      <c r="AB228" s="84">
        <f>IFERROR(AA228/Z228,"-")</f>
        <v>0.09</v>
      </c>
      <c r="AC228" s="231">
        <v>117</v>
      </c>
      <c r="AD228" s="84">
        <f>IFERROR(AC228/Z228,"-")</f>
        <v>0.16714285714285715</v>
      </c>
      <c r="AE228" s="231">
        <v>72</v>
      </c>
      <c r="AF228" s="84">
        <f>IFERROR(AE228/Z228,"-")</f>
        <v>0.10285714285714286</v>
      </c>
      <c r="AG228" s="170">
        <v>413</v>
      </c>
      <c r="AH228" s="220">
        <v>17</v>
      </c>
      <c r="AI228" s="84">
        <f>IFERROR(AH228/AG228,"-")</f>
        <v>4.1162227602905568E-2</v>
      </c>
      <c r="AJ228" s="231">
        <v>53</v>
      </c>
      <c r="AK228" s="84">
        <f>IFERROR(AJ228/AG228,"-")</f>
        <v>0.12832929782082325</v>
      </c>
      <c r="AL228" s="231">
        <v>40</v>
      </c>
      <c r="AM228" s="84">
        <f t="shared" si="1266"/>
        <v>9.6852300242130748E-2</v>
      </c>
      <c r="AN228" s="170">
        <v>163</v>
      </c>
      <c r="AO228" s="220">
        <v>8</v>
      </c>
      <c r="AP228" s="84">
        <f>IFERROR(AO228/AN228,"-")</f>
        <v>4.9079754601226995E-2</v>
      </c>
      <c r="AQ228" s="231">
        <v>15</v>
      </c>
      <c r="AR228" s="84">
        <f>IFERROR(AQ228/AN228,"-")</f>
        <v>9.202453987730061E-2</v>
      </c>
      <c r="AS228" s="231">
        <v>18</v>
      </c>
      <c r="AT228" s="84">
        <f>IFERROR(AS228/AN228,"-")</f>
        <v>0.11042944785276074</v>
      </c>
      <c r="AU228" s="170">
        <v>35</v>
      </c>
      <c r="AV228" s="220">
        <v>0</v>
      </c>
      <c r="AW228" s="84">
        <f>IFERROR(AV228/AU228,"-")</f>
        <v>0</v>
      </c>
      <c r="AX228" s="231">
        <v>1</v>
      </c>
      <c r="AY228" s="84">
        <f>IFERROR(AX228/AU228,"-")</f>
        <v>2.8571428571428571E-2</v>
      </c>
      <c r="AZ228" s="231">
        <v>2</v>
      </c>
      <c r="BA228" s="84">
        <f>IFERROR(AZ228/AU228,"-")</f>
        <v>5.7142857142857141E-2</v>
      </c>
      <c r="BB228" s="170">
        <f t="shared" si="1125"/>
        <v>2246</v>
      </c>
      <c r="BC228" s="171">
        <f t="shared" si="1126"/>
        <v>142</v>
      </c>
      <c r="BD228" s="84">
        <f>IFERROR(BC228/BB228,"-")</f>
        <v>6.3223508459483532E-2</v>
      </c>
      <c r="BE228" s="171">
        <f t="shared" si="1128"/>
        <v>390</v>
      </c>
      <c r="BF228" s="84">
        <f>IFERROR(BE228/BB228,"-")</f>
        <v>0.1736420302760463</v>
      </c>
      <c r="BG228" s="171">
        <f t="shared" si="1130"/>
        <v>225</v>
      </c>
      <c r="BH228" s="84">
        <f>IFERROR(BG228/BB228,"-")</f>
        <v>0.10017809439002671</v>
      </c>
      <c r="BJ228" s="260"/>
      <c r="BK228" s="271"/>
      <c r="BL228" s="209" t="s">
        <v>160</v>
      </c>
      <c r="BM228" s="38">
        <v>887</v>
      </c>
      <c r="BN228" s="38">
        <v>37</v>
      </c>
      <c r="BO228" s="85">
        <v>4.1713641488162347E-2</v>
      </c>
      <c r="BP228" s="38">
        <v>105</v>
      </c>
      <c r="BQ228" s="85">
        <v>0.11837655016910936</v>
      </c>
      <c r="BR228" s="38">
        <v>65</v>
      </c>
      <c r="BS228" s="85">
        <v>7.3280721533258167E-2</v>
      </c>
      <c r="BU228" s="225"/>
      <c r="BV228" s="214" t="s">
        <v>299</v>
      </c>
      <c r="BW228" s="36">
        <f t="shared" si="1103"/>
        <v>0.66295636687444348</v>
      </c>
      <c r="BX228" s="226"/>
      <c r="BY228" s="81"/>
      <c r="BZ228" s="139"/>
      <c r="CA228" s="81"/>
      <c r="CB228" s="81"/>
      <c r="CC228" s="81"/>
      <c r="CD228" s="81"/>
      <c r="CE228" s="81"/>
      <c r="CF228" s="81"/>
      <c r="CG228" s="81"/>
      <c r="CH228" s="81"/>
      <c r="CI228" s="81"/>
      <c r="CJ228" s="81"/>
      <c r="CK228" s="81"/>
      <c r="CL228" s="81"/>
      <c r="CM228" s="81"/>
      <c r="CN228" s="81"/>
      <c r="CO228" s="81"/>
      <c r="CP228" s="3"/>
      <c r="CQ228" s="81"/>
      <c r="CR228" s="81"/>
      <c r="CS228" s="81"/>
      <c r="CT228" s="81"/>
      <c r="CU228" s="81"/>
      <c r="CV228" s="81"/>
      <c r="CW228" s="81"/>
      <c r="CX228" s="81"/>
      <c r="CY228" s="81"/>
      <c r="CZ228" s="81"/>
      <c r="DA228" s="81"/>
      <c r="DB228" s="81"/>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row>
    <row r="229" spans="2:190" s="12" customFormat="1" ht="14.25" customHeight="1">
      <c r="B229" s="260"/>
      <c r="C229" s="271"/>
      <c r="D229" s="169" t="s">
        <v>160</v>
      </c>
      <c r="E229" s="164">
        <v>1</v>
      </c>
      <c r="F229" s="165">
        <v>0</v>
      </c>
      <c r="G229" s="62">
        <f t="shared" si="1252"/>
        <v>0</v>
      </c>
      <c r="H229" s="63">
        <v>0</v>
      </c>
      <c r="I229" s="62">
        <f t="shared" si="1253"/>
        <v>0</v>
      </c>
      <c r="J229" s="63">
        <v>0</v>
      </c>
      <c r="K229" s="62">
        <f t="shared" si="1254"/>
        <v>0</v>
      </c>
      <c r="L229" s="164">
        <v>1</v>
      </c>
      <c r="M229" s="165">
        <v>0</v>
      </c>
      <c r="N229" s="62">
        <f t="shared" si="1255"/>
        <v>0</v>
      </c>
      <c r="O229" s="63">
        <v>0</v>
      </c>
      <c r="P229" s="62">
        <f t="shared" si="1256"/>
        <v>0</v>
      </c>
      <c r="Q229" s="63">
        <v>0</v>
      </c>
      <c r="R229" s="62">
        <f t="shared" si="1257"/>
        <v>0</v>
      </c>
      <c r="S229" s="164">
        <v>361</v>
      </c>
      <c r="T229" s="165">
        <v>23</v>
      </c>
      <c r="U229" s="62">
        <f t="shared" si="1258"/>
        <v>6.3711911357340723E-2</v>
      </c>
      <c r="V229" s="63">
        <v>71</v>
      </c>
      <c r="W229" s="62">
        <f t="shared" si="1259"/>
        <v>0.19667590027700832</v>
      </c>
      <c r="X229" s="63">
        <v>27</v>
      </c>
      <c r="Y229" s="62">
        <f t="shared" si="1260"/>
        <v>7.4792243767313013E-2</v>
      </c>
      <c r="Z229" s="164">
        <v>235</v>
      </c>
      <c r="AA229" s="165">
        <v>18</v>
      </c>
      <c r="AB229" s="62">
        <f t="shared" si="1261"/>
        <v>7.6595744680851063E-2</v>
      </c>
      <c r="AC229" s="63">
        <v>34</v>
      </c>
      <c r="AD229" s="62">
        <f t="shared" si="1262"/>
        <v>0.14468085106382977</v>
      </c>
      <c r="AE229" s="63">
        <v>23</v>
      </c>
      <c r="AF229" s="62">
        <f t="shared" si="1263"/>
        <v>9.7872340425531917E-2</v>
      </c>
      <c r="AG229" s="164">
        <v>103</v>
      </c>
      <c r="AH229" s="165">
        <v>4</v>
      </c>
      <c r="AI229" s="62">
        <f t="shared" si="1264"/>
        <v>3.8834951456310676E-2</v>
      </c>
      <c r="AJ229" s="63">
        <v>20</v>
      </c>
      <c r="AK229" s="62">
        <f t="shared" si="1265"/>
        <v>0.1941747572815534</v>
      </c>
      <c r="AL229" s="63">
        <v>9</v>
      </c>
      <c r="AM229" s="62">
        <f>IFERROR(AL229/AG229,"-")</f>
        <v>8.7378640776699032E-2</v>
      </c>
      <c r="AN229" s="164">
        <v>34</v>
      </c>
      <c r="AO229" s="165">
        <v>1</v>
      </c>
      <c r="AP229" s="62">
        <f t="shared" si="1267"/>
        <v>2.9411764705882353E-2</v>
      </c>
      <c r="AQ229" s="63">
        <v>5</v>
      </c>
      <c r="AR229" s="62">
        <f t="shared" si="1268"/>
        <v>0.14705882352941177</v>
      </c>
      <c r="AS229" s="63">
        <v>4</v>
      </c>
      <c r="AT229" s="62">
        <f t="shared" si="1269"/>
        <v>0.11764705882352941</v>
      </c>
      <c r="AU229" s="164">
        <v>8</v>
      </c>
      <c r="AV229" s="165">
        <v>1</v>
      </c>
      <c r="AW229" s="62">
        <f t="shared" si="1270"/>
        <v>0.125</v>
      </c>
      <c r="AX229" s="63">
        <v>1</v>
      </c>
      <c r="AY229" s="62">
        <f t="shared" si="1271"/>
        <v>0.125</v>
      </c>
      <c r="AZ229" s="63">
        <v>0</v>
      </c>
      <c r="BA229" s="62">
        <f t="shared" si="1272"/>
        <v>0</v>
      </c>
      <c r="BB229" s="164">
        <f t="shared" si="1125"/>
        <v>743</v>
      </c>
      <c r="BC229" s="64">
        <f t="shared" si="1126"/>
        <v>47</v>
      </c>
      <c r="BD229" s="62">
        <f t="shared" si="1273"/>
        <v>6.3257065948855995E-2</v>
      </c>
      <c r="BE229" s="64">
        <f t="shared" si="1128"/>
        <v>131</v>
      </c>
      <c r="BF229" s="62">
        <f t="shared" si="1274"/>
        <v>0.17631224764468373</v>
      </c>
      <c r="BG229" s="64">
        <f t="shared" si="1130"/>
        <v>63</v>
      </c>
      <c r="BH229" s="62">
        <f t="shared" si="1275"/>
        <v>8.47913862718708E-2</v>
      </c>
      <c r="BJ229" s="260"/>
      <c r="BK229" s="271"/>
      <c r="BL229" s="209" t="s">
        <v>209</v>
      </c>
      <c r="BM229" s="38">
        <v>283</v>
      </c>
      <c r="BN229" s="38">
        <v>2</v>
      </c>
      <c r="BO229" s="85">
        <v>7.0671378091872791E-3</v>
      </c>
      <c r="BP229" s="38">
        <v>3</v>
      </c>
      <c r="BQ229" s="85">
        <v>1.0600706713780919E-2</v>
      </c>
      <c r="BR229" s="38">
        <v>5</v>
      </c>
      <c r="BS229" s="85">
        <v>1.7667844522968199E-2</v>
      </c>
      <c r="BU229" s="189"/>
      <c r="BV229" s="193" t="s">
        <v>160</v>
      </c>
      <c r="BW229" s="36">
        <f t="shared" si="1103"/>
        <v>0.6756393001345895</v>
      </c>
      <c r="BX229" s="36">
        <f>(BM184-SUM(BN184,BP184,BR184))/BM184</f>
        <v>0.71282798833819239</v>
      </c>
      <c r="BY229" s="81"/>
      <c r="BZ229" s="139"/>
      <c r="CA229" s="81"/>
      <c r="CB229" s="81"/>
      <c r="CC229" s="81"/>
      <c r="CD229" s="81"/>
      <c r="CE229" s="81"/>
      <c r="CF229" s="81"/>
      <c r="CG229" s="81"/>
      <c r="CH229" s="81"/>
      <c r="CI229" s="81"/>
      <c r="CJ229" s="81"/>
      <c r="CK229" s="81"/>
      <c r="CL229" s="81"/>
      <c r="CM229" s="81"/>
      <c r="CN229" s="81"/>
      <c r="CO229" s="81"/>
      <c r="CP229" s="3"/>
      <c r="CQ229" s="81"/>
      <c r="CR229" s="81"/>
      <c r="CS229" s="81"/>
      <c r="CT229" s="81"/>
      <c r="CU229" s="81"/>
      <c r="CV229" s="81"/>
      <c r="CW229" s="81"/>
      <c r="CX229" s="81"/>
      <c r="CY229" s="81"/>
      <c r="CZ229" s="81"/>
      <c r="DA229" s="81"/>
      <c r="DB229" s="81"/>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row>
    <row r="230" spans="2:190" s="12" customFormat="1" ht="14.25" customHeight="1">
      <c r="B230" s="260"/>
      <c r="C230" s="271"/>
      <c r="D230" s="136" t="s">
        <v>210</v>
      </c>
      <c r="E230" s="156">
        <v>0</v>
      </c>
      <c r="F230" s="232">
        <v>0</v>
      </c>
      <c r="G230" s="158" t="str">
        <f t="shared" ref="G230" si="1276">IFERROR(F230/E230,"-")</f>
        <v>-</v>
      </c>
      <c r="H230" s="233">
        <v>0</v>
      </c>
      <c r="I230" s="158" t="str">
        <f t="shared" ref="I230" si="1277">IFERROR(H230/E230,"-")</f>
        <v>-</v>
      </c>
      <c r="J230" s="233">
        <v>0</v>
      </c>
      <c r="K230" s="158" t="str">
        <f t="shared" ref="K230" si="1278">IFERROR(J230/E230,"-")</f>
        <v>-</v>
      </c>
      <c r="L230" s="156">
        <v>4</v>
      </c>
      <c r="M230" s="232">
        <v>0</v>
      </c>
      <c r="N230" s="158">
        <f t="shared" ref="N230" si="1279">IFERROR(M230/L230,"-")</f>
        <v>0</v>
      </c>
      <c r="O230" s="233">
        <v>0</v>
      </c>
      <c r="P230" s="158">
        <f t="shared" ref="P230" si="1280">IFERROR(O230/L230,"-")</f>
        <v>0</v>
      </c>
      <c r="Q230" s="233">
        <v>0</v>
      </c>
      <c r="R230" s="158">
        <f t="shared" ref="R230" si="1281">IFERROR(Q230/L230,"-")</f>
        <v>0</v>
      </c>
      <c r="S230" s="156">
        <v>22</v>
      </c>
      <c r="T230" s="232">
        <v>0</v>
      </c>
      <c r="U230" s="158">
        <f t="shared" ref="U230" si="1282">IFERROR(T230/S230,"-")</f>
        <v>0</v>
      </c>
      <c r="V230" s="233">
        <v>2</v>
      </c>
      <c r="W230" s="158">
        <f t="shared" ref="W230" si="1283">IFERROR(V230/S230,"-")</f>
        <v>9.0909090909090912E-2</v>
      </c>
      <c r="X230" s="233">
        <v>0</v>
      </c>
      <c r="Y230" s="158">
        <f t="shared" ref="Y230" si="1284">IFERROR(X230/S230,"-")</f>
        <v>0</v>
      </c>
      <c r="Z230" s="156">
        <v>45</v>
      </c>
      <c r="AA230" s="232">
        <v>0</v>
      </c>
      <c r="AB230" s="158">
        <f t="shared" ref="AB230" si="1285">IFERROR(AA230/Z230,"-")</f>
        <v>0</v>
      </c>
      <c r="AC230" s="233">
        <v>0</v>
      </c>
      <c r="AD230" s="158">
        <f t="shared" ref="AD230" si="1286">IFERROR(AC230/Z230,"-")</f>
        <v>0</v>
      </c>
      <c r="AE230" s="233">
        <v>3</v>
      </c>
      <c r="AF230" s="158">
        <f t="shared" ref="AF230" si="1287">IFERROR(AE230/Z230,"-")</f>
        <v>6.6666666666666666E-2</v>
      </c>
      <c r="AG230" s="156">
        <v>58</v>
      </c>
      <c r="AH230" s="232">
        <v>1</v>
      </c>
      <c r="AI230" s="158">
        <f t="shared" ref="AI230" si="1288">IFERROR(AH230/AG230,"-")</f>
        <v>1.7241379310344827E-2</v>
      </c>
      <c r="AJ230" s="233">
        <v>0</v>
      </c>
      <c r="AK230" s="158">
        <f t="shared" ref="AK230" si="1289">IFERROR(AJ230/AG230,"-")</f>
        <v>0</v>
      </c>
      <c r="AL230" s="233">
        <v>1</v>
      </c>
      <c r="AM230" s="158">
        <f t="shared" ref="AM230" si="1290">IFERROR(AL230/AG230,"-")</f>
        <v>1.7241379310344827E-2</v>
      </c>
      <c r="AN230" s="156">
        <v>54</v>
      </c>
      <c r="AO230" s="232">
        <v>0</v>
      </c>
      <c r="AP230" s="158">
        <f t="shared" ref="AP230" si="1291">IFERROR(AO230/AN230,"-")</f>
        <v>0</v>
      </c>
      <c r="AQ230" s="233">
        <v>2</v>
      </c>
      <c r="AR230" s="158">
        <f t="shared" ref="AR230" si="1292">IFERROR(AQ230/AN230,"-")</f>
        <v>3.7037037037037035E-2</v>
      </c>
      <c r="AS230" s="233">
        <v>0</v>
      </c>
      <c r="AT230" s="158">
        <f t="shared" ref="AT230" si="1293">IFERROR(AS230/AN230,"-")</f>
        <v>0</v>
      </c>
      <c r="AU230" s="156">
        <v>35</v>
      </c>
      <c r="AV230" s="232">
        <v>0</v>
      </c>
      <c r="AW230" s="158">
        <f t="shared" ref="AW230" si="1294">IFERROR(AV230/AU230,"-")</f>
        <v>0</v>
      </c>
      <c r="AX230" s="233">
        <v>0</v>
      </c>
      <c r="AY230" s="158">
        <f t="shared" ref="AY230" si="1295">IFERROR(AX230/AU230,"-")</f>
        <v>0</v>
      </c>
      <c r="AZ230" s="233">
        <v>0</v>
      </c>
      <c r="BA230" s="158">
        <f t="shared" ref="BA230" si="1296">IFERROR(AZ230/AU230,"-")</f>
        <v>0</v>
      </c>
      <c r="BB230" s="156">
        <f t="shared" si="1125"/>
        <v>218</v>
      </c>
      <c r="BC230" s="157">
        <f t="shared" si="1126"/>
        <v>1</v>
      </c>
      <c r="BD230" s="158">
        <f t="shared" ref="BD230" si="1297">IFERROR(BC230/BB230,"-")</f>
        <v>4.5871559633027525E-3</v>
      </c>
      <c r="BE230" s="157">
        <f t="shared" si="1128"/>
        <v>4</v>
      </c>
      <c r="BF230" s="158">
        <f t="shared" ref="BF230" si="1298">IFERROR(BE230/BB230,"-")</f>
        <v>1.834862385321101E-2</v>
      </c>
      <c r="BG230" s="157">
        <f t="shared" si="1130"/>
        <v>4</v>
      </c>
      <c r="BH230" s="158">
        <f t="shared" ref="BH230" si="1299">IFERROR(BG230/BB230,"-")</f>
        <v>1.834862385321101E-2</v>
      </c>
      <c r="BJ230" s="261"/>
      <c r="BK230" s="272"/>
      <c r="BL230" s="208" t="s">
        <v>67</v>
      </c>
      <c r="BM230" s="38">
        <v>11414</v>
      </c>
      <c r="BN230" s="38">
        <v>493</v>
      </c>
      <c r="BO230" s="85">
        <v>4.3192570527422466E-2</v>
      </c>
      <c r="BP230" s="38">
        <v>1322</v>
      </c>
      <c r="BQ230" s="85">
        <v>0.11582267390923427</v>
      </c>
      <c r="BR230" s="38">
        <v>830</v>
      </c>
      <c r="BS230" s="85">
        <v>7.2717715086735593E-2</v>
      </c>
      <c r="BU230" s="189"/>
      <c r="BV230" s="193" t="s">
        <v>209</v>
      </c>
      <c r="BW230" s="36">
        <f t="shared" si="1103"/>
        <v>0.95871559633027525</v>
      </c>
      <c r="BX230" s="36">
        <f>(BM185-SUM(BN185,BP185,BR185))/BM185</f>
        <v>0.93600000000000005</v>
      </c>
      <c r="BY230" s="81"/>
      <c r="BZ230" s="139"/>
      <c r="CA230" s="81"/>
      <c r="CB230" s="81"/>
      <c r="CC230" s="81"/>
      <c r="CD230" s="81"/>
      <c r="CE230" s="81"/>
      <c r="CF230" s="81"/>
      <c r="CG230" s="81"/>
      <c r="CH230" s="81"/>
      <c r="CI230" s="81"/>
      <c r="CJ230" s="81"/>
      <c r="CK230" s="81"/>
      <c r="CL230" s="81"/>
      <c r="CM230" s="81"/>
      <c r="CN230" s="81"/>
      <c r="CO230" s="81"/>
      <c r="CP230" s="3"/>
      <c r="CQ230" s="81"/>
      <c r="CR230" s="81"/>
      <c r="CS230" s="81"/>
      <c r="CT230" s="81"/>
      <c r="CU230" s="81"/>
      <c r="CV230" s="81"/>
      <c r="CW230" s="81"/>
      <c r="CX230" s="81"/>
      <c r="CY230" s="81"/>
      <c r="CZ230" s="81"/>
      <c r="DA230" s="81"/>
      <c r="DB230" s="81"/>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row>
    <row r="231" spans="2:190" s="12" customFormat="1" ht="14.25" customHeight="1">
      <c r="B231" s="261"/>
      <c r="C231" s="272"/>
      <c r="D231" s="177" t="s">
        <v>67</v>
      </c>
      <c r="E231" s="38">
        <v>49</v>
      </c>
      <c r="F231" s="34">
        <v>1</v>
      </c>
      <c r="G231" s="55">
        <f t="shared" si="1252"/>
        <v>2.0408163265306121E-2</v>
      </c>
      <c r="H231" s="56">
        <v>9</v>
      </c>
      <c r="I231" s="55">
        <f t="shared" si="1253"/>
        <v>0.18367346938775511</v>
      </c>
      <c r="J231" s="56">
        <v>2</v>
      </c>
      <c r="K231" s="55">
        <f t="shared" si="1254"/>
        <v>4.0816326530612242E-2</v>
      </c>
      <c r="L231" s="38">
        <v>127</v>
      </c>
      <c r="M231" s="34">
        <v>4</v>
      </c>
      <c r="N231" s="55">
        <f t="shared" si="1255"/>
        <v>3.1496062992125984E-2</v>
      </c>
      <c r="O231" s="56">
        <v>15</v>
      </c>
      <c r="P231" s="55">
        <f t="shared" si="1256"/>
        <v>0.11811023622047244</v>
      </c>
      <c r="Q231" s="56">
        <v>8</v>
      </c>
      <c r="R231" s="55">
        <f t="shared" si="1257"/>
        <v>6.2992125984251968E-2</v>
      </c>
      <c r="S231" s="38">
        <v>5182</v>
      </c>
      <c r="T231" s="34">
        <v>336</v>
      </c>
      <c r="U231" s="55">
        <f t="shared" si="1258"/>
        <v>6.4839830181397148E-2</v>
      </c>
      <c r="V231" s="56">
        <v>923</v>
      </c>
      <c r="W231" s="55">
        <f t="shared" si="1259"/>
        <v>0.17811655731377846</v>
      </c>
      <c r="X231" s="56">
        <v>460</v>
      </c>
      <c r="Y231" s="55">
        <f t="shared" si="1260"/>
        <v>8.8768815129293716E-2</v>
      </c>
      <c r="Z231" s="38">
        <v>4217</v>
      </c>
      <c r="AA231" s="34">
        <v>237</v>
      </c>
      <c r="AB231" s="55">
        <f t="shared" si="1261"/>
        <v>5.6201090822859852E-2</v>
      </c>
      <c r="AC231" s="56">
        <v>635</v>
      </c>
      <c r="AD231" s="55">
        <f t="shared" si="1262"/>
        <v>0.15058098174057385</v>
      </c>
      <c r="AE231" s="56">
        <v>403</v>
      </c>
      <c r="AF231" s="55">
        <f t="shared" si="1263"/>
        <v>9.5565567939293342E-2</v>
      </c>
      <c r="AG231" s="38">
        <v>2783</v>
      </c>
      <c r="AH231" s="34">
        <v>96</v>
      </c>
      <c r="AI231" s="55">
        <f t="shared" si="1264"/>
        <v>3.4495149119655046E-2</v>
      </c>
      <c r="AJ231" s="56">
        <v>283</v>
      </c>
      <c r="AK231" s="55">
        <f t="shared" si="1265"/>
        <v>0.10168882500898312</v>
      </c>
      <c r="AL231" s="56">
        <v>229</v>
      </c>
      <c r="AM231" s="55">
        <f t="shared" si="1266"/>
        <v>8.2285303629177145E-2</v>
      </c>
      <c r="AN231" s="38">
        <v>1155</v>
      </c>
      <c r="AO231" s="34">
        <v>23</v>
      </c>
      <c r="AP231" s="55">
        <f t="shared" si="1267"/>
        <v>1.9913419913419914E-2</v>
      </c>
      <c r="AQ231" s="56">
        <v>81</v>
      </c>
      <c r="AR231" s="55">
        <f t="shared" si="1268"/>
        <v>7.0129870129870125E-2</v>
      </c>
      <c r="AS231" s="56">
        <v>52</v>
      </c>
      <c r="AT231" s="55">
        <f t="shared" si="1269"/>
        <v>4.5021645021645025E-2</v>
      </c>
      <c r="AU231" s="38">
        <v>303</v>
      </c>
      <c r="AV231" s="34">
        <v>4</v>
      </c>
      <c r="AW231" s="55">
        <f t="shared" si="1270"/>
        <v>1.3201320132013201E-2</v>
      </c>
      <c r="AX231" s="56">
        <v>15</v>
      </c>
      <c r="AY231" s="55">
        <f t="shared" si="1271"/>
        <v>4.9504950495049507E-2</v>
      </c>
      <c r="AZ231" s="56">
        <v>7</v>
      </c>
      <c r="BA231" s="55">
        <f t="shared" si="1272"/>
        <v>2.3102310231023101E-2</v>
      </c>
      <c r="BB231" s="38">
        <f t="shared" si="1125"/>
        <v>13816</v>
      </c>
      <c r="BC231" s="57">
        <f t="shared" si="1126"/>
        <v>701</v>
      </c>
      <c r="BD231" s="55">
        <f t="shared" si="1273"/>
        <v>5.0738274464389117E-2</v>
      </c>
      <c r="BE231" s="57">
        <f t="shared" si="1128"/>
        <v>1961</v>
      </c>
      <c r="BF231" s="55">
        <f t="shared" si="1274"/>
        <v>0.14193688477127966</v>
      </c>
      <c r="BG231" s="57">
        <f t="shared" si="1130"/>
        <v>1161</v>
      </c>
      <c r="BH231" s="55">
        <f t="shared" si="1275"/>
        <v>8.4033005211349154E-2</v>
      </c>
      <c r="BJ231" s="259">
        <v>57</v>
      </c>
      <c r="BK231" s="270" t="s">
        <v>43</v>
      </c>
      <c r="BL231" s="209" t="s">
        <v>152</v>
      </c>
      <c r="BM231" s="38">
        <v>7501</v>
      </c>
      <c r="BN231" s="38">
        <v>339</v>
      </c>
      <c r="BO231" s="85">
        <v>4.5193974136781764E-2</v>
      </c>
      <c r="BP231" s="38">
        <v>1050</v>
      </c>
      <c r="BQ231" s="85">
        <v>0.1399813358218904</v>
      </c>
      <c r="BR231" s="38">
        <v>700</v>
      </c>
      <c r="BS231" s="85">
        <v>9.3320890547926943E-2</v>
      </c>
      <c r="BU231" s="190"/>
      <c r="BV231" s="192" t="s">
        <v>67</v>
      </c>
      <c r="BW231" s="36">
        <f t="shared" si="1103"/>
        <v>0.72329183555298204</v>
      </c>
      <c r="BX231" s="36">
        <f>(BM186-SUM(BN186,BP186,BR186))/BM186</f>
        <v>0.74154934879168866</v>
      </c>
      <c r="BY231" s="81"/>
      <c r="BZ231" s="139"/>
      <c r="CA231" s="81"/>
      <c r="CB231" s="81"/>
      <c r="CC231" s="81"/>
      <c r="CD231" s="81"/>
      <c r="CE231" s="81"/>
      <c r="CF231" s="81"/>
      <c r="CG231" s="81"/>
      <c r="CH231" s="81"/>
      <c r="CI231" s="81"/>
      <c r="CJ231" s="81"/>
      <c r="CK231" s="81"/>
      <c r="CL231" s="81"/>
      <c r="CM231" s="81"/>
      <c r="CN231" s="81"/>
      <c r="CO231" s="81"/>
      <c r="CP231" s="3"/>
      <c r="CQ231" s="81"/>
      <c r="CR231" s="81"/>
      <c r="CS231" s="81"/>
      <c r="CT231" s="81"/>
      <c r="CU231" s="81"/>
      <c r="CV231" s="81"/>
      <c r="CW231" s="81"/>
      <c r="CX231" s="81"/>
      <c r="CY231" s="81"/>
      <c r="CZ231" s="81"/>
      <c r="DA231" s="81"/>
      <c r="DB231" s="81"/>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row>
    <row r="232" spans="2:190" s="12" customFormat="1" ht="14.25" customHeight="1">
      <c r="B232" s="259">
        <v>46</v>
      </c>
      <c r="C232" s="270" t="s">
        <v>21</v>
      </c>
      <c r="D232" s="135" t="s">
        <v>211</v>
      </c>
      <c r="E232" s="120">
        <v>12</v>
      </c>
      <c r="F232" s="83">
        <v>0</v>
      </c>
      <c r="G232" s="72">
        <f t="shared" si="1252"/>
        <v>0</v>
      </c>
      <c r="H232" s="73">
        <v>3</v>
      </c>
      <c r="I232" s="72">
        <f t="shared" si="1253"/>
        <v>0.25</v>
      </c>
      <c r="J232" s="73">
        <v>0</v>
      </c>
      <c r="K232" s="72">
        <f t="shared" si="1254"/>
        <v>0</v>
      </c>
      <c r="L232" s="120">
        <v>100</v>
      </c>
      <c r="M232" s="83">
        <v>5</v>
      </c>
      <c r="N232" s="72">
        <f t="shared" si="1255"/>
        <v>0.05</v>
      </c>
      <c r="O232" s="73">
        <v>16</v>
      </c>
      <c r="P232" s="72">
        <f t="shared" si="1256"/>
        <v>0.16</v>
      </c>
      <c r="Q232" s="73">
        <v>5</v>
      </c>
      <c r="R232" s="72">
        <f t="shared" si="1257"/>
        <v>0.05</v>
      </c>
      <c r="S232" s="120">
        <v>4641</v>
      </c>
      <c r="T232" s="83">
        <v>356</v>
      </c>
      <c r="U232" s="72">
        <f t="shared" si="1258"/>
        <v>7.670760611937083E-2</v>
      </c>
      <c r="V232" s="73">
        <v>1164</v>
      </c>
      <c r="W232" s="72">
        <f t="shared" si="1259"/>
        <v>0.25080801551389786</v>
      </c>
      <c r="X232" s="73">
        <v>331</v>
      </c>
      <c r="Y232" s="72">
        <f t="shared" si="1260"/>
        <v>7.1320836026718376E-2</v>
      </c>
      <c r="Z232" s="120">
        <v>3733</v>
      </c>
      <c r="AA232" s="83">
        <v>249</v>
      </c>
      <c r="AB232" s="72">
        <f t="shared" si="1261"/>
        <v>6.6702384141441196E-2</v>
      </c>
      <c r="AC232" s="73">
        <v>859</v>
      </c>
      <c r="AD232" s="72">
        <f t="shared" si="1262"/>
        <v>0.2301098312349317</v>
      </c>
      <c r="AE232" s="73">
        <v>277</v>
      </c>
      <c r="AF232" s="72">
        <f t="shared" si="1263"/>
        <v>7.4203053844093217E-2</v>
      </c>
      <c r="AG232" s="120">
        <v>2421</v>
      </c>
      <c r="AH232" s="83">
        <v>118</v>
      </c>
      <c r="AI232" s="72">
        <f t="shared" si="1264"/>
        <v>4.8740190004130525E-2</v>
      </c>
      <c r="AJ232" s="73">
        <v>458</v>
      </c>
      <c r="AK232" s="72">
        <f t="shared" si="1265"/>
        <v>0.18917802560925237</v>
      </c>
      <c r="AL232" s="73">
        <v>154</v>
      </c>
      <c r="AM232" s="72">
        <f t="shared" si="1266"/>
        <v>6.3610078479966956E-2</v>
      </c>
      <c r="AN232" s="120">
        <v>1070</v>
      </c>
      <c r="AO232" s="83">
        <v>27</v>
      </c>
      <c r="AP232" s="72">
        <f t="shared" si="1267"/>
        <v>2.5233644859813085E-2</v>
      </c>
      <c r="AQ232" s="73">
        <v>152</v>
      </c>
      <c r="AR232" s="72">
        <f t="shared" si="1268"/>
        <v>0.14205607476635515</v>
      </c>
      <c r="AS232" s="73">
        <v>48</v>
      </c>
      <c r="AT232" s="72">
        <f t="shared" si="1269"/>
        <v>4.4859813084112146E-2</v>
      </c>
      <c r="AU232" s="120">
        <v>411</v>
      </c>
      <c r="AV232" s="83">
        <v>2</v>
      </c>
      <c r="AW232" s="72">
        <f t="shared" si="1270"/>
        <v>4.8661800486618006E-3</v>
      </c>
      <c r="AX232" s="73">
        <v>33</v>
      </c>
      <c r="AY232" s="72">
        <f t="shared" si="1271"/>
        <v>8.0291970802919707E-2</v>
      </c>
      <c r="AZ232" s="73">
        <v>6</v>
      </c>
      <c r="BA232" s="72">
        <f t="shared" si="1272"/>
        <v>1.4598540145985401E-2</v>
      </c>
      <c r="BB232" s="120">
        <f t="shared" si="1125"/>
        <v>12388</v>
      </c>
      <c r="BC232" s="74">
        <f t="shared" si="1126"/>
        <v>757</v>
      </c>
      <c r="BD232" s="72">
        <f t="shared" si="1273"/>
        <v>6.1107523409751376E-2</v>
      </c>
      <c r="BE232" s="74">
        <f t="shared" si="1128"/>
        <v>2685</v>
      </c>
      <c r="BF232" s="72">
        <f t="shared" si="1274"/>
        <v>0.21674200839522118</v>
      </c>
      <c r="BG232" s="74">
        <f t="shared" si="1130"/>
        <v>821</v>
      </c>
      <c r="BH232" s="72">
        <f t="shared" si="1275"/>
        <v>6.6273813367775269E-2</v>
      </c>
      <c r="BJ232" s="260"/>
      <c r="BK232" s="271"/>
      <c r="BL232" s="209" t="s">
        <v>160</v>
      </c>
      <c r="BM232" s="38">
        <v>560</v>
      </c>
      <c r="BN232" s="38">
        <v>21</v>
      </c>
      <c r="BO232" s="85">
        <v>3.7499999999999999E-2</v>
      </c>
      <c r="BP232" s="38">
        <v>90</v>
      </c>
      <c r="BQ232" s="85">
        <v>0.16071428571428573</v>
      </c>
      <c r="BR232" s="38">
        <v>51</v>
      </c>
      <c r="BS232" s="85">
        <v>9.1071428571428567E-2</v>
      </c>
      <c r="BU232" s="188" t="s">
        <v>21</v>
      </c>
      <c r="BV232" s="193" t="s">
        <v>140</v>
      </c>
      <c r="BW232" s="36">
        <f t="shared" si="1103"/>
        <v>0.65587665482725221</v>
      </c>
      <c r="BX232" s="36">
        <f>(BM187-SUM(BN187,BP187,BR187))/BM187</f>
        <v>0.65556772074450953</v>
      </c>
      <c r="BY232" s="81"/>
      <c r="BZ232" s="139"/>
      <c r="CA232" s="81"/>
      <c r="CB232" s="81"/>
      <c r="CC232" s="81"/>
      <c r="CD232" s="81"/>
      <c r="CE232" s="81"/>
      <c r="CF232" s="81"/>
      <c r="CG232" s="81"/>
      <c r="CH232" s="81"/>
      <c r="CI232" s="81"/>
      <c r="CJ232" s="81"/>
      <c r="CK232" s="81"/>
      <c r="CL232" s="81"/>
      <c r="CM232" s="81"/>
      <c r="CN232" s="81"/>
      <c r="CO232" s="81"/>
      <c r="CP232" s="3"/>
      <c r="CQ232" s="81"/>
      <c r="CR232" s="81"/>
      <c r="CS232" s="81"/>
      <c r="CT232" s="81"/>
      <c r="CU232" s="81"/>
      <c r="CV232" s="81"/>
      <c r="CW232" s="81"/>
      <c r="CX232" s="81"/>
      <c r="CY232" s="81"/>
      <c r="CZ232" s="81"/>
      <c r="DA232" s="81"/>
      <c r="DB232" s="81"/>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row>
    <row r="233" spans="2:190" s="12" customFormat="1" ht="14.25" customHeight="1">
      <c r="B233" s="260"/>
      <c r="C233" s="271"/>
      <c r="D233" s="213" t="s">
        <v>303</v>
      </c>
      <c r="E233" s="170">
        <v>3</v>
      </c>
      <c r="F233" s="220">
        <v>0</v>
      </c>
      <c r="G233" s="84">
        <f t="shared" si="1252"/>
        <v>0</v>
      </c>
      <c r="H233" s="231">
        <v>1</v>
      </c>
      <c r="I233" s="84">
        <f>IFERROR(H233/E233,"-")</f>
        <v>0.33333333333333331</v>
      </c>
      <c r="J233" s="231">
        <v>0</v>
      </c>
      <c r="K233" s="84">
        <f>IFERROR(J233/E233,"-")</f>
        <v>0</v>
      </c>
      <c r="L233" s="170">
        <v>4</v>
      </c>
      <c r="M233" s="220">
        <v>0</v>
      </c>
      <c r="N233" s="84">
        <f>IFERROR(M233/L233,"-")</f>
        <v>0</v>
      </c>
      <c r="O233" s="231">
        <v>0</v>
      </c>
      <c r="P233" s="84">
        <f>IFERROR(O233/L233,"-")</f>
        <v>0</v>
      </c>
      <c r="Q233" s="231">
        <v>1</v>
      </c>
      <c r="R233" s="84">
        <f>IFERROR(Q233/L233,"-")</f>
        <v>0.25</v>
      </c>
      <c r="S233" s="170">
        <v>1533</v>
      </c>
      <c r="T233" s="220">
        <v>161</v>
      </c>
      <c r="U233" s="84">
        <f>IFERROR(T233/S233,"-")</f>
        <v>0.1050228310502283</v>
      </c>
      <c r="V233" s="231">
        <v>417</v>
      </c>
      <c r="W233" s="84">
        <f>IFERROR(V233/S233,"-")</f>
        <v>0.2720156555772994</v>
      </c>
      <c r="X233" s="231">
        <v>108</v>
      </c>
      <c r="Y233" s="84">
        <f>IFERROR(X233/S233,"-")</f>
        <v>7.0450097847358117E-2</v>
      </c>
      <c r="Z233" s="170">
        <v>1248</v>
      </c>
      <c r="AA233" s="220">
        <v>117</v>
      </c>
      <c r="AB233" s="84">
        <f>IFERROR(AA233/Z233,"-")</f>
        <v>9.375E-2</v>
      </c>
      <c r="AC233" s="231">
        <v>328</v>
      </c>
      <c r="AD233" s="84">
        <f>IFERROR(AC233/Z233,"-")</f>
        <v>0.26282051282051283</v>
      </c>
      <c r="AE233" s="231">
        <v>110</v>
      </c>
      <c r="AF233" s="84">
        <f>IFERROR(AE233/Z233,"-")</f>
        <v>8.8141025641025647E-2</v>
      </c>
      <c r="AG233" s="170">
        <v>719</v>
      </c>
      <c r="AH233" s="220">
        <v>49</v>
      </c>
      <c r="AI233" s="84">
        <f>IFERROR(AH233/AG233,"-")</f>
        <v>6.8150208623087627E-2</v>
      </c>
      <c r="AJ233" s="231">
        <v>164</v>
      </c>
      <c r="AK233" s="84">
        <f>IFERROR(AJ233/AG233,"-")</f>
        <v>0.22809457579972184</v>
      </c>
      <c r="AL233" s="231">
        <v>50</v>
      </c>
      <c r="AM233" s="84">
        <f>IFERROR(AL233/AG233,"-")</f>
        <v>6.9541029207232263E-2</v>
      </c>
      <c r="AN233" s="170">
        <v>282</v>
      </c>
      <c r="AO233" s="220">
        <v>16</v>
      </c>
      <c r="AP233" s="84">
        <f>IFERROR(AO233/AN233,"-")</f>
        <v>5.6737588652482268E-2</v>
      </c>
      <c r="AQ233" s="231">
        <v>43</v>
      </c>
      <c r="AR233" s="84">
        <f>IFERROR(AQ233/AN233,"-")</f>
        <v>0.1524822695035461</v>
      </c>
      <c r="AS233" s="231">
        <v>17</v>
      </c>
      <c r="AT233" s="84">
        <f>IFERROR(AS233/AN233,"-")</f>
        <v>6.0283687943262408E-2</v>
      </c>
      <c r="AU233" s="170">
        <v>67</v>
      </c>
      <c r="AV233" s="220">
        <v>2</v>
      </c>
      <c r="AW233" s="84">
        <f>IFERROR(AV233/AU233,"-")</f>
        <v>2.9850746268656716E-2</v>
      </c>
      <c r="AX233" s="231">
        <v>9</v>
      </c>
      <c r="AY233" s="84">
        <f>IFERROR(AX233/AU233,"-")</f>
        <v>0.13432835820895522</v>
      </c>
      <c r="AZ233" s="231">
        <v>4</v>
      </c>
      <c r="BA233" s="84">
        <f>IFERROR(AZ233/AU233,"-")</f>
        <v>5.9701492537313432E-2</v>
      </c>
      <c r="BB233" s="170">
        <f t="shared" si="1125"/>
        <v>3856</v>
      </c>
      <c r="BC233" s="171">
        <f t="shared" si="1126"/>
        <v>345</v>
      </c>
      <c r="BD233" s="84">
        <f>IFERROR(BC233/BB233,"-")</f>
        <v>8.9470954356846474E-2</v>
      </c>
      <c r="BE233" s="171">
        <f t="shared" si="1128"/>
        <v>962</v>
      </c>
      <c r="BF233" s="84">
        <f>IFERROR(BE233/BB233,"-")</f>
        <v>0.24948132780082988</v>
      </c>
      <c r="BG233" s="171">
        <f t="shared" si="1130"/>
        <v>290</v>
      </c>
      <c r="BH233" s="84">
        <f>IFERROR(BG233/BB233,"-")</f>
        <v>7.5207468879668046E-2</v>
      </c>
      <c r="BJ233" s="260"/>
      <c r="BK233" s="271"/>
      <c r="BL233" s="209" t="s">
        <v>209</v>
      </c>
      <c r="BM233" s="38">
        <v>187</v>
      </c>
      <c r="BN233" s="38">
        <v>1</v>
      </c>
      <c r="BO233" s="85">
        <v>5.3475935828877002E-3</v>
      </c>
      <c r="BP233" s="38">
        <v>3</v>
      </c>
      <c r="BQ233" s="85">
        <v>1.6042780748663103E-2</v>
      </c>
      <c r="BR233" s="38">
        <v>3</v>
      </c>
      <c r="BS233" s="85">
        <v>1.6042780748663103E-2</v>
      </c>
      <c r="BU233" s="225"/>
      <c r="BV233" s="214" t="s">
        <v>299</v>
      </c>
      <c r="BW233" s="36">
        <f t="shared" si="1103"/>
        <v>0.58584024896265563</v>
      </c>
      <c r="BX233" s="226"/>
      <c r="BY233" s="118"/>
      <c r="BZ233" s="2"/>
      <c r="CA233" s="118"/>
      <c r="CB233" s="191"/>
      <c r="CC233" s="118"/>
      <c r="CD233" s="191"/>
      <c r="CE233" s="118"/>
      <c r="CF233" s="191"/>
      <c r="CG233" s="118"/>
      <c r="CH233" s="191"/>
      <c r="CI233" s="118"/>
      <c r="CJ233" s="191"/>
      <c r="CK233" s="118"/>
      <c r="CL233" s="191"/>
      <c r="CM233" s="201"/>
      <c r="CN233" s="201"/>
      <c r="CO233" s="201"/>
      <c r="CP233" s="3"/>
      <c r="CQ233" s="118"/>
      <c r="CR233" s="191"/>
      <c r="CS233" s="118"/>
      <c r="CT233" s="191"/>
      <c r="CU233" s="118"/>
      <c r="CV233" s="191"/>
      <c r="CW233" s="118"/>
      <c r="CX233" s="191"/>
      <c r="CY233" s="118"/>
      <c r="CZ233" s="191"/>
      <c r="DA233" s="118"/>
      <c r="DB233" s="191"/>
      <c r="DC233" s="2"/>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row>
    <row r="234" spans="2:190" s="12" customFormat="1" ht="14.25" customHeight="1">
      <c r="B234" s="260"/>
      <c r="C234" s="271"/>
      <c r="D234" s="169" t="s">
        <v>160</v>
      </c>
      <c r="E234" s="164">
        <v>1</v>
      </c>
      <c r="F234" s="165">
        <v>0</v>
      </c>
      <c r="G234" s="62">
        <f t="shared" si="1252"/>
        <v>0</v>
      </c>
      <c r="H234" s="63">
        <v>0</v>
      </c>
      <c r="I234" s="62">
        <f t="shared" si="1253"/>
        <v>0</v>
      </c>
      <c r="J234" s="63">
        <v>0</v>
      </c>
      <c r="K234" s="62">
        <f t="shared" si="1254"/>
        <v>0</v>
      </c>
      <c r="L234" s="164">
        <v>5</v>
      </c>
      <c r="M234" s="165">
        <v>0</v>
      </c>
      <c r="N234" s="62">
        <f t="shared" si="1255"/>
        <v>0</v>
      </c>
      <c r="O234" s="63">
        <v>0</v>
      </c>
      <c r="P234" s="62">
        <f t="shared" si="1256"/>
        <v>0</v>
      </c>
      <c r="Q234" s="63">
        <v>0</v>
      </c>
      <c r="R234" s="62">
        <f t="shared" si="1257"/>
        <v>0</v>
      </c>
      <c r="S234" s="164">
        <v>646</v>
      </c>
      <c r="T234" s="165">
        <v>56</v>
      </c>
      <c r="U234" s="62">
        <f t="shared" si="1258"/>
        <v>8.6687306501547989E-2</v>
      </c>
      <c r="V234" s="63">
        <v>130</v>
      </c>
      <c r="W234" s="62">
        <f t="shared" si="1259"/>
        <v>0.20123839009287925</v>
      </c>
      <c r="X234" s="63">
        <v>37</v>
      </c>
      <c r="Y234" s="62">
        <f t="shared" si="1260"/>
        <v>5.7275541795665637E-2</v>
      </c>
      <c r="Z234" s="164">
        <v>359</v>
      </c>
      <c r="AA234" s="165">
        <v>26</v>
      </c>
      <c r="AB234" s="62">
        <f t="shared" si="1261"/>
        <v>7.2423398328690811E-2</v>
      </c>
      <c r="AC234" s="63">
        <v>76</v>
      </c>
      <c r="AD234" s="62">
        <f t="shared" si="1262"/>
        <v>0.2116991643454039</v>
      </c>
      <c r="AE234" s="63">
        <v>30</v>
      </c>
      <c r="AF234" s="62">
        <f t="shared" si="1263"/>
        <v>8.3565459610027856E-2</v>
      </c>
      <c r="AG234" s="164">
        <v>199</v>
      </c>
      <c r="AH234" s="165">
        <v>14</v>
      </c>
      <c r="AI234" s="62">
        <f t="shared" si="1264"/>
        <v>7.0351758793969849E-2</v>
      </c>
      <c r="AJ234" s="63">
        <v>40</v>
      </c>
      <c r="AK234" s="62">
        <f t="shared" si="1265"/>
        <v>0.20100502512562815</v>
      </c>
      <c r="AL234" s="63">
        <v>18</v>
      </c>
      <c r="AM234" s="62">
        <f t="shared" si="1266"/>
        <v>9.0452261306532666E-2</v>
      </c>
      <c r="AN234" s="164">
        <v>71</v>
      </c>
      <c r="AO234" s="165">
        <v>1</v>
      </c>
      <c r="AP234" s="62">
        <f t="shared" si="1267"/>
        <v>1.4084507042253521E-2</v>
      </c>
      <c r="AQ234" s="63">
        <v>9</v>
      </c>
      <c r="AR234" s="62">
        <f t="shared" si="1268"/>
        <v>0.12676056338028169</v>
      </c>
      <c r="AS234" s="63">
        <v>5</v>
      </c>
      <c r="AT234" s="62">
        <f t="shared" si="1269"/>
        <v>7.0422535211267609E-2</v>
      </c>
      <c r="AU234" s="164">
        <v>14</v>
      </c>
      <c r="AV234" s="165">
        <v>1</v>
      </c>
      <c r="AW234" s="62">
        <f t="shared" si="1270"/>
        <v>7.1428571428571425E-2</v>
      </c>
      <c r="AX234" s="63">
        <v>0</v>
      </c>
      <c r="AY234" s="62">
        <f t="shared" si="1271"/>
        <v>0</v>
      </c>
      <c r="AZ234" s="63">
        <v>1</v>
      </c>
      <c r="BA234" s="62">
        <f t="shared" si="1272"/>
        <v>7.1428571428571425E-2</v>
      </c>
      <c r="BB234" s="164">
        <f t="shared" si="1125"/>
        <v>1295</v>
      </c>
      <c r="BC234" s="64">
        <f t="shared" si="1126"/>
        <v>98</v>
      </c>
      <c r="BD234" s="62">
        <f t="shared" si="1273"/>
        <v>7.567567567567568E-2</v>
      </c>
      <c r="BE234" s="64">
        <f t="shared" si="1128"/>
        <v>255</v>
      </c>
      <c r="BF234" s="62">
        <f t="shared" si="1274"/>
        <v>0.19691119691119691</v>
      </c>
      <c r="BG234" s="64">
        <f t="shared" si="1130"/>
        <v>91</v>
      </c>
      <c r="BH234" s="62">
        <f t="shared" si="1275"/>
        <v>7.0270270270270274E-2</v>
      </c>
      <c r="BJ234" s="261"/>
      <c r="BK234" s="272"/>
      <c r="BL234" s="208" t="s">
        <v>67</v>
      </c>
      <c r="BM234" s="38">
        <v>8248</v>
      </c>
      <c r="BN234" s="38">
        <v>361</v>
      </c>
      <c r="BO234" s="85">
        <v>4.3768186226964115E-2</v>
      </c>
      <c r="BP234" s="38">
        <v>1143</v>
      </c>
      <c r="BQ234" s="85">
        <v>0.13857904946653735</v>
      </c>
      <c r="BR234" s="38">
        <v>754</v>
      </c>
      <c r="BS234" s="85">
        <v>9.1416100872938888E-2</v>
      </c>
      <c r="BU234" s="189"/>
      <c r="BV234" s="193" t="s">
        <v>160</v>
      </c>
      <c r="BW234" s="36">
        <f t="shared" si="1103"/>
        <v>0.65714285714285714</v>
      </c>
      <c r="BX234" s="36">
        <f>(BM188-SUM(BN188,BP188,BR188))/BM188</f>
        <v>0.65152838427947601</v>
      </c>
      <c r="BY234" s="80"/>
      <c r="BZ234" s="80"/>
      <c r="CA234" s="80"/>
      <c r="CB234" s="80"/>
      <c r="CC234" s="80"/>
      <c r="CD234" s="80"/>
      <c r="CE234" s="80"/>
      <c r="CF234" s="80"/>
      <c r="CG234" s="80"/>
      <c r="CH234" s="80"/>
      <c r="CI234" s="80"/>
      <c r="CJ234" s="80"/>
      <c r="CK234" s="80"/>
      <c r="CL234" s="80"/>
      <c r="CM234" s="80"/>
      <c r="CN234" s="80"/>
      <c r="CO234" s="80"/>
      <c r="CP234" s="3"/>
      <c r="CQ234" s="80"/>
      <c r="CR234" s="80"/>
      <c r="CS234" s="80"/>
      <c r="CT234" s="80"/>
      <c r="CU234" s="80"/>
      <c r="CV234" s="80"/>
      <c r="CW234" s="80"/>
      <c r="CX234" s="80"/>
      <c r="CY234" s="80"/>
      <c r="CZ234" s="80"/>
      <c r="DA234" s="80"/>
      <c r="DB234" s="80"/>
      <c r="DC234" s="80"/>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row>
    <row r="235" spans="2:190" ht="14.25" customHeight="1">
      <c r="B235" s="260"/>
      <c r="C235" s="271"/>
      <c r="D235" s="136" t="s">
        <v>210</v>
      </c>
      <c r="E235" s="156">
        <v>0</v>
      </c>
      <c r="F235" s="232">
        <v>0</v>
      </c>
      <c r="G235" s="158" t="str">
        <f t="shared" ref="G235" si="1300">IFERROR(F235/E235,"-")</f>
        <v>-</v>
      </c>
      <c r="H235" s="233">
        <v>0</v>
      </c>
      <c r="I235" s="158" t="str">
        <f t="shared" ref="I235" si="1301">IFERROR(H235/E235,"-")</f>
        <v>-</v>
      </c>
      <c r="J235" s="233">
        <v>0</v>
      </c>
      <c r="K235" s="158" t="str">
        <f t="shared" ref="K235" si="1302">IFERROR(J235/E235,"-")</f>
        <v>-</v>
      </c>
      <c r="L235" s="156">
        <v>3</v>
      </c>
      <c r="M235" s="232">
        <v>0</v>
      </c>
      <c r="N235" s="158">
        <f t="shared" ref="N235" si="1303">IFERROR(M235/L235,"-")</f>
        <v>0</v>
      </c>
      <c r="O235" s="233">
        <v>0</v>
      </c>
      <c r="P235" s="158">
        <f t="shared" ref="P235" si="1304">IFERROR(O235/L235,"-")</f>
        <v>0</v>
      </c>
      <c r="Q235" s="233">
        <v>0</v>
      </c>
      <c r="R235" s="158">
        <f t="shared" ref="R235" si="1305">IFERROR(Q235/L235,"-")</f>
        <v>0</v>
      </c>
      <c r="S235" s="156">
        <v>24</v>
      </c>
      <c r="T235" s="232">
        <v>1</v>
      </c>
      <c r="U235" s="158">
        <f t="shared" ref="U235" si="1306">IFERROR(T235/S235,"-")</f>
        <v>4.1666666666666664E-2</v>
      </c>
      <c r="V235" s="233">
        <v>1</v>
      </c>
      <c r="W235" s="158">
        <f t="shared" ref="W235" si="1307">IFERROR(V235/S235,"-")</f>
        <v>4.1666666666666664E-2</v>
      </c>
      <c r="X235" s="233">
        <v>1</v>
      </c>
      <c r="Y235" s="158">
        <f t="shared" ref="Y235" si="1308">IFERROR(X235/S235,"-")</f>
        <v>4.1666666666666664E-2</v>
      </c>
      <c r="Z235" s="156">
        <v>63</v>
      </c>
      <c r="AA235" s="232">
        <v>0</v>
      </c>
      <c r="AB235" s="158">
        <f t="shared" ref="AB235" si="1309">IFERROR(AA235/Z235,"-")</f>
        <v>0</v>
      </c>
      <c r="AC235" s="233">
        <v>2</v>
      </c>
      <c r="AD235" s="158">
        <f t="shared" ref="AD235" si="1310">IFERROR(AC235/Z235,"-")</f>
        <v>3.1746031746031744E-2</v>
      </c>
      <c r="AE235" s="233">
        <v>2</v>
      </c>
      <c r="AF235" s="158">
        <f t="shared" ref="AF235" si="1311">IFERROR(AE235/Z235,"-")</f>
        <v>3.1746031746031744E-2</v>
      </c>
      <c r="AG235" s="156">
        <v>61</v>
      </c>
      <c r="AH235" s="232">
        <v>0</v>
      </c>
      <c r="AI235" s="158">
        <f t="shared" ref="AI235" si="1312">IFERROR(AH235/AG235,"-")</f>
        <v>0</v>
      </c>
      <c r="AJ235" s="233">
        <v>2</v>
      </c>
      <c r="AK235" s="158">
        <f t="shared" ref="AK235" si="1313">IFERROR(AJ235/AG235,"-")</f>
        <v>3.2786885245901641E-2</v>
      </c>
      <c r="AL235" s="233">
        <v>1</v>
      </c>
      <c r="AM235" s="158">
        <f t="shared" ref="AM235" si="1314">IFERROR(AL235/AG235,"-")</f>
        <v>1.6393442622950821E-2</v>
      </c>
      <c r="AN235" s="156">
        <v>68</v>
      </c>
      <c r="AO235" s="232">
        <v>0</v>
      </c>
      <c r="AP235" s="158">
        <f t="shared" ref="AP235" si="1315">IFERROR(AO235/AN235,"-")</f>
        <v>0</v>
      </c>
      <c r="AQ235" s="233">
        <v>3</v>
      </c>
      <c r="AR235" s="158">
        <f t="shared" ref="AR235" si="1316">IFERROR(AQ235/AN235,"-")</f>
        <v>4.4117647058823532E-2</v>
      </c>
      <c r="AS235" s="233">
        <v>1</v>
      </c>
      <c r="AT235" s="158">
        <f t="shared" ref="AT235" si="1317">IFERROR(AS235/AN235,"-")</f>
        <v>1.4705882352941176E-2</v>
      </c>
      <c r="AU235" s="156">
        <v>52</v>
      </c>
      <c r="AV235" s="232">
        <v>0</v>
      </c>
      <c r="AW235" s="158">
        <f t="shared" ref="AW235" si="1318">IFERROR(AV235/AU235,"-")</f>
        <v>0</v>
      </c>
      <c r="AX235" s="233">
        <v>2</v>
      </c>
      <c r="AY235" s="158">
        <f t="shared" ref="AY235" si="1319">IFERROR(AX235/AU235,"-")</f>
        <v>3.8461538461538464E-2</v>
      </c>
      <c r="AZ235" s="233">
        <v>0</v>
      </c>
      <c r="BA235" s="158">
        <f t="shared" ref="BA235" si="1320">IFERROR(AZ235/AU235,"-")</f>
        <v>0</v>
      </c>
      <c r="BB235" s="156">
        <f t="shared" si="1125"/>
        <v>271</v>
      </c>
      <c r="BC235" s="157">
        <f t="shared" si="1126"/>
        <v>1</v>
      </c>
      <c r="BD235" s="158">
        <f t="shared" ref="BD235" si="1321">IFERROR(BC235/BB235,"-")</f>
        <v>3.6900369003690036E-3</v>
      </c>
      <c r="BE235" s="157">
        <f t="shared" si="1128"/>
        <v>10</v>
      </c>
      <c r="BF235" s="158">
        <f t="shared" ref="BF235" si="1322">IFERROR(BE235/BB235,"-")</f>
        <v>3.6900369003690037E-2</v>
      </c>
      <c r="BG235" s="157">
        <f t="shared" si="1130"/>
        <v>5</v>
      </c>
      <c r="BH235" s="158">
        <f t="shared" ref="BH235" si="1323">IFERROR(BG235/BB235,"-")</f>
        <v>1.8450184501845018E-2</v>
      </c>
      <c r="BJ235" s="259">
        <v>58</v>
      </c>
      <c r="BK235" s="270" t="s">
        <v>25</v>
      </c>
      <c r="BL235" s="209" t="s">
        <v>152</v>
      </c>
      <c r="BM235" s="38">
        <v>8667</v>
      </c>
      <c r="BN235" s="38">
        <v>704</v>
      </c>
      <c r="BO235" s="85">
        <v>8.1227645090573439E-2</v>
      </c>
      <c r="BP235" s="38">
        <v>2417</v>
      </c>
      <c r="BQ235" s="85">
        <v>0.27887388946578978</v>
      </c>
      <c r="BR235" s="38">
        <v>551</v>
      </c>
      <c r="BS235" s="85">
        <v>6.3574477904695975E-2</v>
      </c>
      <c r="BU235" s="189"/>
      <c r="BV235" s="193" t="s">
        <v>209</v>
      </c>
      <c r="BW235" s="36">
        <f t="shared" si="1103"/>
        <v>0.94095940959409596</v>
      </c>
      <c r="BX235" s="36">
        <f>(BM189-SUM(BN189,BP189,BR189))/BM189</f>
        <v>0.94610778443113774</v>
      </c>
    </row>
    <row r="236" spans="2:190" ht="14.25" customHeight="1">
      <c r="B236" s="261"/>
      <c r="C236" s="272"/>
      <c r="D236" s="154" t="s">
        <v>67</v>
      </c>
      <c r="E236" s="37">
        <v>16</v>
      </c>
      <c r="F236" s="234">
        <v>0</v>
      </c>
      <c r="G236" s="13">
        <f t="shared" si="1252"/>
        <v>0</v>
      </c>
      <c r="H236" s="33">
        <v>4</v>
      </c>
      <c r="I236" s="13">
        <f t="shared" si="1253"/>
        <v>0.25</v>
      </c>
      <c r="J236" s="33">
        <v>0</v>
      </c>
      <c r="K236" s="13">
        <f t="shared" si="1254"/>
        <v>0</v>
      </c>
      <c r="L236" s="37">
        <v>112</v>
      </c>
      <c r="M236" s="234">
        <v>5</v>
      </c>
      <c r="N236" s="13">
        <f t="shared" si="1255"/>
        <v>4.4642857142857144E-2</v>
      </c>
      <c r="O236" s="33">
        <v>16</v>
      </c>
      <c r="P236" s="13">
        <f t="shared" si="1256"/>
        <v>0.14285714285714285</v>
      </c>
      <c r="Q236" s="33">
        <v>6</v>
      </c>
      <c r="R236" s="13">
        <f t="shared" si="1257"/>
        <v>5.3571428571428568E-2</v>
      </c>
      <c r="S236" s="37">
        <v>6844</v>
      </c>
      <c r="T236" s="234">
        <v>574</v>
      </c>
      <c r="U236" s="13">
        <f t="shared" si="1258"/>
        <v>8.3869082407948561E-2</v>
      </c>
      <c r="V236" s="33">
        <v>1712</v>
      </c>
      <c r="W236" s="13">
        <f t="shared" si="1259"/>
        <v>0.25014611338398596</v>
      </c>
      <c r="X236" s="33">
        <v>477</v>
      </c>
      <c r="Y236" s="13">
        <f t="shared" si="1260"/>
        <v>6.969608416130918E-2</v>
      </c>
      <c r="Z236" s="37">
        <v>5403</v>
      </c>
      <c r="AA236" s="234">
        <v>392</v>
      </c>
      <c r="AB236" s="13">
        <f t="shared" si="1261"/>
        <v>7.2552285767166394E-2</v>
      </c>
      <c r="AC236" s="33">
        <v>1265</v>
      </c>
      <c r="AD236" s="13">
        <f t="shared" si="1262"/>
        <v>0.23412918748843234</v>
      </c>
      <c r="AE236" s="33">
        <v>419</v>
      </c>
      <c r="AF236" s="13">
        <f t="shared" si="1263"/>
        <v>7.7549509531741626E-2</v>
      </c>
      <c r="AG236" s="37">
        <v>3400</v>
      </c>
      <c r="AH236" s="234">
        <v>181</v>
      </c>
      <c r="AI236" s="13">
        <f t="shared" si="1264"/>
        <v>5.3235294117647061E-2</v>
      </c>
      <c r="AJ236" s="33">
        <v>664</v>
      </c>
      <c r="AK236" s="13">
        <f t="shared" si="1265"/>
        <v>0.19529411764705881</v>
      </c>
      <c r="AL236" s="33">
        <v>223</v>
      </c>
      <c r="AM236" s="13">
        <f t="shared" si="1266"/>
        <v>6.5588235294117642E-2</v>
      </c>
      <c r="AN236" s="37">
        <v>1491</v>
      </c>
      <c r="AO236" s="234">
        <v>44</v>
      </c>
      <c r="AP236" s="13">
        <f t="shared" si="1267"/>
        <v>2.9510395707578806E-2</v>
      </c>
      <c r="AQ236" s="33">
        <v>207</v>
      </c>
      <c r="AR236" s="13">
        <f t="shared" si="1268"/>
        <v>0.13883299798792756</v>
      </c>
      <c r="AS236" s="33">
        <v>71</v>
      </c>
      <c r="AT236" s="13">
        <f t="shared" si="1269"/>
        <v>4.7619047619047616E-2</v>
      </c>
      <c r="AU236" s="37">
        <v>544</v>
      </c>
      <c r="AV236" s="234">
        <v>5</v>
      </c>
      <c r="AW236" s="13">
        <f t="shared" si="1270"/>
        <v>9.1911764705882356E-3</v>
      </c>
      <c r="AX236" s="33">
        <v>44</v>
      </c>
      <c r="AY236" s="13">
        <f t="shared" si="1271"/>
        <v>8.0882352941176475E-2</v>
      </c>
      <c r="AZ236" s="33">
        <v>11</v>
      </c>
      <c r="BA236" s="13">
        <f t="shared" si="1272"/>
        <v>2.0220588235294119E-2</v>
      </c>
      <c r="BB236" s="37">
        <f t="shared" si="1125"/>
        <v>17810</v>
      </c>
      <c r="BC236" s="70">
        <f t="shared" si="1126"/>
        <v>1201</v>
      </c>
      <c r="BD236" s="13">
        <f t="shared" si="1273"/>
        <v>6.7434025828186417E-2</v>
      </c>
      <c r="BE236" s="70">
        <f t="shared" si="1128"/>
        <v>3912</v>
      </c>
      <c r="BF236" s="13">
        <f t="shared" si="1274"/>
        <v>0.21965188096574959</v>
      </c>
      <c r="BG236" s="70">
        <f t="shared" si="1130"/>
        <v>1207</v>
      </c>
      <c r="BH236" s="13">
        <f t="shared" si="1275"/>
        <v>6.7770915216170693E-2</v>
      </c>
      <c r="BJ236" s="260"/>
      <c r="BK236" s="271"/>
      <c r="BL236" s="209" t="s">
        <v>160</v>
      </c>
      <c r="BM236" s="38">
        <v>643</v>
      </c>
      <c r="BN236" s="38">
        <v>58</v>
      </c>
      <c r="BO236" s="85">
        <v>9.0202177293934677E-2</v>
      </c>
      <c r="BP236" s="38">
        <v>166</v>
      </c>
      <c r="BQ236" s="85">
        <v>0.25816485225505442</v>
      </c>
      <c r="BR236" s="38">
        <v>53</v>
      </c>
      <c r="BS236" s="85">
        <v>8.2426127527216175E-2</v>
      </c>
      <c r="BU236" s="190"/>
      <c r="BV236" s="192" t="s">
        <v>67</v>
      </c>
      <c r="BW236" s="36">
        <f t="shared" si="1103"/>
        <v>0.64514317798989329</v>
      </c>
      <c r="BX236" s="36">
        <f>(BM190-SUM(BN190,BP190,BR190))/BM190</f>
        <v>0.66100199929436665</v>
      </c>
    </row>
    <row r="237" spans="2:190" ht="14.25" customHeight="1">
      <c r="B237" s="259">
        <v>47</v>
      </c>
      <c r="C237" s="270" t="s">
        <v>13</v>
      </c>
      <c r="D237" s="135" t="s">
        <v>211</v>
      </c>
      <c r="E237" s="120">
        <v>17</v>
      </c>
      <c r="F237" s="83">
        <v>0</v>
      </c>
      <c r="G237" s="72">
        <f t="shared" ref="G237:G306" si="1324">IFERROR(F237/E237,"-")</f>
        <v>0</v>
      </c>
      <c r="H237" s="73">
        <v>5</v>
      </c>
      <c r="I237" s="72">
        <f t="shared" ref="I237:I306" si="1325">IFERROR(H237/E237,"-")</f>
        <v>0.29411764705882354</v>
      </c>
      <c r="J237" s="73">
        <v>0</v>
      </c>
      <c r="K237" s="72">
        <f t="shared" ref="K237:K306" si="1326">IFERROR(J237/E237,"-")</f>
        <v>0</v>
      </c>
      <c r="L237" s="120">
        <v>137</v>
      </c>
      <c r="M237" s="83">
        <v>13</v>
      </c>
      <c r="N237" s="72">
        <f t="shared" ref="N237:N306" si="1327">IFERROR(M237/L237,"-")</f>
        <v>9.4890510948905105E-2</v>
      </c>
      <c r="O237" s="73">
        <v>25</v>
      </c>
      <c r="P237" s="72">
        <f t="shared" ref="P237:P306" si="1328">IFERROR(O237/L237,"-")</f>
        <v>0.18248175182481752</v>
      </c>
      <c r="Q237" s="73">
        <v>9</v>
      </c>
      <c r="R237" s="72">
        <f t="shared" ref="R237:R306" si="1329">IFERROR(Q237/L237,"-")</f>
        <v>6.569343065693431E-2</v>
      </c>
      <c r="S237" s="120">
        <v>10404</v>
      </c>
      <c r="T237" s="83">
        <v>857</v>
      </c>
      <c r="U237" s="72">
        <f t="shared" ref="U237:U306" si="1330">IFERROR(T237/S237,"-")</f>
        <v>8.2372164552095353E-2</v>
      </c>
      <c r="V237" s="73">
        <v>2346</v>
      </c>
      <c r="W237" s="72">
        <f t="shared" ref="W237:W306" si="1331">IFERROR(V237/S237,"-")</f>
        <v>0.22549019607843138</v>
      </c>
      <c r="X237" s="73">
        <v>713</v>
      </c>
      <c r="Y237" s="72">
        <f t="shared" ref="Y237:Y306" si="1332">IFERROR(X237/S237,"-")</f>
        <v>6.853133410226836E-2</v>
      </c>
      <c r="Z237" s="120">
        <v>8892</v>
      </c>
      <c r="AA237" s="83">
        <v>569</v>
      </c>
      <c r="AB237" s="72">
        <f t="shared" ref="AB237:AB306" si="1333">IFERROR(AA237/Z237,"-")</f>
        <v>6.3990103463787668E-2</v>
      </c>
      <c r="AC237" s="73">
        <v>1900</v>
      </c>
      <c r="AD237" s="72">
        <f t="shared" ref="AD237:AD306" si="1334">IFERROR(AC237/Z237,"-")</f>
        <v>0.21367521367521367</v>
      </c>
      <c r="AE237" s="73">
        <v>619</v>
      </c>
      <c r="AF237" s="72">
        <f t="shared" ref="AF237:AF306" si="1335">IFERROR(AE237/Z237,"-")</f>
        <v>6.9613135402609091E-2</v>
      </c>
      <c r="AG237" s="120">
        <v>4913</v>
      </c>
      <c r="AH237" s="83">
        <v>250</v>
      </c>
      <c r="AI237" s="72">
        <f t="shared" ref="AI237:AI306" si="1336">IFERROR(AH237/AG237,"-")</f>
        <v>5.0885406065540401E-2</v>
      </c>
      <c r="AJ237" s="73">
        <v>847</v>
      </c>
      <c r="AK237" s="72">
        <f t="shared" ref="AK237:AK306" si="1337">IFERROR(AJ237/AG237,"-")</f>
        <v>0.1723997557500509</v>
      </c>
      <c r="AL237" s="73">
        <v>300</v>
      </c>
      <c r="AM237" s="72">
        <f t="shared" ref="AM237:AM306" si="1338">IFERROR(AL237/AG237,"-")</f>
        <v>6.1062487278648485E-2</v>
      </c>
      <c r="AN237" s="120">
        <v>1875</v>
      </c>
      <c r="AO237" s="83">
        <v>57</v>
      </c>
      <c r="AP237" s="72">
        <f t="shared" ref="AP237:AP306" si="1339">IFERROR(AO237/AN237,"-")</f>
        <v>3.04E-2</v>
      </c>
      <c r="AQ237" s="73">
        <v>255</v>
      </c>
      <c r="AR237" s="72">
        <f t="shared" ref="AR237:AR306" si="1340">IFERROR(AQ237/AN237,"-")</f>
        <v>0.13600000000000001</v>
      </c>
      <c r="AS237" s="73">
        <v>90</v>
      </c>
      <c r="AT237" s="72">
        <f t="shared" ref="AT237:AT306" si="1341">IFERROR(AS237/AN237,"-")</f>
        <v>4.8000000000000001E-2</v>
      </c>
      <c r="AU237" s="120">
        <v>528</v>
      </c>
      <c r="AV237" s="83">
        <v>6</v>
      </c>
      <c r="AW237" s="72">
        <f t="shared" ref="AW237:AW306" si="1342">IFERROR(AV237/AU237,"-")</f>
        <v>1.1363636363636364E-2</v>
      </c>
      <c r="AX237" s="73">
        <v>52</v>
      </c>
      <c r="AY237" s="72">
        <f t="shared" ref="AY237:AY306" si="1343">IFERROR(AX237/AU237,"-")</f>
        <v>9.8484848484848481E-2</v>
      </c>
      <c r="AZ237" s="73">
        <v>14</v>
      </c>
      <c r="BA237" s="72">
        <f t="shared" ref="BA237:BA306" si="1344">IFERROR(AZ237/AU237,"-")</f>
        <v>2.6515151515151516E-2</v>
      </c>
      <c r="BB237" s="120">
        <f t="shared" si="1125"/>
        <v>26766</v>
      </c>
      <c r="BC237" s="74">
        <f t="shared" si="1126"/>
        <v>1752</v>
      </c>
      <c r="BD237" s="72">
        <f t="shared" ref="BD237:BD306" si="1345">IFERROR(BC237/BB237,"-")</f>
        <v>6.545617574534858E-2</v>
      </c>
      <c r="BE237" s="74">
        <f t="shared" si="1128"/>
        <v>5430</v>
      </c>
      <c r="BF237" s="72">
        <f t="shared" ref="BF237:BF306" si="1346">IFERROR(BE237/BB237,"-")</f>
        <v>0.20286931181349474</v>
      </c>
      <c r="BG237" s="74">
        <f t="shared" si="1130"/>
        <v>1745</v>
      </c>
      <c r="BH237" s="72">
        <f t="shared" ref="BH237:BH306" si="1347">IFERROR(BG237/BB237,"-")</f>
        <v>6.5194649929014414E-2</v>
      </c>
      <c r="BJ237" s="260"/>
      <c r="BK237" s="271"/>
      <c r="BL237" s="209" t="s">
        <v>209</v>
      </c>
      <c r="BM237" s="38">
        <v>252</v>
      </c>
      <c r="BN237" s="38">
        <v>3</v>
      </c>
      <c r="BO237" s="85">
        <v>1.1904761904761904E-2</v>
      </c>
      <c r="BP237" s="38">
        <v>10</v>
      </c>
      <c r="BQ237" s="85">
        <v>3.968253968253968E-2</v>
      </c>
      <c r="BR237" s="38">
        <v>4</v>
      </c>
      <c r="BS237" s="85">
        <v>1.5873015873015872E-2</v>
      </c>
      <c r="BU237" s="188" t="s">
        <v>13</v>
      </c>
      <c r="BV237" s="193" t="s">
        <v>140</v>
      </c>
      <c r="BW237" s="36">
        <f t="shared" si="1103"/>
        <v>0.66647986251214231</v>
      </c>
      <c r="BX237" s="36">
        <f>(BM191-SUM(BN191,BP191,BR191))/BM191</f>
        <v>0.66998284734133795</v>
      </c>
    </row>
    <row r="238" spans="2:190" ht="14.25" customHeight="1">
      <c r="B238" s="260"/>
      <c r="C238" s="271"/>
      <c r="D238" s="216" t="s">
        <v>303</v>
      </c>
      <c r="E238" s="170">
        <v>0</v>
      </c>
      <c r="F238" s="220">
        <v>0</v>
      </c>
      <c r="G238" s="84" t="str">
        <f t="shared" si="1324"/>
        <v>-</v>
      </c>
      <c r="H238" s="231">
        <v>0</v>
      </c>
      <c r="I238" s="84" t="str">
        <f>IFERROR(H238/E238,"-")</f>
        <v>-</v>
      </c>
      <c r="J238" s="231">
        <v>0</v>
      </c>
      <c r="K238" s="84" t="str">
        <f>IFERROR(J238/E238,"-")</f>
        <v>-</v>
      </c>
      <c r="L238" s="170">
        <v>12</v>
      </c>
      <c r="M238" s="220">
        <v>1</v>
      </c>
      <c r="N238" s="84">
        <f>IFERROR(M238/L238,"-")</f>
        <v>8.3333333333333329E-2</v>
      </c>
      <c r="O238" s="231">
        <v>3</v>
      </c>
      <c r="P238" s="84">
        <f>IFERROR(O238/L238,"-")</f>
        <v>0.25</v>
      </c>
      <c r="Q238" s="231">
        <v>3</v>
      </c>
      <c r="R238" s="84">
        <f>IFERROR(Q238/L238,"-")</f>
        <v>0.25</v>
      </c>
      <c r="S238" s="170">
        <v>2941</v>
      </c>
      <c r="T238" s="220">
        <v>296</v>
      </c>
      <c r="U238" s="84">
        <f>IFERROR(T238/S238,"-")</f>
        <v>0.10064603876232574</v>
      </c>
      <c r="V238" s="231">
        <v>709</v>
      </c>
      <c r="W238" s="84">
        <f>IFERROR(V238/S238,"-")</f>
        <v>0.24107446446786807</v>
      </c>
      <c r="X238" s="231">
        <v>203</v>
      </c>
      <c r="Y238" s="84">
        <f>IFERROR(X238/S238,"-")</f>
        <v>6.9024141448486911E-2</v>
      </c>
      <c r="Z238" s="170">
        <v>2178</v>
      </c>
      <c r="AA238" s="220">
        <v>226</v>
      </c>
      <c r="AB238" s="84">
        <f>IFERROR(AA238/Z238,"-")</f>
        <v>0.10376492194674013</v>
      </c>
      <c r="AC238" s="231">
        <v>499</v>
      </c>
      <c r="AD238" s="84">
        <f>IFERROR(AC238/Z238,"-")</f>
        <v>0.22910927456382002</v>
      </c>
      <c r="AE238" s="231">
        <v>186</v>
      </c>
      <c r="AF238" s="84">
        <f>IFERROR(AE238/Z238,"-")</f>
        <v>8.5399449035812675E-2</v>
      </c>
      <c r="AG238" s="170">
        <v>1188</v>
      </c>
      <c r="AH238" s="220">
        <v>84</v>
      </c>
      <c r="AI238" s="84">
        <f>IFERROR(AH238/AG238,"-")</f>
        <v>7.0707070707070704E-2</v>
      </c>
      <c r="AJ238" s="231">
        <v>256</v>
      </c>
      <c r="AK238" s="84">
        <f>IFERROR(AJ238/AG238,"-")</f>
        <v>0.21548821548821548</v>
      </c>
      <c r="AL238" s="231">
        <v>103</v>
      </c>
      <c r="AM238" s="84">
        <f>IFERROR(AL238/AG238,"-")</f>
        <v>8.6700336700336694E-2</v>
      </c>
      <c r="AN238" s="170">
        <v>421</v>
      </c>
      <c r="AO238" s="220">
        <v>23</v>
      </c>
      <c r="AP238" s="84">
        <f>IFERROR(AO238/AN238,"-")</f>
        <v>5.4631828978622329E-2</v>
      </c>
      <c r="AQ238" s="231">
        <v>48</v>
      </c>
      <c r="AR238" s="84">
        <f>IFERROR(AQ238/AN238,"-")</f>
        <v>0.11401425178147269</v>
      </c>
      <c r="AS238" s="231">
        <v>27</v>
      </c>
      <c r="AT238" s="84">
        <f>IFERROR(AS238/AN238,"-")</f>
        <v>6.413301662707839E-2</v>
      </c>
      <c r="AU238" s="170">
        <v>83</v>
      </c>
      <c r="AV238" s="220">
        <v>3</v>
      </c>
      <c r="AW238" s="84">
        <f>IFERROR(AV238/AU238,"-")</f>
        <v>3.614457831325301E-2</v>
      </c>
      <c r="AX238" s="231">
        <v>8</v>
      </c>
      <c r="AY238" s="84">
        <f>IFERROR(AX238/AU238,"-")</f>
        <v>9.6385542168674704E-2</v>
      </c>
      <c r="AZ238" s="231">
        <v>0</v>
      </c>
      <c r="BA238" s="84">
        <f>IFERROR(AZ238/AU238,"-")</f>
        <v>0</v>
      </c>
      <c r="BB238" s="170">
        <f t="shared" si="1125"/>
        <v>6823</v>
      </c>
      <c r="BC238" s="171">
        <f t="shared" si="1126"/>
        <v>633</v>
      </c>
      <c r="BD238" s="84">
        <f>IFERROR(BC238/BB238,"-")</f>
        <v>9.2774439396160049E-2</v>
      </c>
      <c r="BE238" s="171">
        <f t="shared" si="1128"/>
        <v>1523</v>
      </c>
      <c r="BF238" s="84">
        <f>IFERROR(BE238/BB238,"-")</f>
        <v>0.22321559431335189</v>
      </c>
      <c r="BG238" s="171">
        <f t="shared" si="1130"/>
        <v>522</v>
      </c>
      <c r="BH238" s="84">
        <f>IFERROR(BG238/BB238,"-")</f>
        <v>7.6505935805364203E-2</v>
      </c>
      <c r="BJ238" s="261"/>
      <c r="BK238" s="272"/>
      <c r="BL238" s="208" t="s">
        <v>67</v>
      </c>
      <c r="BM238" s="38">
        <v>9562</v>
      </c>
      <c r="BN238" s="38">
        <v>765</v>
      </c>
      <c r="BO238" s="85">
        <v>8.0004183225266687E-2</v>
      </c>
      <c r="BP238" s="38">
        <v>2593</v>
      </c>
      <c r="BQ238" s="85">
        <v>0.27117757791257058</v>
      </c>
      <c r="BR238" s="38">
        <v>608</v>
      </c>
      <c r="BS238" s="85">
        <v>6.3585024053545283E-2</v>
      </c>
      <c r="BU238" s="225"/>
      <c r="BV238" s="214" t="s">
        <v>299</v>
      </c>
      <c r="BW238" s="36">
        <f t="shared" si="1103"/>
        <v>0.6075040304851238</v>
      </c>
      <c r="BX238" s="226"/>
    </row>
    <row r="239" spans="2:190" ht="14.25" customHeight="1">
      <c r="B239" s="260"/>
      <c r="C239" s="271"/>
      <c r="D239" s="169" t="s">
        <v>160</v>
      </c>
      <c r="E239" s="164">
        <v>0</v>
      </c>
      <c r="F239" s="165">
        <v>0</v>
      </c>
      <c r="G239" s="62" t="str">
        <f t="shared" si="1324"/>
        <v>-</v>
      </c>
      <c r="H239" s="63">
        <v>0</v>
      </c>
      <c r="I239" s="62" t="str">
        <f t="shared" si="1325"/>
        <v>-</v>
      </c>
      <c r="J239" s="63">
        <v>0</v>
      </c>
      <c r="K239" s="62" t="str">
        <f t="shared" si="1326"/>
        <v>-</v>
      </c>
      <c r="L239" s="164">
        <v>1</v>
      </c>
      <c r="M239" s="165">
        <v>0</v>
      </c>
      <c r="N239" s="62">
        <f t="shared" si="1327"/>
        <v>0</v>
      </c>
      <c r="O239" s="63">
        <v>0</v>
      </c>
      <c r="P239" s="62">
        <f t="shared" si="1328"/>
        <v>0</v>
      </c>
      <c r="Q239" s="63">
        <v>0</v>
      </c>
      <c r="R239" s="62">
        <f t="shared" si="1329"/>
        <v>0</v>
      </c>
      <c r="S239" s="164">
        <v>1188</v>
      </c>
      <c r="T239" s="165">
        <v>81</v>
      </c>
      <c r="U239" s="62">
        <f t="shared" si="1330"/>
        <v>6.8181818181818177E-2</v>
      </c>
      <c r="V239" s="63">
        <v>211</v>
      </c>
      <c r="W239" s="62">
        <f t="shared" si="1331"/>
        <v>0.17760942760942761</v>
      </c>
      <c r="X239" s="63">
        <v>84</v>
      </c>
      <c r="Y239" s="62">
        <f t="shared" si="1332"/>
        <v>7.0707070707070704E-2</v>
      </c>
      <c r="Z239" s="164">
        <v>780</v>
      </c>
      <c r="AA239" s="165">
        <v>53</v>
      </c>
      <c r="AB239" s="62">
        <f t="shared" si="1333"/>
        <v>6.7948717948717943E-2</v>
      </c>
      <c r="AC239" s="63">
        <v>160</v>
      </c>
      <c r="AD239" s="62">
        <f t="shared" si="1334"/>
        <v>0.20512820512820512</v>
      </c>
      <c r="AE239" s="63">
        <v>64</v>
      </c>
      <c r="AF239" s="62">
        <f t="shared" si="1335"/>
        <v>8.2051282051282051E-2</v>
      </c>
      <c r="AG239" s="164">
        <v>418</v>
      </c>
      <c r="AH239" s="165">
        <v>23</v>
      </c>
      <c r="AI239" s="62">
        <f t="shared" si="1336"/>
        <v>5.5023923444976079E-2</v>
      </c>
      <c r="AJ239" s="63">
        <v>88</v>
      </c>
      <c r="AK239" s="62">
        <f t="shared" si="1337"/>
        <v>0.21052631578947367</v>
      </c>
      <c r="AL239" s="63">
        <v>28</v>
      </c>
      <c r="AM239" s="62">
        <f t="shared" si="1338"/>
        <v>6.6985645933014357E-2</v>
      </c>
      <c r="AN239" s="164">
        <v>170</v>
      </c>
      <c r="AO239" s="165">
        <v>7</v>
      </c>
      <c r="AP239" s="62">
        <f t="shared" si="1339"/>
        <v>4.1176470588235294E-2</v>
      </c>
      <c r="AQ239" s="63">
        <v>26</v>
      </c>
      <c r="AR239" s="62">
        <f t="shared" si="1340"/>
        <v>0.15294117647058825</v>
      </c>
      <c r="AS239" s="63">
        <v>12</v>
      </c>
      <c r="AT239" s="62">
        <f t="shared" si="1341"/>
        <v>7.0588235294117646E-2</v>
      </c>
      <c r="AU239" s="164">
        <v>43</v>
      </c>
      <c r="AV239" s="165">
        <v>1</v>
      </c>
      <c r="AW239" s="62">
        <f t="shared" si="1342"/>
        <v>2.3255813953488372E-2</v>
      </c>
      <c r="AX239" s="63">
        <v>1</v>
      </c>
      <c r="AY239" s="62">
        <f t="shared" si="1343"/>
        <v>2.3255813953488372E-2</v>
      </c>
      <c r="AZ239" s="63">
        <v>0</v>
      </c>
      <c r="BA239" s="62">
        <f t="shared" si="1344"/>
        <v>0</v>
      </c>
      <c r="BB239" s="164">
        <f t="shared" si="1125"/>
        <v>2600</v>
      </c>
      <c r="BC239" s="64">
        <f t="shared" si="1126"/>
        <v>165</v>
      </c>
      <c r="BD239" s="62">
        <f t="shared" si="1345"/>
        <v>6.3461538461538458E-2</v>
      </c>
      <c r="BE239" s="64">
        <f t="shared" si="1128"/>
        <v>486</v>
      </c>
      <c r="BF239" s="62">
        <f t="shared" si="1346"/>
        <v>0.18692307692307691</v>
      </c>
      <c r="BG239" s="64">
        <f t="shared" si="1130"/>
        <v>188</v>
      </c>
      <c r="BH239" s="62">
        <f t="shared" si="1347"/>
        <v>7.2307692307692309E-2</v>
      </c>
      <c r="BJ239" s="259">
        <v>59</v>
      </c>
      <c r="BK239" s="270" t="s">
        <v>20</v>
      </c>
      <c r="BL239" s="209" t="s">
        <v>152</v>
      </c>
      <c r="BM239" s="38">
        <v>63337</v>
      </c>
      <c r="BN239" s="38">
        <v>2534</v>
      </c>
      <c r="BO239" s="85">
        <v>4.0008210050997049E-2</v>
      </c>
      <c r="BP239" s="38">
        <v>8948</v>
      </c>
      <c r="BQ239" s="85">
        <v>0.14127603138765651</v>
      </c>
      <c r="BR239" s="38">
        <v>5364</v>
      </c>
      <c r="BS239" s="85">
        <v>8.4689833746467311E-2</v>
      </c>
      <c r="BU239" s="189"/>
      <c r="BV239" s="193" t="s">
        <v>160</v>
      </c>
      <c r="BW239" s="36">
        <f t="shared" si="1103"/>
        <v>0.67730769230769228</v>
      </c>
      <c r="BX239" s="36">
        <f>(BM192-SUM(BN192,BP192,BR192))/BM192</f>
        <v>0.69384288747346068</v>
      </c>
    </row>
    <row r="240" spans="2:190" ht="14.25" customHeight="1">
      <c r="B240" s="260"/>
      <c r="C240" s="271"/>
      <c r="D240" s="136" t="s">
        <v>210</v>
      </c>
      <c r="E240" s="156">
        <v>0</v>
      </c>
      <c r="F240" s="232">
        <v>0</v>
      </c>
      <c r="G240" s="158" t="str">
        <f t="shared" ref="G240" si="1348">IFERROR(F240/E240,"-")</f>
        <v>-</v>
      </c>
      <c r="H240" s="233">
        <v>0</v>
      </c>
      <c r="I240" s="158" t="str">
        <f t="shared" ref="I240" si="1349">IFERROR(H240/E240,"-")</f>
        <v>-</v>
      </c>
      <c r="J240" s="233">
        <v>0</v>
      </c>
      <c r="K240" s="158" t="str">
        <f t="shared" ref="K240" si="1350">IFERROR(J240/E240,"-")</f>
        <v>-</v>
      </c>
      <c r="L240" s="156">
        <v>1</v>
      </c>
      <c r="M240" s="232">
        <v>0</v>
      </c>
      <c r="N240" s="158">
        <f t="shared" ref="N240" si="1351">IFERROR(M240/L240,"-")</f>
        <v>0</v>
      </c>
      <c r="O240" s="233">
        <v>0</v>
      </c>
      <c r="P240" s="158">
        <f t="shared" ref="P240" si="1352">IFERROR(O240/L240,"-")</f>
        <v>0</v>
      </c>
      <c r="Q240" s="233">
        <v>0</v>
      </c>
      <c r="R240" s="158">
        <f t="shared" ref="R240" si="1353">IFERROR(Q240/L240,"-")</f>
        <v>0</v>
      </c>
      <c r="S240" s="156">
        <v>69</v>
      </c>
      <c r="T240" s="232">
        <v>0</v>
      </c>
      <c r="U240" s="158">
        <f t="shared" ref="U240" si="1354">IFERROR(T240/S240,"-")</f>
        <v>0</v>
      </c>
      <c r="V240" s="233">
        <v>5</v>
      </c>
      <c r="W240" s="158">
        <f t="shared" ref="W240" si="1355">IFERROR(V240/S240,"-")</f>
        <v>7.2463768115942032E-2</v>
      </c>
      <c r="X240" s="233">
        <v>4</v>
      </c>
      <c r="Y240" s="158">
        <f t="shared" ref="Y240" si="1356">IFERROR(X240/S240,"-")</f>
        <v>5.7971014492753624E-2</v>
      </c>
      <c r="Z240" s="156">
        <v>128</v>
      </c>
      <c r="AA240" s="232">
        <v>3</v>
      </c>
      <c r="AB240" s="158">
        <f t="shared" ref="AB240" si="1357">IFERROR(AA240/Z240,"-")</f>
        <v>2.34375E-2</v>
      </c>
      <c r="AC240" s="233">
        <v>5</v>
      </c>
      <c r="AD240" s="158">
        <f t="shared" ref="AD240" si="1358">IFERROR(AC240/Z240,"-")</f>
        <v>3.90625E-2</v>
      </c>
      <c r="AE240" s="233">
        <v>6</v>
      </c>
      <c r="AF240" s="158">
        <f t="shared" ref="AF240" si="1359">IFERROR(AE240/Z240,"-")</f>
        <v>4.6875E-2</v>
      </c>
      <c r="AG240" s="156">
        <v>129</v>
      </c>
      <c r="AH240" s="232">
        <v>0</v>
      </c>
      <c r="AI240" s="158">
        <f t="shared" ref="AI240" si="1360">IFERROR(AH240/AG240,"-")</f>
        <v>0</v>
      </c>
      <c r="AJ240" s="233">
        <v>7</v>
      </c>
      <c r="AK240" s="158">
        <f t="shared" ref="AK240" si="1361">IFERROR(AJ240/AG240,"-")</f>
        <v>5.4263565891472867E-2</v>
      </c>
      <c r="AL240" s="233">
        <v>1</v>
      </c>
      <c r="AM240" s="158">
        <f t="shared" ref="AM240" si="1362">IFERROR(AL240/AG240,"-")</f>
        <v>7.7519379844961239E-3</v>
      </c>
      <c r="AN240" s="156">
        <v>116</v>
      </c>
      <c r="AO240" s="232">
        <v>1</v>
      </c>
      <c r="AP240" s="158">
        <f t="shared" ref="AP240" si="1363">IFERROR(AO240/AN240,"-")</f>
        <v>8.6206896551724137E-3</v>
      </c>
      <c r="AQ240" s="233">
        <v>1</v>
      </c>
      <c r="AR240" s="158">
        <f t="shared" ref="AR240" si="1364">IFERROR(AQ240/AN240,"-")</f>
        <v>8.6206896551724137E-3</v>
      </c>
      <c r="AS240" s="233">
        <v>0</v>
      </c>
      <c r="AT240" s="158">
        <f t="shared" ref="AT240" si="1365">IFERROR(AS240/AN240,"-")</f>
        <v>0</v>
      </c>
      <c r="AU240" s="156">
        <v>59</v>
      </c>
      <c r="AV240" s="232">
        <v>0</v>
      </c>
      <c r="AW240" s="158">
        <f t="shared" ref="AW240" si="1366">IFERROR(AV240/AU240,"-")</f>
        <v>0</v>
      </c>
      <c r="AX240" s="233">
        <v>0</v>
      </c>
      <c r="AY240" s="158">
        <f t="shared" ref="AY240" si="1367">IFERROR(AX240/AU240,"-")</f>
        <v>0</v>
      </c>
      <c r="AZ240" s="233">
        <v>1</v>
      </c>
      <c r="BA240" s="158">
        <f t="shared" ref="BA240" si="1368">IFERROR(AZ240/AU240,"-")</f>
        <v>1.6949152542372881E-2</v>
      </c>
      <c r="BB240" s="156">
        <f t="shared" si="1125"/>
        <v>502</v>
      </c>
      <c r="BC240" s="157">
        <f t="shared" si="1126"/>
        <v>4</v>
      </c>
      <c r="BD240" s="158">
        <f t="shared" ref="BD240" si="1369">IFERROR(BC240/BB240,"-")</f>
        <v>7.9681274900398405E-3</v>
      </c>
      <c r="BE240" s="157">
        <f t="shared" si="1128"/>
        <v>18</v>
      </c>
      <c r="BF240" s="158">
        <f t="shared" ref="BF240" si="1370">IFERROR(BE240/BB240,"-")</f>
        <v>3.5856573705179286E-2</v>
      </c>
      <c r="BG240" s="157">
        <f t="shared" si="1130"/>
        <v>12</v>
      </c>
      <c r="BH240" s="158">
        <f t="shared" ref="BH240" si="1371">IFERROR(BG240/BB240,"-")</f>
        <v>2.3904382470119521E-2</v>
      </c>
      <c r="BJ240" s="260"/>
      <c r="BK240" s="271"/>
      <c r="BL240" s="209" t="s">
        <v>160</v>
      </c>
      <c r="BM240" s="38">
        <v>4786</v>
      </c>
      <c r="BN240" s="38">
        <v>200</v>
      </c>
      <c r="BO240" s="85">
        <v>4.1788549937317176E-2</v>
      </c>
      <c r="BP240" s="38">
        <v>686</v>
      </c>
      <c r="BQ240" s="85">
        <v>0.14333472628499791</v>
      </c>
      <c r="BR240" s="38">
        <v>454</v>
      </c>
      <c r="BS240" s="85">
        <v>9.4860008357709982E-2</v>
      </c>
      <c r="BU240" s="189"/>
      <c r="BV240" s="193" t="s">
        <v>209</v>
      </c>
      <c r="BW240" s="36">
        <f t="shared" si="1103"/>
        <v>0.9322709163346613</v>
      </c>
      <c r="BX240" s="36">
        <f>(BM193-SUM(BN193,BP193,BR193))/BM193</f>
        <v>0.94029850746268662</v>
      </c>
    </row>
    <row r="241" spans="2:76" ht="14.25" customHeight="1">
      <c r="B241" s="261"/>
      <c r="C241" s="272"/>
      <c r="D241" s="154" t="s">
        <v>67</v>
      </c>
      <c r="E241" s="37">
        <v>17</v>
      </c>
      <c r="F241" s="234">
        <v>0</v>
      </c>
      <c r="G241" s="13">
        <f t="shared" si="1324"/>
        <v>0</v>
      </c>
      <c r="H241" s="33">
        <v>5</v>
      </c>
      <c r="I241" s="13">
        <f t="shared" si="1325"/>
        <v>0.29411764705882354</v>
      </c>
      <c r="J241" s="33">
        <v>0</v>
      </c>
      <c r="K241" s="13">
        <f t="shared" si="1326"/>
        <v>0</v>
      </c>
      <c r="L241" s="37">
        <v>151</v>
      </c>
      <c r="M241" s="234">
        <v>14</v>
      </c>
      <c r="N241" s="13">
        <f t="shared" si="1327"/>
        <v>9.2715231788079472E-2</v>
      </c>
      <c r="O241" s="33">
        <v>28</v>
      </c>
      <c r="P241" s="13">
        <f t="shared" si="1328"/>
        <v>0.18543046357615894</v>
      </c>
      <c r="Q241" s="33">
        <v>12</v>
      </c>
      <c r="R241" s="13">
        <f t="shared" si="1329"/>
        <v>7.9470198675496692E-2</v>
      </c>
      <c r="S241" s="37">
        <v>14602</v>
      </c>
      <c r="T241" s="234">
        <v>1234</v>
      </c>
      <c r="U241" s="13">
        <f t="shared" si="1330"/>
        <v>8.4508971373784408E-2</v>
      </c>
      <c r="V241" s="33">
        <v>3271</v>
      </c>
      <c r="W241" s="13">
        <f t="shared" si="1331"/>
        <v>0.22401040953294069</v>
      </c>
      <c r="X241" s="33">
        <v>1004</v>
      </c>
      <c r="Y241" s="13">
        <f t="shared" si="1332"/>
        <v>6.8757704424051505E-2</v>
      </c>
      <c r="Z241" s="37">
        <v>11978</v>
      </c>
      <c r="AA241" s="234">
        <v>851</v>
      </c>
      <c r="AB241" s="13">
        <f t="shared" si="1333"/>
        <v>7.1046919352145604E-2</v>
      </c>
      <c r="AC241" s="33">
        <v>2564</v>
      </c>
      <c r="AD241" s="13">
        <f t="shared" si="1334"/>
        <v>0.21405910836533645</v>
      </c>
      <c r="AE241" s="33">
        <v>875</v>
      </c>
      <c r="AF241" s="13">
        <f t="shared" si="1335"/>
        <v>7.3050592753381202E-2</v>
      </c>
      <c r="AG241" s="37">
        <v>6648</v>
      </c>
      <c r="AH241" s="234">
        <v>357</v>
      </c>
      <c r="AI241" s="13">
        <f t="shared" si="1336"/>
        <v>5.3700361010830325E-2</v>
      </c>
      <c r="AJ241" s="33">
        <v>1198</v>
      </c>
      <c r="AK241" s="13">
        <f t="shared" si="1337"/>
        <v>0.18020457280385077</v>
      </c>
      <c r="AL241" s="33">
        <v>432</v>
      </c>
      <c r="AM241" s="13">
        <f t="shared" si="1338"/>
        <v>6.4981949458483748E-2</v>
      </c>
      <c r="AN241" s="37">
        <v>2582</v>
      </c>
      <c r="AO241" s="234">
        <v>88</v>
      </c>
      <c r="AP241" s="13">
        <f t="shared" si="1339"/>
        <v>3.4082106893880713E-2</v>
      </c>
      <c r="AQ241" s="33">
        <v>330</v>
      </c>
      <c r="AR241" s="13">
        <f t="shared" si="1340"/>
        <v>0.12780790085205268</v>
      </c>
      <c r="AS241" s="33">
        <v>129</v>
      </c>
      <c r="AT241" s="13">
        <f t="shared" si="1341"/>
        <v>4.9961270333075139E-2</v>
      </c>
      <c r="AU241" s="37">
        <v>713</v>
      </c>
      <c r="AV241" s="234">
        <v>10</v>
      </c>
      <c r="AW241" s="13">
        <f t="shared" si="1342"/>
        <v>1.4025245441795231E-2</v>
      </c>
      <c r="AX241" s="33">
        <v>61</v>
      </c>
      <c r="AY241" s="13">
        <f t="shared" si="1343"/>
        <v>8.5553997194950909E-2</v>
      </c>
      <c r="AZ241" s="33">
        <v>15</v>
      </c>
      <c r="BA241" s="13">
        <f t="shared" si="1344"/>
        <v>2.1037868162692847E-2</v>
      </c>
      <c r="BB241" s="37">
        <f t="shared" si="1125"/>
        <v>36691</v>
      </c>
      <c r="BC241" s="70">
        <f t="shared" si="1126"/>
        <v>2554</v>
      </c>
      <c r="BD241" s="13">
        <f t="shared" si="1345"/>
        <v>6.9608350821727394E-2</v>
      </c>
      <c r="BE241" s="70">
        <f t="shared" si="1128"/>
        <v>7457</v>
      </c>
      <c r="BF241" s="13">
        <f t="shared" si="1346"/>
        <v>0.20323785124417432</v>
      </c>
      <c r="BG241" s="70">
        <f t="shared" si="1130"/>
        <v>2467</v>
      </c>
      <c r="BH241" s="13">
        <f t="shared" si="1347"/>
        <v>6.7237197132811857E-2</v>
      </c>
      <c r="BJ241" s="260"/>
      <c r="BK241" s="271"/>
      <c r="BL241" s="209" t="s">
        <v>209</v>
      </c>
      <c r="BM241" s="38">
        <v>1585</v>
      </c>
      <c r="BN241" s="38">
        <v>3</v>
      </c>
      <c r="BO241" s="85">
        <v>1.8927444794952682E-3</v>
      </c>
      <c r="BP241" s="38">
        <v>34</v>
      </c>
      <c r="BQ241" s="85">
        <v>2.1451104100946371E-2</v>
      </c>
      <c r="BR241" s="38">
        <v>31</v>
      </c>
      <c r="BS241" s="85">
        <v>1.9558359621451103E-2</v>
      </c>
      <c r="BU241" s="190"/>
      <c r="BV241" s="192" t="s">
        <v>67</v>
      </c>
      <c r="BW241" s="36">
        <f t="shared" si="1103"/>
        <v>0.65991660080128645</v>
      </c>
      <c r="BX241" s="36">
        <f>(BM194-SUM(BN194,BP194,BR194))/BM194</f>
        <v>0.677748126277538</v>
      </c>
    </row>
    <row r="242" spans="2:76" ht="14.25" customHeight="1">
      <c r="B242" s="259">
        <v>48</v>
      </c>
      <c r="C242" s="270" t="s">
        <v>22</v>
      </c>
      <c r="D242" s="135" t="s">
        <v>211</v>
      </c>
      <c r="E242" s="120">
        <v>9</v>
      </c>
      <c r="F242" s="83">
        <v>1</v>
      </c>
      <c r="G242" s="72">
        <f t="shared" si="1324"/>
        <v>0.1111111111111111</v>
      </c>
      <c r="H242" s="73">
        <v>3</v>
      </c>
      <c r="I242" s="72">
        <f t="shared" si="1325"/>
        <v>0.33333333333333331</v>
      </c>
      <c r="J242" s="73">
        <v>1</v>
      </c>
      <c r="K242" s="72">
        <f t="shared" si="1326"/>
        <v>0.1111111111111111</v>
      </c>
      <c r="L242" s="120">
        <v>54</v>
      </c>
      <c r="M242" s="83">
        <v>5</v>
      </c>
      <c r="N242" s="72">
        <f t="shared" si="1327"/>
        <v>9.2592592592592587E-2</v>
      </c>
      <c r="O242" s="73">
        <v>4</v>
      </c>
      <c r="P242" s="72">
        <f t="shared" si="1328"/>
        <v>7.407407407407407E-2</v>
      </c>
      <c r="Q242" s="73">
        <v>5</v>
      </c>
      <c r="R242" s="72">
        <f t="shared" si="1329"/>
        <v>9.2592592592592587E-2</v>
      </c>
      <c r="S242" s="120">
        <v>4658</v>
      </c>
      <c r="T242" s="83">
        <v>442</v>
      </c>
      <c r="U242" s="72">
        <f t="shared" si="1330"/>
        <v>9.4890510948905105E-2</v>
      </c>
      <c r="V242" s="73">
        <v>1065</v>
      </c>
      <c r="W242" s="72">
        <f t="shared" si="1331"/>
        <v>0.22863890081580077</v>
      </c>
      <c r="X242" s="73">
        <v>443</v>
      </c>
      <c r="Y242" s="72">
        <f t="shared" si="1332"/>
        <v>9.5105195362816655E-2</v>
      </c>
      <c r="Z242" s="120">
        <v>3670</v>
      </c>
      <c r="AA242" s="83">
        <v>322</v>
      </c>
      <c r="AB242" s="72">
        <f t="shared" si="1333"/>
        <v>8.7738419618528615E-2</v>
      </c>
      <c r="AC242" s="73">
        <v>858</v>
      </c>
      <c r="AD242" s="72">
        <f t="shared" si="1334"/>
        <v>0.23378746594005451</v>
      </c>
      <c r="AE242" s="73">
        <v>280</v>
      </c>
      <c r="AF242" s="72">
        <f t="shared" si="1335"/>
        <v>7.6294277929155316E-2</v>
      </c>
      <c r="AG242" s="120">
        <v>2406</v>
      </c>
      <c r="AH242" s="83">
        <v>122</v>
      </c>
      <c r="AI242" s="72">
        <f t="shared" si="1336"/>
        <v>5.0706566916043222E-2</v>
      </c>
      <c r="AJ242" s="73">
        <v>382</v>
      </c>
      <c r="AK242" s="72">
        <f t="shared" si="1337"/>
        <v>0.15876974231088944</v>
      </c>
      <c r="AL242" s="73">
        <v>186</v>
      </c>
      <c r="AM242" s="72">
        <f t="shared" si="1338"/>
        <v>7.7306733167082295E-2</v>
      </c>
      <c r="AN242" s="120">
        <v>1144</v>
      </c>
      <c r="AO242" s="83">
        <v>31</v>
      </c>
      <c r="AP242" s="72">
        <f t="shared" si="1339"/>
        <v>2.7097902097902096E-2</v>
      </c>
      <c r="AQ242" s="73">
        <v>124</v>
      </c>
      <c r="AR242" s="72">
        <f t="shared" si="1340"/>
        <v>0.10839160839160839</v>
      </c>
      <c r="AS242" s="73">
        <v>59</v>
      </c>
      <c r="AT242" s="72">
        <f t="shared" si="1341"/>
        <v>5.1573426573426576E-2</v>
      </c>
      <c r="AU242" s="120">
        <v>435</v>
      </c>
      <c r="AV242" s="83">
        <v>3</v>
      </c>
      <c r="AW242" s="72">
        <f t="shared" si="1342"/>
        <v>6.8965517241379309E-3</v>
      </c>
      <c r="AX242" s="73">
        <v>25</v>
      </c>
      <c r="AY242" s="72">
        <f t="shared" si="1343"/>
        <v>5.7471264367816091E-2</v>
      </c>
      <c r="AZ242" s="73">
        <v>9</v>
      </c>
      <c r="BA242" s="72">
        <f t="shared" si="1344"/>
        <v>2.0689655172413793E-2</v>
      </c>
      <c r="BB242" s="120">
        <f t="shared" si="1125"/>
        <v>12376</v>
      </c>
      <c r="BC242" s="74">
        <f t="shared" si="1126"/>
        <v>926</v>
      </c>
      <c r="BD242" s="72">
        <f t="shared" si="1345"/>
        <v>7.4822236586942467E-2</v>
      </c>
      <c r="BE242" s="74">
        <f t="shared" si="1128"/>
        <v>2461</v>
      </c>
      <c r="BF242" s="72">
        <f t="shared" si="1346"/>
        <v>0.19885261797026502</v>
      </c>
      <c r="BG242" s="74">
        <f t="shared" si="1130"/>
        <v>983</v>
      </c>
      <c r="BH242" s="72">
        <f t="shared" si="1347"/>
        <v>7.9427925016160306E-2</v>
      </c>
      <c r="BJ242" s="261"/>
      <c r="BK242" s="272"/>
      <c r="BL242" s="208" t="s">
        <v>67</v>
      </c>
      <c r="BM242" s="38">
        <v>69708</v>
      </c>
      <c r="BN242" s="38">
        <v>2737</v>
      </c>
      <c r="BO242" s="85">
        <v>3.9263786079072702E-2</v>
      </c>
      <c r="BP242" s="38">
        <v>9668</v>
      </c>
      <c r="BQ242" s="85">
        <v>0.13869283296034887</v>
      </c>
      <c r="BR242" s="38">
        <v>5849</v>
      </c>
      <c r="BS242" s="85">
        <v>8.390715556320652E-2</v>
      </c>
      <c r="BU242" s="188" t="s">
        <v>22</v>
      </c>
      <c r="BV242" s="193" t="s">
        <v>140</v>
      </c>
      <c r="BW242" s="36">
        <f t="shared" si="1103"/>
        <v>0.64689722042663222</v>
      </c>
      <c r="BX242" s="36">
        <f>(BM195-SUM(BN195,BP195,BR195))/BM195</f>
        <v>0.6531208034098207</v>
      </c>
    </row>
    <row r="243" spans="2:76" ht="14.25" customHeight="1">
      <c r="B243" s="260"/>
      <c r="C243" s="271"/>
      <c r="D243" s="216" t="s">
        <v>303</v>
      </c>
      <c r="E243" s="170">
        <v>1</v>
      </c>
      <c r="F243" s="220">
        <v>0</v>
      </c>
      <c r="G243" s="84">
        <f t="shared" si="1324"/>
        <v>0</v>
      </c>
      <c r="H243" s="231">
        <v>0</v>
      </c>
      <c r="I243" s="84">
        <f>IFERROR(H243/E243,"-")</f>
        <v>0</v>
      </c>
      <c r="J243" s="231">
        <v>0</v>
      </c>
      <c r="K243" s="84">
        <f>IFERROR(J243/E243,"-")</f>
        <v>0</v>
      </c>
      <c r="L243" s="170">
        <v>3</v>
      </c>
      <c r="M243" s="220">
        <v>0</v>
      </c>
      <c r="N243" s="84">
        <f>IFERROR(M243/L243,"-")</f>
        <v>0</v>
      </c>
      <c r="O243" s="231">
        <v>0</v>
      </c>
      <c r="P243" s="84">
        <f>IFERROR(O243/L243,"-")</f>
        <v>0</v>
      </c>
      <c r="Q243" s="231">
        <v>0</v>
      </c>
      <c r="R243" s="84">
        <f>IFERROR(Q243/L243,"-")</f>
        <v>0</v>
      </c>
      <c r="S243" s="170">
        <v>2304</v>
      </c>
      <c r="T243" s="220">
        <v>288</v>
      </c>
      <c r="U243" s="84">
        <f>IFERROR(T243/S243,"-")</f>
        <v>0.125</v>
      </c>
      <c r="V243" s="231">
        <v>627</v>
      </c>
      <c r="W243" s="84">
        <f>IFERROR(V243/S243,"-")</f>
        <v>0.27213541666666669</v>
      </c>
      <c r="X243" s="231">
        <v>239</v>
      </c>
      <c r="Y243" s="84">
        <f>IFERROR(X243/S243,"-")</f>
        <v>0.1037326388888889</v>
      </c>
      <c r="Z243" s="170">
        <v>1868</v>
      </c>
      <c r="AA243" s="220">
        <v>209</v>
      </c>
      <c r="AB243" s="84">
        <f>IFERROR(AA243/Z243,"-")</f>
        <v>0.11188436830835118</v>
      </c>
      <c r="AC243" s="231">
        <v>505</v>
      </c>
      <c r="AD243" s="84">
        <f>IFERROR(AC243/Z243,"-")</f>
        <v>0.2703426124197002</v>
      </c>
      <c r="AE243" s="231">
        <v>181</v>
      </c>
      <c r="AF243" s="84">
        <f>IFERROR(AE243/Z243,"-")</f>
        <v>9.6895074946466805E-2</v>
      </c>
      <c r="AG243" s="170">
        <v>1010</v>
      </c>
      <c r="AH243" s="220">
        <v>82</v>
      </c>
      <c r="AI243" s="84">
        <f>IFERROR(AH243/AG243,"-")</f>
        <v>8.1188118811881191E-2</v>
      </c>
      <c r="AJ243" s="231">
        <v>225</v>
      </c>
      <c r="AK243" s="84">
        <f>IFERROR(AJ243/AG243,"-")</f>
        <v>0.22277227722772278</v>
      </c>
      <c r="AL243" s="231">
        <v>102</v>
      </c>
      <c r="AM243" s="84">
        <f t="shared" si="1266"/>
        <v>0.100990099009901</v>
      </c>
      <c r="AN243" s="170">
        <v>364</v>
      </c>
      <c r="AO243" s="220">
        <v>18</v>
      </c>
      <c r="AP243" s="84">
        <f>IFERROR(AO243/AN243,"-")</f>
        <v>4.9450549450549448E-2</v>
      </c>
      <c r="AQ243" s="231">
        <v>45</v>
      </c>
      <c r="AR243" s="84">
        <f>IFERROR(AQ243/AN243,"-")</f>
        <v>0.12362637362637363</v>
      </c>
      <c r="AS243" s="231">
        <v>34</v>
      </c>
      <c r="AT243" s="84">
        <f>IFERROR(AS243/AN243,"-")</f>
        <v>9.3406593406593408E-2</v>
      </c>
      <c r="AU243" s="170">
        <v>94</v>
      </c>
      <c r="AV243" s="220">
        <v>5</v>
      </c>
      <c r="AW243" s="84">
        <f>IFERROR(AV243/AU243,"-")</f>
        <v>5.3191489361702128E-2</v>
      </c>
      <c r="AX243" s="231">
        <v>6</v>
      </c>
      <c r="AY243" s="84">
        <f>IFERROR(AX243/AU243,"-")</f>
        <v>6.3829787234042548E-2</v>
      </c>
      <c r="AZ243" s="231">
        <v>7</v>
      </c>
      <c r="BA243" s="84">
        <f>IFERROR(AZ243/AU243,"-")</f>
        <v>7.4468085106382975E-2</v>
      </c>
      <c r="BB243" s="170">
        <f t="shared" si="1125"/>
        <v>5644</v>
      </c>
      <c r="BC243" s="171">
        <f t="shared" si="1126"/>
        <v>602</v>
      </c>
      <c r="BD243" s="84">
        <f>IFERROR(BC243/BB243,"-")</f>
        <v>0.10666194188518781</v>
      </c>
      <c r="BE243" s="171">
        <f t="shared" si="1128"/>
        <v>1408</v>
      </c>
      <c r="BF243" s="84">
        <f>IFERROR(BE243/BB243,"-")</f>
        <v>0.24946846208362863</v>
      </c>
      <c r="BG243" s="171">
        <f t="shared" si="1130"/>
        <v>563</v>
      </c>
      <c r="BH243" s="84">
        <f>IFERROR(BG243/BB243,"-")</f>
        <v>9.9751948972360033E-2</v>
      </c>
      <c r="BJ243" s="259">
        <v>60</v>
      </c>
      <c r="BK243" s="270" t="s">
        <v>44</v>
      </c>
      <c r="BL243" s="209" t="s">
        <v>152</v>
      </c>
      <c r="BM243" s="38">
        <v>8417</v>
      </c>
      <c r="BN243" s="38">
        <v>230</v>
      </c>
      <c r="BO243" s="85">
        <v>2.7325650469288344E-2</v>
      </c>
      <c r="BP243" s="38">
        <v>1162</v>
      </c>
      <c r="BQ243" s="85">
        <v>0.13805393845788286</v>
      </c>
      <c r="BR243" s="38">
        <v>484</v>
      </c>
      <c r="BS243" s="85">
        <v>5.7502673161458955E-2</v>
      </c>
      <c r="BU243" s="225"/>
      <c r="BV243" s="214" t="s">
        <v>299</v>
      </c>
      <c r="BW243" s="36">
        <f t="shared" si="1103"/>
        <v>0.54411764705882348</v>
      </c>
      <c r="BX243" s="226"/>
    </row>
    <row r="244" spans="2:76" ht="14.25" customHeight="1">
      <c r="B244" s="260"/>
      <c r="C244" s="271"/>
      <c r="D244" s="169" t="s">
        <v>160</v>
      </c>
      <c r="E244" s="164">
        <v>0</v>
      </c>
      <c r="F244" s="165">
        <v>0</v>
      </c>
      <c r="G244" s="62" t="str">
        <f t="shared" si="1324"/>
        <v>-</v>
      </c>
      <c r="H244" s="63">
        <v>0</v>
      </c>
      <c r="I244" s="62" t="str">
        <f t="shared" si="1325"/>
        <v>-</v>
      </c>
      <c r="J244" s="63">
        <v>0</v>
      </c>
      <c r="K244" s="62" t="str">
        <f t="shared" si="1326"/>
        <v>-</v>
      </c>
      <c r="L244" s="164">
        <v>2</v>
      </c>
      <c r="M244" s="165">
        <v>0</v>
      </c>
      <c r="N244" s="62">
        <f t="shared" si="1327"/>
        <v>0</v>
      </c>
      <c r="O244" s="63">
        <v>0</v>
      </c>
      <c r="P244" s="62">
        <f t="shared" si="1328"/>
        <v>0</v>
      </c>
      <c r="Q244" s="63">
        <v>1</v>
      </c>
      <c r="R244" s="62">
        <f t="shared" si="1329"/>
        <v>0.5</v>
      </c>
      <c r="S244" s="164">
        <v>786</v>
      </c>
      <c r="T244" s="165">
        <v>84</v>
      </c>
      <c r="U244" s="62">
        <f t="shared" si="1330"/>
        <v>0.10687022900763359</v>
      </c>
      <c r="V244" s="63">
        <v>160</v>
      </c>
      <c r="W244" s="62">
        <f t="shared" si="1331"/>
        <v>0.20356234096692111</v>
      </c>
      <c r="X244" s="63">
        <v>84</v>
      </c>
      <c r="Y244" s="62">
        <f t="shared" si="1332"/>
        <v>0.10687022900763359</v>
      </c>
      <c r="Z244" s="164">
        <v>473</v>
      </c>
      <c r="AA244" s="165">
        <v>49</v>
      </c>
      <c r="AB244" s="62">
        <f t="shared" si="1333"/>
        <v>0.10359408033826638</v>
      </c>
      <c r="AC244" s="63">
        <v>116</v>
      </c>
      <c r="AD244" s="62">
        <f t="shared" si="1334"/>
        <v>0.2452431289640592</v>
      </c>
      <c r="AE244" s="63">
        <v>58</v>
      </c>
      <c r="AF244" s="62">
        <f t="shared" si="1335"/>
        <v>0.1226215644820296</v>
      </c>
      <c r="AG244" s="164">
        <v>195</v>
      </c>
      <c r="AH244" s="165">
        <v>16</v>
      </c>
      <c r="AI244" s="62">
        <f t="shared" si="1336"/>
        <v>8.2051282051282051E-2</v>
      </c>
      <c r="AJ244" s="63">
        <v>44</v>
      </c>
      <c r="AK244" s="62">
        <f t="shared" si="1337"/>
        <v>0.22564102564102564</v>
      </c>
      <c r="AL244" s="63">
        <v>16</v>
      </c>
      <c r="AM244" s="62">
        <f>IFERROR(AL244/AG244,"-")</f>
        <v>8.2051282051282051E-2</v>
      </c>
      <c r="AN244" s="164">
        <v>64</v>
      </c>
      <c r="AO244" s="165">
        <v>1</v>
      </c>
      <c r="AP244" s="62">
        <f t="shared" si="1339"/>
        <v>1.5625E-2</v>
      </c>
      <c r="AQ244" s="63">
        <v>7</v>
      </c>
      <c r="AR244" s="62">
        <f t="shared" si="1340"/>
        <v>0.109375</v>
      </c>
      <c r="AS244" s="63">
        <v>10</v>
      </c>
      <c r="AT244" s="62">
        <f t="shared" si="1341"/>
        <v>0.15625</v>
      </c>
      <c r="AU244" s="164">
        <v>14</v>
      </c>
      <c r="AV244" s="165">
        <v>0</v>
      </c>
      <c r="AW244" s="62">
        <f t="shared" si="1342"/>
        <v>0</v>
      </c>
      <c r="AX244" s="63">
        <v>2</v>
      </c>
      <c r="AY244" s="62">
        <f t="shared" si="1343"/>
        <v>0.14285714285714285</v>
      </c>
      <c r="AZ244" s="63">
        <v>0</v>
      </c>
      <c r="BA244" s="62">
        <f t="shared" si="1344"/>
        <v>0</v>
      </c>
      <c r="BB244" s="164">
        <f t="shared" si="1125"/>
        <v>1534</v>
      </c>
      <c r="BC244" s="64">
        <f t="shared" si="1126"/>
        <v>150</v>
      </c>
      <c r="BD244" s="62">
        <f t="shared" si="1345"/>
        <v>9.7783572359843543E-2</v>
      </c>
      <c r="BE244" s="64">
        <f t="shared" si="1128"/>
        <v>329</v>
      </c>
      <c r="BF244" s="62">
        <f t="shared" si="1346"/>
        <v>0.21447196870925683</v>
      </c>
      <c r="BG244" s="64">
        <f t="shared" si="1130"/>
        <v>169</v>
      </c>
      <c r="BH244" s="62">
        <f t="shared" si="1347"/>
        <v>0.11016949152542373</v>
      </c>
      <c r="BJ244" s="260"/>
      <c r="BK244" s="271"/>
      <c r="BL244" s="209" t="s">
        <v>160</v>
      </c>
      <c r="BM244" s="38">
        <v>417</v>
      </c>
      <c r="BN244" s="38">
        <v>12</v>
      </c>
      <c r="BO244" s="85">
        <v>2.8776978417266189E-2</v>
      </c>
      <c r="BP244" s="38">
        <v>73</v>
      </c>
      <c r="BQ244" s="85">
        <v>0.1750599520383693</v>
      </c>
      <c r="BR244" s="38">
        <v>24</v>
      </c>
      <c r="BS244" s="85">
        <v>5.7553956834532377E-2</v>
      </c>
      <c r="BU244" s="189"/>
      <c r="BV244" s="193" t="s">
        <v>160</v>
      </c>
      <c r="BW244" s="36">
        <f t="shared" si="1103"/>
        <v>0.57757496740547587</v>
      </c>
      <c r="BX244" s="36">
        <f>(BM196-SUM(BN196,BP196,BR196))/BM196</f>
        <v>0.6021052631578947</v>
      </c>
    </row>
    <row r="245" spans="2:76" ht="14.25" customHeight="1">
      <c r="B245" s="260"/>
      <c r="C245" s="271"/>
      <c r="D245" s="136" t="s">
        <v>210</v>
      </c>
      <c r="E245" s="156">
        <v>0</v>
      </c>
      <c r="F245" s="232">
        <v>0</v>
      </c>
      <c r="G245" s="158" t="str">
        <f t="shared" ref="G245" si="1372">IFERROR(F245/E245,"-")</f>
        <v>-</v>
      </c>
      <c r="H245" s="233">
        <v>0</v>
      </c>
      <c r="I245" s="158" t="str">
        <f t="shared" ref="I245" si="1373">IFERROR(H245/E245,"-")</f>
        <v>-</v>
      </c>
      <c r="J245" s="233">
        <v>0</v>
      </c>
      <c r="K245" s="158" t="str">
        <f t="shared" ref="K245" si="1374">IFERROR(J245/E245,"-")</f>
        <v>-</v>
      </c>
      <c r="L245" s="156">
        <v>2</v>
      </c>
      <c r="M245" s="232">
        <v>0</v>
      </c>
      <c r="N245" s="158">
        <f t="shared" ref="N245" si="1375">IFERROR(M245/L245,"-")</f>
        <v>0</v>
      </c>
      <c r="O245" s="233">
        <v>0</v>
      </c>
      <c r="P245" s="158">
        <f t="shared" ref="P245" si="1376">IFERROR(O245/L245,"-")</f>
        <v>0</v>
      </c>
      <c r="Q245" s="233">
        <v>0</v>
      </c>
      <c r="R245" s="158">
        <f t="shared" ref="R245" si="1377">IFERROR(Q245/L245,"-")</f>
        <v>0</v>
      </c>
      <c r="S245" s="156">
        <v>42</v>
      </c>
      <c r="T245" s="232">
        <v>0</v>
      </c>
      <c r="U245" s="158">
        <f t="shared" ref="U245" si="1378">IFERROR(T245/S245,"-")</f>
        <v>0</v>
      </c>
      <c r="V245" s="233">
        <v>2</v>
      </c>
      <c r="W245" s="158">
        <f t="shared" ref="W245" si="1379">IFERROR(V245/S245,"-")</f>
        <v>4.7619047619047616E-2</v>
      </c>
      <c r="X245" s="233">
        <v>3</v>
      </c>
      <c r="Y245" s="158">
        <f t="shared" ref="Y245" si="1380">IFERROR(X245/S245,"-")</f>
        <v>7.1428571428571425E-2</v>
      </c>
      <c r="Z245" s="156">
        <v>48</v>
      </c>
      <c r="AA245" s="232">
        <v>1</v>
      </c>
      <c r="AB245" s="158">
        <f t="shared" ref="AB245" si="1381">IFERROR(AA245/Z245,"-")</f>
        <v>2.0833333333333332E-2</v>
      </c>
      <c r="AC245" s="233">
        <v>0</v>
      </c>
      <c r="AD245" s="158">
        <f t="shared" ref="AD245" si="1382">IFERROR(AC245/Z245,"-")</f>
        <v>0</v>
      </c>
      <c r="AE245" s="233">
        <v>3</v>
      </c>
      <c r="AF245" s="158">
        <f t="shared" ref="AF245" si="1383">IFERROR(AE245/Z245,"-")</f>
        <v>6.25E-2</v>
      </c>
      <c r="AG245" s="156">
        <v>63</v>
      </c>
      <c r="AH245" s="232">
        <v>0</v>
      </c>
      <c r="AI245" s="158">
        <f t="shared" ref="AI245" si="1384">IFERROR(AH245/AG245,"-")</f>
        <v>0</v>
      </c>
      <c r="AJ245" s="233">
        <v>2</v>
      </c>
      <c r="AK245" s="158">
        <f t="shared" ref="AK245" si="1385">IFERROR(AJ245/AG245,"-")</f>
        <v>3.1746031746031744E-2</v>
      </c>
      <c r="AL245" s="233">
        <v>3</v>
      </c>
      <c r="AM245" s="158">
        <f t="shared" ref="AM245" si="1386">IFERROR(AL245/AG245,"-")</f>
        <v>4.7619047619047616E-2</v>
      </c>
      <c r="AN245" s="156">
        <v>66</v>
      </c>
      <c r="AO245" s="232">
        <v>1</v>
      </c>
      <c r="AP245" s="158">
        <f t="shared" ref="AP245" si="1387">IFERROR(AO245/AN245,"-")</f>
        <v>1.5151515151515152E-2</v>
      </c>
      <c r="AQ245" s="233">
        <v>1</v>
      </c>
      <c r="AR245" s="158">
        <f t="shared" ref="AR245" si="1388">IFERROR(AQ245/AN245,"-")</f>
        <v>1.5151515151515152E-2</v>
      </c>
      <c r="AS245" s="233">
        <v>1</v>
      </c>
      <c r="AT245" s="158">
        <f t="shared" ref="AT245" si="1389">IFERROR(AS245/AN245,"-")</f>
        <v>1.5151515151515152E-2</v>
      </c>
      <c r="AU245" s="156">
        <v>35</v>
      </c>
      <c r="AV245" s="232">
        <v>0</v>
      </c>
      <c r="AW245" s="158">
        <f t="shared" ref="AW245" si="1390">IFERROR(AV245/AU245,"-")</f>
        <v>0</v>
      </c>
      <c r="AX245" s="233">
        <v>1</v>
      </c>
      <c r="AY245" s="158">
        <f t="shared" ref="AY245" si="1391">IFERROR(AX245/AU245,"-")</f>
        <v>2.8571428571428571E-2</v>
      </c>
      <c r="AZ245" s="233">
        <v>0</v>
      </c>
      <c r="BA245" s="158">
        <f t="shared" ref="BA245" si="1392">IFERROR(AZ245/AU245,"-")</f>
        <v>0</v>
      </c>
      <c r="BB245" s="156">
        <f t="shared" si="1125"/>
        <v>256</v>
      </c>
      <c r="BC245" s="157">
        <f t="shared" si="1126"/>
        <v>2</v>
      </c>
      <c r="BD245" s="158">
        <f t="shared" ref="BD245" si="1393">IFERROR(BC245/BB245,"-")</f>
        <v>7.8125E-3</v>
      </c>
      <c r="BE245" s="157">
        <f t="shared" si="1128"/>
        <v>6</v>
      </c>
      <c r="BF245" s="158">
        <f t="shared" ref="BF245" si="1394">IFERROR(BE245/BB245,"-")</f>
        <v>2.34375E-2</v>
      </c>
      <c r="BG245" s="157">
        <f t="shared" si="1130"/>
        <v>10</v>
      </c>
      <c r="BH245" s="158">
        <f t="shared" ref="BH245" si="1395">IFERROR(BG245/BB245,"-")</f>
        <v>3.90625E-2</v>
      </c>
      <c r="BJ245" s="260"/>
      <c r="BK245" s="271"/>
      <c r="BL245" s="209" t="s">
        <v>209</v>
      </c>
      <c r="BM245" s="38">
        <v>158</v>
      </c>
      <c r="BN245" s="38">
        <v>0</v>
      </c>
      <c r="BO245" s="85">
        <v>0</v>
      </c>
      <c r="BP245" s="38">
        <v>3</v>
      </c>
      <c r="BQ245" s="85">
        <v>1.8987341772151899E-2</v>
      </c>
      <c r="BR245" s="38">
        <v>1</v>
      </c>
      <c r="BS245" s="85">
        <v>6.3291139240506328E-3</v>
      </c>
      <c r="BU245" s="189"/>
      <c r="BV245" s="193" t="s">
        <v>209</v>
      </c>
      <c r="BW245" s="36">
        <f t="shared" si="1103"/>
        <v>0.9296875</v>
      </c>
      <c r="BX245" s="36">
        <f>(BM197-SUM(BN197,BP197,BR197))/BM197</f>
        <v>0.92255892255892258</v>
      </c>
    </row>
    <row r="246" spans="2:76" ht="14.25" customHeight="1">
      <c r="B246" s="261"/>
      <c r="C246" s="272"/>
      <c r="D246" s="208" t="s">
        <v>67</v>
      </c>
      <c r="E246" s="38">
        <v>10</v>
      </c>
      <c r="F246" s="34">
        <v>1</v>
      </c>
      <c r="G246" s="55">
        <f t="shared" si="1324"/>
        <v>0.1</v>
      </c>
      <c r="H246" s="56">
        <v>3</v>
      </c>
      <c r="I246" s="55">
        <f t="shared" si="1325"/>
        <v>0.3</v>
      </c>
      <c r="J246" s="56">
        <v>1</v>
      </c>
      <c r="K246" s="55">
        <f t="shared" si="1326"/>
        <v>0.1</v>
      </c>
      <c r="L246" s="38">
        <v>61</v>
      </c>
      <c r="M246" s="34">
        <v>5</v>
      </c>
      <c r="N246" s="55">
        <f t="shared" si="1327"/>
        <v>8.1967213114754092E-2</v>
      </c>
      <c r="O246" s="56">
        <v>4</v>
      </c>
      <c r="P246" s="55">
        <f t="shared" si="1328"/>
        <v>6.5573770491803282E-2</v>
      </c>
      <c r="Q246" s="56">
        <v>6</v>
      </c>
      <c r="R246" s="55">
        <f t="shared" si="1329"/>
        <v>9.8360655737704916E-2</v>
      </c>
      <c r="S246" s="38">
        <v>7790</v>
      </c>
      <c r="T246" s="34">
        <v>814</v>
      </c>
      <c r="U246" s="55">
        <f t="shared" si="1330"/>
        <v>0.10449293966623877</v>
      </c>
      <c r="V246" s="56">
        <v>1854</v>
      </c>
      <c r="W246" s="55">
        <f t="shared" si="1331"/>
        <v>0.237997432605905</v>
      </c>
      <c r="X246" s="56">
        <v>769</v>
      </c>
      <c r="Y246" s="55">
        <f t="shared" si="1332"/>
        <v>9.8716302952503207E-2</v>
      </c>
      <c r="Z246" s="38">
        <v>6059</v>
      </c>
      <c r="AA246" s="34">
        <v>581</v>
      </c>
      <c r="AB246" s="55">
        <f t="shared" si="1333"/>
        <v>9.5890410958904104E-2</v>
      </c>
      <c r="AC246" s="56">
        <v>1479</v>
      </c>
      <c r="AD246" s="55">
        <f t="shared" si="1334"/>
        <v>0.24409968641690047</v>
      </c>
      <c r="AE246" s="56">
        <v>522</v>
      </c>
      <c r="AF246" s="55">
        <f t="shared" si="1335"/>
        <v>8.6152830500082517E-2</v>
      </c>
      <c r="AG246" s="38">
        <v>3674</v>
      </c>
      <c r="AH246" s="34">
        <v>220</v>
      </c>
      <c r="AI246" s="55">
        <f t="shared" si="1336"/>
        <v>5.9880239520958084E-2</v>
      </c>
      <c r="AJ246" s="56">
        <v>653</v>
      </c>
      <c r="AK246" s="55">
        <f t="shared" si="1337"/>
        <v>0.17773543821448012</v>
      </c>
      <c r="AL246" s="56">
        <v>307</v>
      </c>
      <c r="AM246" s="55">
        <f t="shared" si="1338"/>
        <v>8.3560152422427869E-2</v>
      </c>
      <c r="AN246" s="38">
        <v>1638</v>
      </c>
      <c r="AO246" s="34">
        <v>51</v>
      </c>
      <c r="AP246" s="55">
        <f t="shared" si="1339"/>
        <v>3.1135531135531136E-2</v>
      </c>
      <c r="AQ246" s="56">
        <v>177</v>
      </c>
      <c r="AR246" s="55">
        <f t="shared" si="1340"/>
        <v>0.10805860805860806</v>
      </c>
      <c r="AS246" s="56">
        <v>104</v>
      </c>
      <c r="AT246" s="55">
        <f t="shared" si="1341"/>
        <v>6.3492063492063489E-2</v>
      </c>
      <c r="AU246" s="38">
        <v>578</v>
      </c>
      <c r="AV246" s="34">
        <v>8</v>
      </c>
      <c r="AW246" s="55">
        <f t="shared" si="1342"/>
        <v>1.384083044982699E-2</v>
      </c>
      <c r="AX246" s="56">
        <v>34</v>
      </c>
      <c r="AY246" s="55">
        <f t="shared" si="1343"/>
        <v>5.8823529411764705E-2</v>
      </c>
      <c r="AZ246" s="56">
        <v>16</v>
      </c>
      <c r="BA246" s="55">
        <f t="shared" si="1344"/>
        <v>2.768166089965398E-2</v>
      </c>
      <c r="BB246" s="38">
        <f t="shared" si="1125"/>
        <v>19810</v>
      </c>
      <c r="BC246" s="57">
        <f t="shared" si="1126"/>
        <v>1680</v>
      </c>
      <c r="BD246" s="55">
        <f t="shared" si="1345"/>
        <v>8.4805653710247356E-2</v>
      </c>
      <c r="BE246" s="57">
        <f t="shared" si="1128"/>
        <v>4204</v>
      </c>
      <c r="BF246" s="55">
        <f t="shared" si="1346"/>
        <v>0.21221605249873801</v>
      </c>
      <c r="BG246" s="57">
        <f t="shared" si="1130"/>
        <v>1725</v>
      </c>
      <c r="BH246" s="55">
        <f t="shared" si="1347"/>
        <v>8.7077233720343261E-2</v>
      </c>
      <c r="BJ246" s="261"/>
      <c r="BK246" s="272"/>
      <c r="BL246" s="208" t="s">
        <v>67</v>
      </c>
      <c r="BM246" s="38">
        <v>8992</v>
      </c>
      <c r="BN246" s="38">
        <v>242</v>
      </c>
      <c r="BO246" s="85">
        <v>2.6912811387900356E-2</v>
      </c>
      <c r="BP246" s="38">
        <v>1238</v>
      </c>
      <c r="BQ246" s="85">
        <v>0.13767793594306049</v>
      </c>
      <c r="BR246" s="38">
        <v>509</v>
      </c>
      <c r="BS246" s="85">
        <v>5.6605871886120998E-2</v>
      </c>
      <c r="BU246" s="190"/>
      <c r="BV246" s="192" t="s">
        <v>67</v>
      </c>
      <c r="BW246" s="36">
        <f t="shared" si="1103"/>
        <v>0.61590106007067136</v>
      </c>
      <c r="BX246" s="36">
        <f>(BM198-SUM(BN198,BP198,BR198))/BM198</f>
        <v>0.65350946999840842</v>
      </c>
    </row>
    <row r="247" spans="2:76" ht="14.25" customHeight="1">
      <c r="B247" s="259">
        <v>49</v>
      </c>
      <c r="C247" s="270" t="s">
        <v>23</v>
      </c>
      <c r="D247" s="135" t="s">
        <v>211</v>
      </c>
      <c r="E247" s="120">
        <v>5</v>
      </c>
      <c r="F247" s="83">
        <v>0</v>
      </c>
      <c r="G247" s="72">
        <f t="shared" si="1324"/>
        <v>0</v>
      </c>
      <c r="H247" s="73">
        <v>1</v>
      </c>
      <c r="I247" s="72">
        <f t="shared" si="1325"/>
        <v>0.2</v>
      </c>
      <c r="J247" s="73">
        <v>0</v>
      </c>
      <c r="K247" s="72">
        <f t="shared" si="1326"/>
        <v>0</v>
      </c>
      <c r="L247" s="120">
        <v>26</v>
      </c>
      <c r="M247" s="83">
        <v>0</v>
      </c>
      <c r="N247" s="72">
        <f t="shared" si="1327"/>
        <v>0</v>
      </c>
      <c r="O247" s="73">
        <v>5</v>
      </c>
      <c r="P247" s="72">
        <f t="shared" si="1328"/>
        <v>0.19230769230769232</v>
      </c>
      <c r="Q247" s="73">
        <v>1</v>
      </c>
      <c r="R247" s="72">
        <f t="shared" si="1329"/>
        <v>3.8461538461538464E-2</v>
      </c>
      <c r="S247" s="120">
        <v>5553</v>
      </c>
      <c r="T247" s="83">
        <v>215</v>
      </c>
      <c r="U247" s="72">
        <f t="shared" si="1330"/>
        <v>3.8717810192688634E-2</v>
      </c>
      <c r="V247" s="73">
        <v>1051</v>
      </c>
      <c r="W247" s="72">
        <f t="shared" si="1331"/>
        <v>0.18926706284891051</v>
      </c>
      <c r="X247" s="73">
        <v>326</v>
      </c>
      <c r="Y247" s="72">
        <f t="shared" si="1332"/>
        <v>5.8707005222402305E-2</v>
      </c>
      <c r="Z247" s="120">
        <v>5081</v>
      </c>
      <c r="AA247" s="83">
        <v>149</v>
      </c>
      <c r="AB247" s="72">
        <f t="shared" si="1333"/>
        <v>2.9324936036213344E-2</v>
      </c>
      <c r="AC247" s="73">
        <v>702</v>
      </c>
      <c r="AD247" s="72">
        <f t="shared" si="1334"/>
        <v>0.1381617791773273</v>
      </c>
      <c r="AE247" s="73">
        <v>293</v>
      </c>
      <c r="AF247" s="72">
        <f t="shared" si="1335"/>
        <v>5.766581381617792E-2</v>
      </c>
      <c r="AG247" s="120">
        <v>2893</v>
      </c>
      <c r="AH247" s="83">
        <v>54</v>
      </c>
      <c r="AI247" s="72">
        <f t="shared" si="1336"/>
        <v>1.8665744901486345E-2</v>
      </c>
      <c r="AJ247" s="73">
        <v>284</v>
      </c>
      <c r="AK247" s="72">
        <f t="shared" si="1337"/>
        <v>9.8167991704113375E-2</v>
      </c>
      <c r="AL247" s="73">
        <v>138</v>
      </c>
      <c r="AM247" s="72">
        <f t="shared" si="1338"/>
        <v>4.7701348081576216E-2</v>
      </c>
      <c r="AN247" s="120">
        <v>1120</v>
      </c>
      <c r="AO247" s="83">
        <v>7</v>
      </c>
      <c r="AP247" s="72">
        <f t="shared" si="1339"/>
        <v>6.2500000000000003E-3</v>
      </c>
      <c r="AQ247" s="73">
        <v>83</v>
      </c>
      <c r="AR247" s="72">
        <f t="shared" si="1340"/>
        <v>7.4107142857142858E-2</v>
      </c>
      <c r="AS247" s="73">
        <v>24</v>
      </c>
      <c r="AT247" s="72">
        <f t="shared" si="1341"/>
        <v>2.1428571428571429E-2</v>
      </c>
      <c r="AU247" s="120">
        <v>328</v>
      </c>
      <c r="AV247" s="83">
        <v>2</v>
      </c>
      <c r="AW247" s="72">
        <f t="shared" si="1342"/>
        <v>6.0975609756097563E-3</v>
      </c>
      <c r="AX247" s="73">
        <v>6</v>
      </c>
      <c r="AY247" s="72">
        <f t="shared" si="1343"/>
        <v>1.8292682926829267E-2</v>
      </c>
      <c r="AZ247" s="73">
        <v>4</v>
      </c>
      <c r="BA247" s="72">
        <f t="shared" si="1344"/>
        <v>1.2195121951219513E-2</v>
      </c>
      <c r="BB247" s="120">
        <f t="shared" si="1125"/>
        <v>15006</v>
      </c>
      <c r="BC247" s="74">
        <f t="shared" si="1126"/>
        <v>427</v>
      </c>
      <c r="BD247" s="72">
        <f t="shared" si="1345"/>
        <v>2.8455284552845527E-2</v>
      </c>
      <c r="BE247" s="74">
        <f t="shared" si="1128"/>
        <v>2132</v>
      </c>
      <c r="BF247" s="72">
        <f t="shared" si="1346"/>
        <v>0.14207650273224043</v>
      </c>
      <c r="BG247" s="74">
        <f t="shared" si="1130"/>
        <v>786</v>
      </c>
      <c r="BH247" s="72">
        <f t="shared" si="1347"/>
        <v>5.237904838064774E-2</v>
      </c>
      <c r="BJ247" s="259">
        <v>61</v>
      </c>
      <c r="BK247" s="270" t="s">
        <v>16</v>
      </c>
      <c r="BL247" s="209" t="s">
        <v>152</v>
      </c>
      <c r="BM247" s="38">
        <v>7118</v>
      </c>
      <c r="BN247" s="38">
        <v>285</v>
      </c>
      <c r="BO247" s="85">
        <v>4.0039336892385501E-2</v>
      </c>
      <c r="BP247" s="38">
        <v>1176</v>
      </c>
      <c r="BQ247" s="85">
        <v>0.16521494801910649</v>
      </c>
      <c r="BR247" s="38">
        <v>398</v>
      </c>
      <c r="BS247" s="85">
        <v>5.5914582747962911E-2</v>
      </c>
      <c r="BU247" s="188" t="s">
        <v>23</v>
      </c>
      <c r="BV247" s="193" t="s">
        <v>140</v>
      </c>
      <c r="BW247" s="36">
        <f t="shared" si="1103"/>
        <v>0.77708916433426634</v>
      </c>
      <c r="BX247" s="36">
        <f>(BM199-SUM(BN199,BP199,BR199))/BM199</f>
        <v>0.79118993135011439</v>
      </c>
    </row>
    <row r="248" spans="2:76" ht="14.25" customHeight="1">
      <c r="B248" s="260"/>
      <c r="C248" s="271"/>
      <c r="D248" s="216" t="s">
        <v>303</v>
      </c>
      <c r="E248" s="170">
        <v>2</v>
      </c>
      <c r="F248" s="220">
        <v>0</v>
      </c>
      <c r="G248" s="84">
        <f t="shared" si="1324"/>
        <v>0</v>
      </c>
      <c r="H248" s="231">
        <v>0</v>
      </c>
      <c r="I248" s="84">
        <f>IFERROR(H248/E248,"-")</f>
        <v>0</v>
      </c>
      <c r="J248" s="231">
        <v>0</v>
      </c>
      <c r="K248" s="84">
        <f>IFERROR(J248/E248,"-")</f>
        <v>0</v>
      </c>
      <c r="L248" s="170">
        <v>1</v>
      </c>
      <c r="M248" s="220">
        <v>0</v>
      </c>
      <c r="N248" s="84">
        <f>IFERROR(M248/L248,"-")</f>
        <v>0</v>
      </c>
      <c r="O248" s="231">
        <v>0</v>
      </c>
      <c r="P248" s="84">
        <f>IFERROR(O248/L248,"-")</f>
        <v>0</v>
      </c>
      <c r="Q248" s="231">
        <v>0</v>
      </c>
      <c r="R248" s="84">
        <f>IFERROR(Q248/L248,"-")</f>
        <v>0</v>
      </c>
      <c r="S248" s="170">
        <v>1287</v>
      </c>
      <c r="T248" s="220">
        <v>77</v>
      </c>
      <c r="U248" s="84">
        <f>IFERROR(T248/S248,"-")</f>
        <v>5.9829059829059832E-2</v>
      </c>
      <c r="V248" s="231">
        <v>271</v>
      </c>
      <c r="W248" s="84">
        <f>IFERROR(V248/S248,"-")</f>
        <v>0.21056721056721056</v>
      </c>
      <c r="X248" s="231">
        <v>83</v>
      </c>
      <c r="Y248" s="84">
        <f>IFERROR(X248/S248,"-")</f>
        <v>6.4491064491064495E-2</v>
      </c>
      <c r="Z248" s="170">
        <v>1069</v>
      </c>
      <c r="AA248" s="220">
        <v>41</v>
      </c>
      <c r="AB248" s="84">
        <f>IFERROR(AA248/Z248,"-")</f>
        <v>3.8353601496725911E-2</v>
      </c>
      <c r="AC248" s="231">
        <v>172</v>
      </c>
      <c r="AD248" s="84">
        <f>IFERROR(AC248/Z248,"-")</f>
        <v>0.16089803554724041</v>
      </c>
      <c r="AE248" s="231">
        <v>70</v>
      </c>
      <c r="AF248" s="84">
        <f>IFERROR(AE248/Z248,"-")</f>
        <v>6.5481758652946684E-2</v>
      </c>
      <c r="AG248" s="170">
        <v>608</v>
      </c>
      <c r="AH248" s="220">
        <v>16</v>
      </c>
      <c r="AI248" s="84">
        <f>IFERROR(AH248/AG248,"-")</f>
        <v>2.6315789473684209E-2</v>
      </c>
      <c r="AJ248" s="231">
        <v>73</v>
      </c>
      <c r="AK248" s="84">
        <f>IFERROR(AJ248/AG248,"-")</f>
        <v>0.12006578947368421</v>
      </c>
      <c r="AL248" s="231">
        <v>37</v>
      </c>
      <c r="AM248" s="84">
        <f>IFERROR(AL248/AG248,"-")</f>
        <v>6.0855263157894739E-2</v>
      </c>
      <c r="AN248" s="170">
        <v>222</v>
      </c>
      <c r="AO248" s="220">
        <v>6</v>
      </c>
      <c r="AP248" s="84">
        <f>IFERROR(AO248/AN248,"-")</f>
        <v>2.7027027027027029E-2</v>
      </c>
      <c r="AQ248" s="231">
        <v>19</v>
      </c>
      <c r="AR248" s="84">
        <f>IFERROR(AQ248/AN248,"-")</f>
        <v>8.5585585585585586E-2</v>
      </c>
      <c r="AS248" s="231">
        <v>13</v>
      </c>
      <c r="AT248" s="84">
        <f>IFERROR(AS248/AN248,"-")</f>
        <v>5.8558558558558557E-2</v>
      </c>
      <c r="AU248" s="170">
        <v>55</v>
      </c>
      <c r="AV248" s="220">
        <v>0</v>
      </c>
      <c r="AW248" s="84">
        <f>IFERROR(AV248/AU248,"-")</f>
        <v>0</v>
      </c>
      <c r="AX248" s="231">
        <v>5</v>
      </c>
      <c r="AY248" s="84">
        <f>IFERROR(AX248/AU248,"-")</f>
        <v>9.0909090909090912E-2</v>
      </c>
      <c r="AZ248" s="231">
        <v>1</v>
      </c>
      <c r="BA248" s="84">
        <f>IFERROR(AZ248/AU248,"-")</f>
        <v>1.8181818181818181E-2</v>
      </c>
      <c r="BB248" s="170">
        <f t="shared" si="1125"/>
        <v>3244</v>
      </c>
      <c r="BC248" s="171">
        <f t="shared" si="1126"/>
        <v>140</v>
      </c>
      <c r="BD248" s="84">
        <f>IFERROR(BC248/BB248,"-")</f>
        <v>4.3156596794081382E-2</v>
      </c>
      <c r="BE248" s="171">
        <f t="shared" si="1128"/>
        <v>540</v>
      </c>
      <c r="BF248" s="84">
        <f>IFERROR(BE248/BB248,"-")</f>
        <v>0.16646115906288533</v>
      </c>
      <c r="BG248" s="171">
        <f t="shared" si="1130"/>
        <v>204</v>
      </c>
      <c r="BH248" s="84">
        <f>IFERROR(BG248/BB248,"-")</f>
        <v>6.2885326757090007E-2</v>
      </c>
      <c r="BJ248" s="260"/>
      <c r="BK248" s="271"/>
      <c r="BL248" s="209" t="s">
        <v>160</v>
      </c>
      <c r="BM248" s="38">
        <v>598</v>
      </c>
      <c r="BN248" s="38">
        <v>30</v>
      </c>
      <c r="BO248" s="85">
        <v>5.016722408026756E-2</v>
      </c>
      <c r="BP248" s="38">
        <v>105</v>
      </c>
      <c r="BQ248" s="85">
        <v>0.17558528428093645</v>
      </c>
      <c r="BR248" s="38">
        <v>39</v>
      </c>
      <c r="BS248" s="85">
        <v>6.5217391304347824E-2</v>
      </c>
      <c r="BU248" s="225"/>
      <c r="BV248" s="214" t="s">
        <v>299</v>
      </c>
      <c r="BW248" s="36">
        <f t="shared" si="1103"/>
        <v>0.72749691738594324</v>
      </c>
      <c r="BX248" s="226"/>
    </row>
    <row r="249" spans="2:76" ht="14.25" customHeight="1">
      <c r="B249" s="260"/>
      <c r="C249" s="271"/>
      <c r="D249" s="169" t="s">
        <v>160</v>
      </c>
      <c r="E249" s="164">
        <v>0</v>
      </c>
      <c r="F249" s="165">
        <v>0</v>
      </c>
      <c r="G249" s="62" t="str">
        <f t="shared" si="1324"/>
        <v>-</v>
      </c>
      <c r="H249" s="63">
        <v>0</v>
      </c>
      <c r="I249" s="62" t="str">
        <f t="shared" si="1325"/>
        <v>-</v>
      </c>
      <c r="J249" s="63">
        <v>0</v>
      </c>
      <c r="K249" s="62" t="str">
        <f t="shared" si="1326"/>
        <v>-</v>
      </c>
      <c r="L249" s="164">
        <v>0</v>
      </c>
      <c r="M249" s="165">
        <v>0</v>
      </c>
      <c r="N249" s="62" t="str">
        <f t="shared" si="1327"/>
        <v>-</v>
      </c>
      <c r="O249" s="63">
        <v>0</v>
      </c>
      <c r="P249" s="62" t="str">
        <f t="shared" si="1328"/>
        <v>-</v>
      </c>
      <c r="Q249" s="63">
        <v>0</v>
      </c>
      <c r="R249" s="62" t="str">
        <f t="shared" si="1329"/>
        <v>-</v>
      </c>
      <c r="S249" s="164">
        <v>636</v>
      </c>
      <c r="T249" s="165">
        <v>22</v>
      </c>
      <c r="U249" s="62">
        <f t="shared" si="1330"/>
        <v>3.4591194968553458E-2</v>
      </c>
      <c r="V249" s="63">
        <v>131</v>
      </c>
      <c r="W249" s="62">
        <f t="shared" si="1331"/>
        <v>0.20597484276729561</v>
      </c>
      <c r="X249" s="63">
        <v>42</v>
      </c>
      <c r="Y249" s="62">
        <f t="shared" si="1332"/>
        <v>6.6037735849056603E-2</v>
      </c>
      <c r="Z249" s="164">
        <v>367</v>
      </c>
      <c r="AA249" s="165">
        <v>17</v>
      </c>
      <c r="AB249" s="62">
        <f t="shared" si="1333"/>
        <v>4.632152588555858E-2</v>
      </c>
      <c r="AC249" s="63">
        <v>57</v>
      </c>
      <c r="AD249" s="62">
        <f t="shared" si="1334"/>
        <v>0.15531335149863759</v>
      </c>
      <c r="AE249" s="63">
        <v>21</v>
      </c>
      <c r="AF249" s="62">
        <f t="shared" si="1335"/>
        <v>5.7220708446866483E-2</v>
      </c>
      <c r="AG249" s="164">
        <v>184</v>
      </c>
      <c r="AH249" s="165">
        <v>5</v>
      </c>
      <c r="AI249" s="62">
        <f t="shared" si="1336"/>
        <v>2.717391304347826E-2</v>
      </c>
      <c r="AJ249" s="63">
        <v>26</v>
      </c>
      <c r="AK249" s="62">
        <f t="shared" si="1337"/>
        <v>0.14130434782608695</v>
      </c>
      <c r="AL249" s="63">
        <v>10</v>
      </c>
      <c r="AM249" s="62">
        <f t="shared" si="1338"/>
        <v>5.434782608695652E-2</v>
      </c>
      <c r="AN249" s="164">
        <v>65</v>
      </c>
      <c r="AO249" s="165">
        <v>0</v>
      </c>
      <c r="AP249" s="62">
        <f t="shared" si="1339"/>
        <v>0</v>
      </c>
      <c r="AQ249" s="63">
        <v>8</v>
      </c>
      <c r="AR249" s="62">
        <f t="shared" si="1340"/>
        <v>0.12307692307692308</v>
      </c>
      <c r="AS249" s="63">
        <v>2</v>
      </c>
      <c r="AT249" s="62">
        <f t="shared" si="1341"/>
        <v>3.0769230769230771E-2</v>
      </c>
      <c r="AU249" s="164">
        <v>20</v>
      </c>
      <c r="AV249" s="165">
        <v>0</v>
      </c>
      <c r="AW249" s="62">
        <f t="shared" si="1342"/>
        <v>0</v>
      </c>
      <c r="AX249" s="63">
        <v>2</v>
      </c>
      <c r="AY249" s="62">
        <f t="shared" si="1343"/>
        <v>0.1</v>
      </c>
      <c r="AZ249" s="63">
        <v>0</v>
      </c>
      <c r="BA249" s="62">
        <f t="shared" si="1344"/>
        <v>0</v>
      </c>
      <c r="BB249" s="164">
        <f t="shared" si="1125"/>
        <v>1272</v>
      </c>
      <c r="BC249" s="64">
        <f t="shared" si="1126"/>
        <v>44</v>
      </c>
      <c r="BD249" s="62">
        <f t="shared" si="1345"/>
        <v>3.4591194968553458E-2</v>
      </c>
      <c r="BE249" s="64">
        <f t="shared" si="1128"/>
        <v>224</v>
      </c>
      <c r="BF249" s="62">
        <f t="shared" si="1346"/>
        <v>0.1761006289308176</v>
      </c>
      <c r="BG249" s="64">
        <f t="shared" si="1130"/>
        <v>75</v>
      </c>
      <c r="BH249" s="62">
        <f t="shared" si="1347"/>
        <v>5.8962264150943397E-2</v>
      </c>
      <c r="BJ249" s="260"/>
      <c r="BK249" s="271"/>
      <c r="BL249" s="209" t="s">
        <v>209</v>
      </c>
      <c r="BM249" s="38">
        <v>185</v>
      </c>
      <c r="BN249" s="38">
        <v>1</v>
      </c>
      <c r="BO249" s="85">
        <v>5.4054054054054057E-3</v>
      </c>
      <c r="BP249" s="38">
        <v>3</v>
      </c>
      <c r="BQ249" s="85">
        <v>1.6216216216216217E-2</v>
      </c>
      <c r="BR249" s="38">
        <v>1</v>
      </c>
      <c r="BS249" s="85">
        <v>5.4054054054054057E-3</v>
      </c>
      <c r="BU249" s="189"/>
      <c r="BV249" s="193" t="s">
        <v>160</v>
      </c>
      <c r="BW249" s="36">
        <f t="shared" si="1103"/>
        <v>0.73034591194968557</v>
      </c>
      <c r="BX249" s="36">
        <f>(BM200-SUM(BN200,BP200,BR200))/BM200</f>
        <v>0.75946173254835991</v>
      </c>
    </row>
    <row r="250" spans="2:76" ht="14.25" customHeight="1">
      <c r="B250" s="260"/>
      <c r="C250" s="271"/>
      <c r="D250" s="136" t="s">
        <v>210</v>
      </c>
      <c r="E250" s="156">
        <v>1</v>
      </c>
      <c r="F250" s="232">
        <v>0</v>
      </c>
      <c r="G250" s="158">
        <f t="shared" ref="G250" si="1396">IFERROR(F250/E250,"-")</f>
        <v>0</v>
      </c>
      <c r="H250" s="233">
        <v>0</v>
      </c>
      <c r="I250" s="158">
        <f t="shared" ref="I250" si="1397">IFERROR(H250/E250,"-")</f>
        <v>0</v>
      </c>
      <c r="J250" s="233">
        <v>0</v>
      </c>
      <c r="K250" s="158">
        <f t="shared" ref="K250" si="1398">IFERROR(J250/E250,"-")</f>
        <v>0</v>
      </c>
      <c r="L250" s="156">
        <v>3</v>
      </c>
      <c r="M250" s="232">
        <v>0</v>
      </c>
      <c r="N250" s="158">
        <f t="shared" ref="N250" si="1399">IFERROR(M250/L250,"-")</f>
        <v>0</v>
      </c>
      <c r="O250" s="233">
        <v>0</v>
      </c>
      <c r="P250" s="158">
        <f t="shared" ref="P250" si="1400">IFERROR(O250/L250,"-")</f>
        <v>0</v>
      </c>
      <c r="Q250" s="233">
        <v>0</v>
      </c>
      <c r="R250" s="158">
        <f t="shared" ref="R250" si="1401">IFERROR(Q250/L250,"-")</f>
        <v>0</v>
      </c>
      <c r="S250" s="156">
        <v>43</v>
      </c>
      <c r="T250" s="232">
        <v>0</v>
      </c>
      <c r="U250" s="158">
        <f t="shared" ref="U250" si="1402">IFERROR(T250/S250,"-")</f>
        <v>0</v>
      </c>
      <c r="V250" s="233">
        <v>1</v>
      </c>
      <c r="W250" s="158">
        <f t="shared" ref="W250" si="1403">IFERROR(V250/S250,"-")</f>
        <v>2.3255813953488372E-2</v>
      </c>
      <c r="X250" s="233">
        <v>0</v>
      </c>
      <c r="Y250" s="158">
        <f t="shared" ref="Y250" si="1404">IFERROR(X250/S250,"-")</f>
        <v>0</v>
      </c>
      <c r="Z250" s="156">
        <v>62</v>
      </c>
      <c r="AA250" s="232">
        <v>0</v>
      </c>
      <c r="AB250" s="158">
        <f t="shared" ref="AB250" si="1405">IFERROR(AA250/Z250,"-")</f>
        <v>0</v>
      </c>
      <c r="AC250" s="233">
        <v>1</v>
      </c>
      <c r="AD250" s="158">
        <f t="shared" ref="AD250" si="1406">IFERROR(AC250/Z250,"-")</f>
        <v>1.6129032258064516E-2</v>
      </c>
      <c r="AE250" s="233">
        <v>0</v>
      </c>
      <c r="AF250" s="158">
        <f t="shared" ref="AF250" si="1407">IFERROR(AE250/Z250,"-")</f>
        <v>0</v>
      </c>
      <c r="AG250" s="156">
        <v>81</v>
      </c>
      <c r="AH250" s="232">
        <v>0</v>
      </c>
      <c r="AI250" s="158">
        <f t="shared" ref="AI250" si="1408">IFERROR(AH250/AG250,"-")</f>
        <v>0</v>
      </c>
      <c r="AJ250" s="233">
        <v>1</v>
      </c>
      <c r="AK250" s="158">
        <f t="shared" ref="AK250" si="1409">IFERROR(AJ250/AG250,"-")</f>
        <v>1.2345679012345678E-2</v>
      </c>
      <c r="AL250" s="233">
        <v>0</v>
      </c>
      <c r="AM250" s="158">
        <f t="shared" ref="AM250" si="1410">IFERROR(AL250/AG250,"-")</f>
        <v>0</v>
      </c>
      <c r="AN250" s="156">
        <v>61</v>
      </c>
      <c r="AO250" s="232">
        <v>0</v>
      </c>
      <c r="AP250" s="158">
        <f t="shared" ref="AP250" si="1411">IFERROR(AO250/AN250,"-")</f>
        <v>0</v>
      </c>
      <c r="AQ250" s="233">
        <v>1</v>
      </c>
      <c r="AR250" s="158">
        <f t="shared" ref="AR250" si="1412">IFERROR(AQ250/AN250,"-")</f>
        <v>1.6393442622950821E-2</v>
      </c>
      <c r="AS250" s="233">
        <v>2</v>
      </c>
      <c r="AT250" s="158">
        <f t="shared" ref="AT250" si="1413">IFERROR(AS250/AN250,"-")</f>
        <v>3.2786885245901641E-2</v>
      </c>
      <c r="AU250" s="156">
        <v>35</v>
      </c>
      <c r="AV250" s="232">
        <v>0</v>
      </c>
      <c r="AW250" s="158">
        <f t="shared" ref="AW250" si="1414">IFERROR(AV250/AU250,"-")</f>
        <v>0</v>
      </c>
      <c r="AX250" s="233">
        <v>0</v>
      </c>
      <c r="AY250" s="158">
        <f t="shared" ref="AY250" si="1415">IFERROR(AX250/AU250,"-")</f>
        <v>0</v>
      </c>
      <c r="AZ250" s="233">
        <v>0</v>
      </c>
      <c r="BA250" s="158">
        <f t="shared" ref="BA250" si="1416">IFERROR(AZ250/AU250,"-")</f>
        <v>0</v>
      </c>
      <c r="BB250" s="156">
        <f t="shared" si="1125"/>
        <v>286</v>
      </c>
      <c r="BC250" s="157">
        <f t="shared" si="1126"/>
        <v>0</v>
      </c>
      <c r="BD250" s="158">
        <f t="shared" ref="BD250" si="1417">IFERROR(BC250/BB250,"-")</f>
        <v>0</v>
      </c>
      <c r="BE250" s="157">
        <f t="shared" si="1128"/>
        <v>4</v>
      </c>
      <c r="BF250" s="158">
        <f t="shared" ref="BF250" si="1418">IFERROR(BE250/BB250,"-")</f>
        <v>1.3986013986013986E-2</v>
      </c>
      <c r="BG250" s="157">
        <f t="shared" si="1130"/>
        <v>2</v>
      </c>
      <c r="BH250" s="158">
        <f t="shared" ref="BH250" si="1419">IFERROR(BG250/BB250,"-")</f>
        <v>6.993006993006993E-3</v>
      </c>
      <c r="BJ250" s="261"/>
      <c r="BK250" s="272"/>
      <c r="BL250" s="208" t="s">
        <v>67</v>
      </c>
      <c r="BM250" s="38">
        <v>7901</v>
      </c>
      <c r="BN250" s="38">
        <v>316</v>
      </c>
      <c r="BO250" s="85">
        <v>3.9994937349702567E-2</v>
      </c>
      <c r="BP250" s="38">
        <v>1284</v>
      </c>
      <c r="BQ250" s="85">
        <v>0.16251107454752564</v>
      </c>
      <c r="BR250" s="38">
        <v>438</v>
      </c>
      <c r="BS250" s="85">
        <v>5.5436020756866218E-2</v>
      </c>
      <c r="BU250" s="189"/>
      <c r="BV250" s="193" t="s">
        <v>209</v>
      </c>
      <c r="BW250" s="36">
        <f t="shared" si="1103"/>
        <v>0.97902097902097907</v>
      </c>
      <c r="BX250" s="36">
        <f>(BM201-SUM(BN201,BP201,BR201))/BM201</f>
        <v>0.970873786407767</v>
      </c>
    </row>
    <row r="251" spans="2:76" ht="14.25" customHeight="1">
      <c r="B251" s="261"/>
      <c r="C251" s="272"/>
      <c r="D251" s="154" t="s">
        <v>67</v>
      </c>
      <c r="E251" s="37">
        <v>8</v>
      </c>
      <c r="F251" s="234">
        <v>0</v>
      </c>
      <c r="G251" s="13">
        <f t="shared" si="1324"/>
        <v>0</v>
      </c>
      <c r="H251" s="33">
        <v>1</v>
      </c>
      <c r="I251" s="13">
        <f t="shared" si="1325"/>
        <v>0.125</v>
      </c>
      <c r="J251" s="33">
        <v>0</v>
      </c>
      <c r="K251" s="13">
        <f t="shared" si="1326"/>
        <v>0</v>
      </c>
      <c r="L251" s="37">
        <v>30</v>
      </c>
      <c r="M251" s="234">
        <v>0</v>
      </c>
      <c r="N251" s="13">
        <f t="shared" si="1327"/>
        <v>0</v>
      </c>
      <c r="O251" s="33">
        <v>5</v>
      </c>
      <c r="P251" s="13">
        <f t="shared" si="1328"/>
        <v>0.16666666666666666</v>
      </c>
      <c r="Q251" s="33">
        <v>1</v>
      </c>
      <c r="R251" s="13">
        <f t="shared" si="1329"/>
        <v>3.3333333333333333E-2</v>
      </c>
      <c r="S251" s="37">
        <v>7519</v>
      </c>
      <c r="T251" s="234">
        <v>314</v>
      </c>
      <c r="U251" s="13">
        <f t="shared" si="1330"/>
        <v>4.1760872456443679E-2</v>
      </c>
      <c r="V251" s="33">
        <v>1454</v>
      </c>
      <c r="W251" s="13">
        <f t="shared" si="1331"/>
        <v>0.19337677882697168</v>
      </c>
      <c r="X251" s="33">
        <v>451</v>
      </c>
      <c r="Y251" s="13">
        <f t="shared" si="1332"/>
        <v>5.9981380502726424E-2</v>
      </c>
      <c r="Z251" s="37">
        <v>6579</v>
      </c>
      <c r="AA251" s="234">
        <v>207</v>
      </c>
      <c r="AB251" s="13">
        <f t="shared" si="1333"/>
        <v>3.1463748290013679E-2</v>
      </c>
      <c r="AC251" s="33">
        <v>932</v>
      </c>
      <c r="AD251" s="13">
        <f t="shared" si="1334"/>
        <v>0.14166286669706643</v>
      </c>
      <c r="AE251" s="33">
        <v>384</v>
      </c>
      <c r="AF251" s="13">
        <f t="shared" si="1335"/>
        <v>5.8367533059735521E-2</v>
      </c>
      <c r="AG251" s="37">
        <v>3766</v>
      </c>
      <c r="AH251" s="234">
        <v>75</v>
      </c>
      <c r="AI251" s="13">
        <f t="shared" si="1336"/>
        <v>1.9915029208709505E-2</v>
      </c>
      <c r="AJ251" s="33">
        <v>384</v>
      </c>
      <c r="AK251" s="13">
        <f t="shared" si="1337"/>
        <v>0.10196494954859267</v>
      </c>
      <c r="AL251" s="33">
        <v>185</v>
      </c>
      <c r="AM251" s="13">
        <f t="shared" si="1338"/>
        <v>4.9123738714816782E-2</v>
      </c>
      <c r="AN251" s="37">
        <v>1468</v>
      </c>
      <c r="AO251" s="234">
        <v>13</v>
      </c>
      <c r="AP251" s="13">
        <f t="shared" si="1339"/>
        <v>8.855585831062671E-3</v>
      </c>
      <c r="AQ251" s="33">
        <v>111</v>
      </c>
      <c r="AR251" s="13">
        <f t="shared" si="1340"/>
        <v>7.5613079019073576E-2</v>
      </c>
      <c r="AS251" s="33">
        <v>41</v>
      </c>
      <c r="AT251" s="13">
        <f t="shared" si="1341"/>
        <v>2.7929155313351498E-2</v>
      </c>
      <c r="AU251" s="37">
        <v>438</v>
      </c>
      <c r="AV251" s="234">
        <v>2</v>
      </c>
      <c r="AW251" s="13">
        <f t="shared" si="1342"/>
        <v>4.5662100456621002E-3</v>
      </c>
      <c r="AX251" s="33">
        <v>13</v>
      </c>
      <c r="AY251" s="13">
        <f t="shared" si="1343"/>
        <v>2.9680365296803651E-2</v>
      </c>
      <c r="AZ251" s="33">
        <v>5</v>
      </c>
      <c r="BA251" s="13">
        <f t="shared" si="1344"/>
        <v>1.1415525114155251E-2</v>
      </c>
      <c r="BB251" s="37">
        <f t="shared" si="1125"/>
        <v>19808</v>
      </c>
      <c r="BC251" s="70">
        <f t="shared" si="1126"/>
        <v>611</v>
      </c>
      <c r="BD251" s="13">
        <f t="shared" si="1345"/>
        <v>3.0846122778675284E-2</v>
      </c>
      <c r="BE251" s="70">
        <f t="shared" si="1128"/>
        <v>2900</v>
      </c>
      <c r="BF251" s="13">
        <f t="shared" si="1346"/>
        <v>0.14640549273021003</v>
      </c>
      <c r="BG251" s="70">
        <f t="shared" si="1130"/>
        <v>1067</v>
      </c>
      <c r="BH251" s="13">
        <f t="shared" si="1347"/>
        <v>5.3867124394184167E-2</v>
      </c>
      <c r="BJ251" s="259">
        <v>62</v>
      </c>
      <c r="BK251" s="270" t="s">
        <v>17</v>
      </c>
      <c r="BL251" s="209" t="s">
        <v>152</v>
      </c>
      <c r="BM251" s="38">
        <v>10583</v>
      </c>
      <c r="BN251" s="38">
        <v>281</v>
      </c>
      <c r="BO251" s="85">
        <v>2.6552017386374374E-2</v>
      </c>
      <c r="BP251" s="38">
        <v>1408</v>
      </c>
      <c r="BQ251" s="85">
        <v>0.13304356042710005</v>
      </c>
      <c r="BR251" s="38">
        <v>557</v>
      </c>
      <c r="BS251" s="85">
        <v>5.2631578947368418E-2</v>
      </c>
      <c r="BU251" s="190"/>
      <c r="BV251" s="192" t="s">
        <v>67</v>
      </c>
      <c r="BW251" s="36">
        <f t="shared" si="1103"/>
        <v>0.76888126009693059</v>
      </c>
      <c r="BX251" s="36">
        <f>(BM202-SUM(BN202,BP202,BR202))/BM202</f>
        <v>0.79309260520937053</v>
      </c>
    </row>
    <row r="252" spans="2:76" ht="14.25" customHeight="1">
      <c r="B252" s="259">
        <v>50</v>
      </c>
      <c r="C252" s="270" t="s">
        <v>14</v>
      </c>
      <c r="D252" s="135" t="s">
        <v>211</v>
      </c>
      <c r="E252" s="120">
        <v>11</v>
      </c>
      <c r="F252" s="83">
        <v>1</v>
      </c>
      <c r="G252" s="72">
        <f t="shared" si="1324"/>
        <v>9.0909090909090912E-2</v>
      </c>
      <c r="H252" s="73">
        <v>0</v>
      </c>
      <c r="I252" s="72">
        <f t="shared" si="1325"/>
        <v>0</v>
      </c>
      <c r="J252" s="73">
        <v>0</v>
      </c>
      <c r="K252" s="72">
        <f t="shared" si="1326"/>
        <v>0</v>
      </c>
      <c r="L252" s="120">
        <v>89</v>
      </c>
      <c r="M252" s="83">
        <v>3</v>
      </c>
      <c r="N252" s="72">
        <f t="shared" si="1327"/>
        <v>3.3707865168539325E-2</v>
      </c>
      <c r="O252" s="73">
        <v>10</v>
      </c>
      <c r="P252" s="72">
        <f t="shared" si="1328"/>
        <v>0.11235955056179775</v>
      </c>
      <c r="Q252" s="73">
        <v>5</v>
      </c>
      <c r="R252" s="72">
        <f t="shared" si="1329"/>
        <v>5.6179775280898875E-2</v>
      </c>
      <c r="S252" s="120">
        <v>5313</v>
      </c>
      <c r="T252" s="83">
        <v>340</v>
      </c>
      <c r="U252" s="72">
        <f t="shared" si="1330"/>
        <v>6.3993977037455296E-2</v>
      </c>
      <c r="V252" s="73">
        <v>1015</v>
      </c>
      <c r="W252" s="72">
        <f t="shared" si="1331"/>
        <v>0.19104084321475626</v>
      </c>
      <c r="X252" s="73">
        <v>397</v>
      </c>
      <c r="Y252" s="72">
        <f t="shared" si="1332"/>
        <v>7.4722379070205153E-2</v>
      </c>
      <c r="Z252" s="120">
        <v>4490</v>
      </c>
      <c r="AA252" s="83">
        <v>237</v>
      </c>
      <c r="AB252" s="72">
        <f t="shared" si="1333"/>
        <v>5.2783964365256127E-2</v>
      </c>
      <c r="AC252" s="73">
        <v>774</v>
      </c>
      <c r="AD252" s="72">
        <f t="shared" si="1334"/>
        <v>0.17238307349665924</v>
      </c>
      <c r="AE252" s="73">
        <v>369</v>
      </c>
      <c r="AF252" s="72">
        <f t="shared" si="1335"/>
        <v>8.2182628062360805E-2</v>
      </c>
      <c r="AG252" s="120">
        <v>2436</v>
      </c>
      <c r="AH252" s="83">
        <v>95</v>
      </c>
      <c r="AI252" s="72">
        <f t="shared" si="1336"/>
        <v>3.8998357963875206E-2</v>
      </c>
      <c r="AJ252" s="73">
        <v>363</v>
      </c>
      <c r="AK252" s="72">
        <f t="shared" si="1337"/>
        <v>0.14901477832512317</v>
      </c>
      <c r="AL252" s="73">
        <v>180</v>
      </c>
      <c r="AM252" s="72">
        <f t="shared" si="1338"/>
        <v>7.3891625615763554E-2</v>
      </c>
      <c r="AN252" s="120">
        <v>886</v>
      </c>
      <c r="AO252" s="83">
        <v>14</v>
      </c>
      <c r="AP252" s="72">
        <f t="shared" si="1339"/>
        <v>1.580135440180587E-2</v>
      </c>
      <c r="AQ252" s="73">
        <v>102</v>
      </c>
      <c r="AR252" s="72">
        <f t="shared" si="1340"/>
        <v>0.11512415349887133</v>
      </c>
      <c r="AS252" s="73">
        <v>30</v>
      </c>
      <c r="AT252" s="72">
        <f t="shared" si="1341"/>
        <v>3.3860045146726865E-2</v>
      </c>
      <c r="AU252" s="120">
        <v>257</v>
      </c>
      <c r="AV252" s="83">
        <v>3</v>
      </c>
      <c r="AW252" s="72">
        <f t="shared" si="1342"/>
        <v>1.1673151750972763E-2</v>
      </c>
      <c r="AX252" s="73">
        <v>20</v>
      </c>
      <c r="AY252" s="72">
        <f t="shared" si="1343"/>
        <v>7.7821011673151752E-2</v>
      </c>
      <c r="AZ252" s="73">
        <v>6</v>
      </c>
      <c r="BA252" s="72">
        <f t="shared" si="1344"/>
        <v>2.3346303501945526E-2</v>
      </c>
      <c r="BB252" s="120">
        <f t="shared" si="1125"/>
        <v>13482</v>
      </c>
      <c r="BC252" s="74">
        <f t="shared" si="1126"/>
        <v>693</v>
      </c>
      <c r="BD252" s="72">
        <f t="shared" si="1345"/>
        <v>5.1401869158878503E-2</v>
      </c>
      <c r="BE252" s="74">
        <f t="shared" si="1128"/>
        <v>2284</v>
      </c>
      <c r="BF252" s="72">
        <f t="shared" si="1346"/>
        <v>0.1694110666073283</v>
      </c>
      <c r="BG252" s="74">
        <f t="shared" si="1130"/>
        <v>987</v>
      </c>
      <c r="BH252" s="72">
        <f t="shared" si="1347"/>
        <v>7.3208722741433016E-2</v>
      </c>
      <c r="BJ252" s="260"/>
      <c r="BK252" s="271"/>
      <c r="BL252" s="209" t="s">
        <v>160</v>
      </c>
      <c r="BM252" s="38">
        <v>1140</v>
      </c>
      <c r="BN252" s="38">
        <v>48</v>
      </c>
      <c r="BO252" s="85">
        <v>4.2105263157894736E-2</v>
      </c>
      <c r="BP252" s="38">
        <v>195</v>
      </c>
      <c r="BQ252" s="85">
        <v>0.17105263157894737</v>
      </c>
      <c r="BR252" s="38">
        <v>58</v>
      </c>
      <c r="BS252" s="85">
        <v>5.0877192982456139E-2</v>
      </c>
      <c r="BU252" s="188" t="s">
        <v>14</v>
      </c>
      <c r="BV252" s="193" t="s">
        <v>140</v>
      </c>
      <c r="BW252" s="36">
        <f t="shared" si="1103"/>
        <v>0.70597834149236016</v>
      </c>
      <c r="BX252" s="36">
        <f>(BM203-SUM(BN203,BP203,BR203))/BM203</f>
        <v>0.7177589177461553</v>
      </c>
    </row>
    <row r="253" spans="2:76" ht="14.25" customHeight="1">
      <c r="B253" s="260"/>
      <c r="C253" s="271"/>
      <c r="D253" s="216" t="s">
        <v>303</v>
      </c>
      <c r="E253" s="170">
        <v>0</v>
      </c>
      <c r="F253" s="220">
        <v>0</v>
      </c>
      <c r="G253" s="84" t="str">
        <f t="shared" si="1324"/>
        <v>-</v>
      </c>
      <c r="H253" s="231">
        <v>0</v>
      </c>
      <c r="I253" s="84" t="str">
        <f>IFERROR(H253/E253,"-")</f>
        <v>-</v>
      </c>
      <c r="J253" s="231">
        <v>0</v>
      </c>
      <c r="K253" s="84" t="str">
        <f>IFERROR(J253/E253,"-")</f>
        <v>-</v>
      </c>
      <c r="L253" s="170">
        <v>6</v>
      </c>
      <c r="M253" s="220">
        <v>1</v>
      </c>
      <c r="N253" s="84">
        <f>IFERROR(M253/L253,"-")</f>
        <v>0.16666666666666666</v>
      </c>
      <c r="O253" s="231">
        <v>0</v>
      </c>
      <c r="P253" s="84">
        <f>IFERROR(O253/L253,"-")</f>
        <v>0</v>
      </c>
      <c r="Q253" s="231">
        <v>1</v>
      </c>
      <c r="R253" s="84">
        <f>IFERROR(Q253/L253,"-")</f>
        <v>0.16666666666666666</v>
      </c>
      <c r="S253" s="170">
        <v>1207</v>
      </c>
      <c r="T253" s="220">
        <v>97</v>
      </c>
      <c r="U253" s="84">
        <f>IFERROR(T253/S253,"-")</f>
        <v>8.0364540182270086E-2</v>
      </c>
      <c r="V253" s="231">
        <v>249</v>
      </c>
      <c r="W253" s="84">
        <f>IFERROR(V253/S253,"-")</f>
        <v>0.20629660314830156</v>
      </c>
      <c r="X253" s="231">
        <v>90</v>
      </c>
      <c r="Y253" s="84">
        <f>IFERROR(X253/S253,"-")</f>
        <v>7.4565037282518648E-2</v>
      </c>
      <c r="Z253" s="170">
        <v>973</v>
      </c>
      <c r="AA253" s="220">
        <v>61</v>
      </c>
      <c r="AB253" s="84">
        <f>IFERROR(AA253/Z253,"-")</f>
        <v>6.2692702980472761E-2</v>
      </c>
      <c r="AC253" s="231">
        <v>223</v>
      </c>
      <c r="AD253" s="84">
        <f>IFERROR(AC253/Z253,"-")</f>
        <v>0.22918807810894143</v>
      </c>
      <c r="AE253" s="231">
        <v>89</v>
      </c>
      <c r="AF253" s="84">
        <f>IFERROR(AE253/Z253,"-")</f>
        <v>9.146968139773895E-2</v>
      </c>
      <c r="AG253" s="170">
        <v>543</v>
      </c>
      <c r="AH253" s="220">
        <v>37</v>
      </c>
      <c r="AI253" s="84">
        <f>IFERROR(AH253/AG253,"-")</f>
        <v>6.8139963167587483E-2</v>
      </c>
      <c r="AJ253" s="231">
        <v>105</v>
      </c>
      <c r="AK253" s="84">
        <f>IFERROR(AJ253/AG253,"-")</f>
        <v>0.19337016574585636</v>
      </c>
      <c r="AL253" s="231">
        <v>45</v>
      </c>
      <c r="AM253" s="84">
        <f>IFERROR(AL253/AG253,"-")</f>
        <v>8.2872928176795577E-2</v>
      </c>
      <c r="AN253" s="170">
        <v>173</v>
      </c>
      <c r="AO253" s="220">
        <v>4</v>
      </c>
      <c r="AP253" s="84">
        <f>IFERROR(AO253/AN253,"-")</f>
        <v>2.3121387283236993E-2</v>
      </c>
      <c r="AQ253" s="231">
        <v>20</v>
      </c>
      <c r="AR253" s="84">
        <f>IFERROR(AQ253/AN253,"-")</f>
        <v>0.11560693641618497</v>
      </c>
      <c r="AS253" s="231">
        <v>11</v>
      </c>
      <c r="AT253" s="84">
        <f>IFERROR(AS253/AN253,"-")</f>
        <v>6.358381502890173E-2</v>
      </c>
      <c r="AU253" s="170">
        <v>40</v>
      </c>
      <c r="AV253" s="220">
        <v>0</v>
      </c>
      <c r="AW253" s="84">
        <f>IFERROR(AV253/AU253,"-")</f>
        <v>0</v>
      </c>
      <c r="AX253" s="231">
        <v>3</v>
      </c>
      <c r="AY253" s="84">
        <f>IFERROR(AX253/AU253,"-")</f>
        <v>7.4999999999999997E-2</v>
      </c>
      <c r="AZ253" s="231">
        <v>3</v>
      </c>
      <c r="BA253" s="84">
        <f>IFERROR(AZ253/AU253,"-")</f>
        <v>7.4999999999999997E-2</v>
      </c>
      <c r="BB253" s="170">
        <f t="shared" si="1125"/>
        <v>2942</v>
      </c>
      <c r="BC253" s="171">
        <f t="shared" si="1126"/>
        <v>200</v>
      </c>
      <c r="BD253" s="84">
        <f>IFERROR(BC253/BB253,"-")</f>
        <v>6.7980965329707682E-2</v>
      </c>
      <c r="BE253" s="171">
        <f t="shared" si="1128"/>
        <v>600</v>
      </c>
      <c r="BF253" s="84">
        <f>IFERROR(BE253/BB253,"-")</f>
        <v>0.20394289598912305</v>
      </c>
      <c r="BG253" s="171">
        <f t="shared" si="1130"/>
        <v>239</v>
      </c>
      <c r="BH253" s="84">
        <f>IFERROR(BG253/BB253,"-")</f>
        <v>8.1237253569000675E-2</v>
      </c>
      <c r="BJ253" s="260"/>
      <c r="BK253" s="271"/>
      <c r="BL253" s="209" t="s">
        <v>209</v>
      </c>
      <c r="BM253" s="38">
        <v>204</v>
      </c>
      <c r="BN253" s="38">
        <v>0</v>
      </c>
      <c r="BO253" s="85">
        <v>0</v>
      </c>
      <c r="BP253" s="38">
        <v>2</v>
      </c>
      <c r="BQ253" s="85">
        <v>9.8039215686274508E-3</v>
      </c>
      <c r="BR253" s="38">
        <v>2</v>
      </c>
      <c r="BS253" s="85">
        <v>9.8039215686274508E-3</v>
      </c>
      <c r="BU253" s="225"/>
      <c r="BV253" s="214" t="s">
        <v>299</v>
      </c>
      <c r="BW253" s="36">
        <f t="shared" si="1103"/>
        <v>0.64683888511216858</v>
      </c>
      <c r="BX253" s="226"/>
    </row>
    <row r="254" spans="2:76" ht="14.25" customHeight="1">
      <c r="B254" s="260"/>
      <c r="C254" s="271"/>
      <c r="D254" s="169" t="s">
        <v>160</v>
      </c>
      <c r="E254" s="164">
        <v>0</v>
      </c>
      <c r="F254" s="165">
        <v>0</v>
      </c>
      <c r="G254" s="62" t="str">
        <f t="shared" si="1324"/>
        <v>-</v>
      </c>
      <c r="H254" s="63">
        <v>0</v>
      </c>
      <c r="I254" s="62" t="str">
        <f t="shared" si="1325"/>
        <v>-</v>
      </c>
      <c r="J254" s="63">
        <v>0</v>
      </c>
      <c r="K254" s="62" t="str">
        <f t="shared" si="1326"/>
        <v>-</v>
      </c>
      <c r="L254" s="164">
        <v>1</v>
      </c>
      <c r="M254" s="165">
        <v>0</v>
      </c>
      <c r="N254" s="62">
        <f t="shared" si="1327"/>
        <v>0</v>
      </c>
      <c r="O254" s="63">
        <v>0</v>
      </c>
      <c r="P254" s="62">
        <f t="shared" si="1328"/>
        <v>0</v>
      </c>
      <c r="Q254" s="63">
        <v>0</v>
      </c>
      <c r="R254" s="62">
        <f t="shared" si="1329"/>
        <v>0</v>
      </c>
      <c r="S254" s="164">
        <v>537</v>
      </c>
      <c r="T254" s="165">
        <v>32</v>
      </c>
      <c r="U254" s="62">
        <f t="shared" si="1330"/>
        <v>5.9590316573556797E-2</v>
      </c>
      <c r="V254" s="63">
        <v>88</v>
      </c>
      <c r="W254" s="62">
        <f t="shared" si="1331"/>
        <v>0.16387337057728119</v>
      </c>
      <c r="X254" s="63">
        <v>39</v>
      </c>
      <c r="Y254" s="62">
        <f t="shared" si="1332"/>
        <v>7.2625698324022353E-2</v>
      </c>
      <c r="Z254" s="164">
        <v>309</v>
      </c>
      <c r="AA254" s="165">
        <v>14</v>
      </c>
      <c r="AB254" s="62">
        <f t="shared" si="1333"/>
        <v>4.5307443365695796E-2</v>
      </c>
      <c r="AC254" s="63">
        <v>61</v>
      </c>
      <c r="AD254" s="62">
        <f t="shared" si="1334"/>
        <v>0.19741100323624594</v>
      </c>
      <c r="AE254" s="63">
        <v>28</v>
      </c>
      <c r="AF254" s="62">
        <f t="shared" si="1335"/>
        <v>9.0614886731391592E-2</v>
      </c>
      <c r="AG254" s="164">
        <v>145</v>
      </c>
      <c r="AH254" s="165">
        <v>6</v>
      </c>
      <c r="AI254" s="62">
        <f t="shared" si="1336"/>
        <v>4.1379310344827586E-2</v>
      </c>
      <c r="AJ254" s="63">
        <v>25</v>
      </c>
      <c r="AK254" s="62">
        <f t="shared" si="1337"/>
        <v>0.17241379310344829</v>
      </c>
      <c r="AL254" s="63">
        <v>13</v>
      </c>
      <c r="AM254" s="62">
        <f t="shared" si="1338"/>
        <v>8.9655172413793102E-2</v>
      </c>
      <c r="AN254" s="164">
        <v>47</v>
      </c>
      <c r="AO254" s="165">
        <v>0</v>
      </c>
      <c r="AP254" s="62">
        <f t="shared" si="1339"/>
        <v>0</v>
      </c>
      <c r="AQ254" s="63">
        <v>3</v>
      </c>
      <c r="AR254" s="62">
        <f t="shared" si="1340"/>
        <v>6.3829787234042548E-2</v>
      </c>
      <c r="AS254" s="63">
        <v>6</v>
      </c>
      <c r="AT254" s="62">
        <f t="shared" si="1341"/>
        <v>0.1276595744680851</v>
      </c>
      <c r="AU254" s="164">
        <v>20</v>
      </c>
      <c r="AV254" s="165">
        <v>1</v>
      </c>
      <c r="AW254" s="62">
        <f t="shared" si="1342"/>
        <v>0.05</v>
      </c>
      <c r="AX254" s="63">
        <v>4</v>
      </c>
      <c r="AY254" s="62">
        <f t="shared" si="1343"/>
        <v>0.2</v>
      </c>
      <c r="AZ254" s="63">
        <v>1</v>
      </c>
      <c r="BA254" s="62">
        <f t="shared" si="1344"/>
        <v>0.05</v>
      </c>
      <c r="BB254" s="164">
        <f t="shared" si="1125"/>
        <v>1059</v>
      </c>
      <c r="BC254" s="64">
        <f t="shared" si="1126"/>
        <v>53</v>
      </c>
      <c r="BD254" s="62">
        <f t="shared" si="1345"/>
        <v>5.0047214353163359E-2</v>
      </c>
      <c r="BE254" s="64">
        <f t="shared" si="1128"/>
        <v>181</v>
      </c>
      <c r="BF254" s="62">
        <f t="shared" si="1346"/>
        <v>0.17091595845136923</v>
      </c>
      <c r="BG254" s="64">
        <f t="shared" si="1130"/>
        <v>87</v>
      </c>
      <c r="BH254" s="62">
        <f t="shared" si="1347"/>
        <v>8.2152974504249299E-2</v>
      </c>
      <c r="BJ254" s="261"/>
      <c r="BK254" s="272"/>
      <c r="BL254" s="208" t="s">
        <v>67</v>
      </c>
      <c r="BM254" s="38">
        <v>11927</v>
      </c>
      <c r="BN254" s="38">
        <v>329</v>
      </c>
      <c r="BO254" s="85">
        <v>2.7584472205919343E-2</v>
      </c>
      <c r="BP254" s="38">
        <v>1605</v>
      </c>
      <c r="BQ254" s="85">
        <v>0.13456862580699253</v>
      </c>
      <c r="BR254" s="38">
        <v>617</v>
      </c>
      <c r="BS254" s="85">
        <v>5.1731365808669404E-2</v>
      </c>
      <c r="BU254" s="189"/>
      <c r="BV254" s="193" t="s">
        <v>160</v>
      </c>
      <c r="BW254" s="36">
        <f t="shared" si="1103"/>
        <v>0.69688385269121811</v>
      </c>
      <c r="BX254" s="36">
        <f>(BM204-SUM(BN204,BP204,BR204))/BM204</f>
        <v>0.71958762886597938</v>
      </c>
    </row>
    <row r="255" spans="2:76" ht="14.25" customHeight="1">
      <c r="B255" s="260"/>
      <c r="C255" s="271"/>
      <c r="D255" s="136" t="s">
        <v>210</v>
      </c>
      <c r="E255" s="156">
        <v>0</v>
      </c>
      <c r="F255" s="232">
        <v>0</v>
      </c>
      <c r="G255" s="158" t="str">
        <f t="shared" ref="G255" si="1420">IFERROR(F255/E255,"-")</f>
        <v>-</v>
      </c>
      <c r="H255" s="233">
        <v>0</v>
      </c>
      <c r="I255" s="158" t="str">
        <f t="shared" ref="I255" si="1421">IFERROR(H255/E255,"-")</f>
        <v>-</v>
      </c>
      <c r="J255" s="233">
        <v>0</v>
      </c>
      <c r="K255" s="158" t="str">
        <f t="shared" ref="K255" si="1422">IFERROR(J255/E255,"-")</f>
        <v>-</v>
      </c>
      <c r="L255" s="156">
        <v>6</v>
      </c>
      <c r="M255" s="232">
        <v>0</v>
      </c>
      <c r="N255" s="158">
        <f t="shared" ref="N255" si="1423">IFERROR(M255/L255,"-")</f>
        <v>0</v>
      </c>
      <c r="O255" s="233">
        <v>1</v>
      </c>
      <c r="P255" s="158">
        <f t="shared" ref="P255" si="1424">IFERROR(O255/L255,"-")</f>
        <v>0.16666666666666666</v>
      </c>
      <c r="Q255" s="233">
        <v>0</v>
      </c>
      <c r="R255" s="158">
        <f t="shared" ref="R255" si="1425">IFERROR(Q255/L255,"-")</f>
        <v>0</v>
      </c>
      <c r="S255" s="156">
        <v>43</v>
      </c>
      <c r="T255" s="232">
        <v>0</v>
      </c>
      <c r="U255" s="158">
        <f t="shared" ref="U255" si="1426">IFERROR(T255/S255,"-")</f>
        <v>0</v>
      </c>
      <c r="V255" s="233">
        <v>1</v>
      </c>
      <c r="W255" s="158">
        <f t="shared" ref="W255" si="1427">IFERROR(V255/S255,"-")</f>
        <v>2.3255813953488372E-2</v>
      </c>
      <c r="X255" s="233">
        <v>0</v>
      </c>
      <c r="Y255" s="158">
        <f t="shared" ref="Y255" si="1428">IFERROR(X255/S255,"-")</f>
        <v>0</v>
      </c>
      <c r="Z255" s="156">
        <v>76</v>
      </c>
      <c r="AA255" s="232">
        <v>1</v>
      </c>
      <c r="AB255" s="158">
        <f t="shared" ref="AB255" si="1429">IFERROR(AA255/Z255,"-")</f>
        <v>1.3157894736842105E-2</v>
      </c>
      <c r="AC255" s="233">
        <v>1</v>
      </c>
      <c r="AD255" s="158">
        <f t="shared" ref="AD255" si="1430">IFERROR(AC255/Z255,"-")</f>
        <v>1.3157894736842105E-2</v>
      </c>
      <c r="AE255" s="233">
        <v>2</v>
      </c>
      <c r="AF255" s="158">
        <f t="shared" ref="AF255" si="1431">IFERROR(AE255/Z255,"-")</f>
        <v>2.6315789473684209E-2</v>
      </c>
      <c r="AG255" s="156">
        <v>93</v>
      </c>
      <c r="AH255" s="232">
        <v>0</v>
      </c>
      <c r="AI255" s="158">
        <f t="shared" ref="AI255" si="1432">IFERROR(AH255/AG255,"-")</f>
        <v>0</v>
      </c>
      <c r="AJ255" s="233">
        <v>4</v>
      </c>
      <c r="AK255" s="158">
        <f t="shared" ref="AK255" si="1433">IFERROR(AJ255/AG255,"-")</f>
        <v>4.3010752688172046E-2</v>
      </c>
      <c r="AL255" s="233">
        <v>0</v>
      </c>
      <c r="AM255" s="158">
        <f t="shared" ref="AM255" si="1434">IFERROR(AL255/AG255,"-")</f>
        <v>0</v>
      </c>
      <c r="AN255" s="156">
        <v>66</v>
      </c>
      <c r="AO255" s="232">
        <v>0</v>
      </c>
      <c r="AP255" s="158">
        <f t="shared" ref="AP255" si="1435">IFERROR(AO255/AN255,"-")</f>
        <v>0</v>
      </c>
      <c r="AQ255" s="233">
        <v>0</v>
      </c>
      <c r="AR255" s="158">
        <f t="shared" ref="AR255" si="1436">IFERROR(AQ255/AN255,"-")</f>
        <v>0</v>
      </c>
      <c r="AS255" s="233">
        <v>2</v>
      </c>
      <c r="AT255" s="158">
        <f t="shared" ref="AT255" si="1437">IFERROR(AS255/AN255,"-")</f>
        <v>3.0303030303030304E-2</v>
      </c>
      <c r="AU255" s="156">
        <v>40</v>
      </c>
      <c r="AV255" s="232">
        <v>0</v>
      </c>
      <c r="AW255" s="158">
        <f t="shared" ref="AW255" si="1438">IFERROR(AV255/AU255,"-")</f>
        <v>0</v>
      </c>
      <c r="AX255" s="233">
        <v>0</v>
      </c>
      <c r="AY255" s="158">
        <f t="shared" ref="AY255" si="1439">IFERROR(AX255/AU255,"-")</f>
        <v>0</v>
      </c>
      <c r="AZ255" s="233">
        <v>1</v>
      </c>
      <c r="BA255" s="158">
        <f t="shared" ref="BA255" si="1440">IFERROR(AZ255/AU255,"-")</f>
        <v>2.5000000000000001E-2</v>
      </c>
      <c r="BB255" s="156">
        <f t="shared" si="1125"/>
        <v>324</v>
      </c>
      <c r="BC255" s="157">
        <f t="shared" si="1126"/>
        <v>1</v>
      </c>
      <c r="BD255" s="158">
        <f t="shared" ref="BD255" si="1441">IFERROR(BC255/BB255,"-")</f>
        <v>3.0864197530864196E-3</v>
      </c>
      <c r="BE255" s="157">
        <f t="shared" si="1128"/>
        <v>7</v>
      </c>
      <c r="BF255" s="158">
        <f t="shared" ref="BF255" si="1442">IFERROR(BE255/BB255,"-")</f>
        <v>2.1604938271604937E-2</v>
      </c>
      <c r="BG255" s="157">
        <f t="shared" si="1130"/>
        <v>5</v>
      </c>
      <c r="BH255" s="158">
        <f t="shared" ref="BH255" si="1443">IFERROR(BG255/BB255,"-")</f>
        <v>1.5432098765432098E-2</v>
      </c>
      <c r="BJ255" s="259">
        <v>63</v>
      </c>
      <c r="BK255" s="270" t="s">
        <v>26</v>
      </c>
      <c r="BL255" s="209" t="s">
        <v>152</v>
      </c>
      <c r="BM255" s="38">
        <v>7610</v>
      </c>
      <c r="BN255" s="38">
        <v>336</v>
      </c>
      <c r="BO255" s="85">
        <v>4.4152431011826546E-2</v>
      </c>
      <c r="BP255" s="38">
        <v>1575</v>
      </c>
      <c r="BQ255" s="85">
        <v>0.20696452036793692</v>
      </c>
      <c r="BR255" s="38">
        <v>373</v>
      </c>
      <c r="BS255" s="85">
        <v>4.9014454664914588E-2</v>
      </c>
      <c r="BU255" s="189"/>
      <c r="BV255" s="193" t="s">
        <v>209</v>
      </c>
      <c r="BW255" s="36">
        <f t="shared" si="1103"/>
        <v>0.95987654320987659</v>
      </c>
      <c r="BX255" s="36">
        <f>(BM205-SUM(BN205,BP205,BR205))/BM205</f>
        <v>0.95907928388746799</v>
      </c>
    </row>
    <row r="256" spans="2:76" ht="14.25" customHeight="1">
      <c r="B256" s="261"/>
      <c r="C256" s="272"/>
      <c r="D256" s="154" t="s">
        <v>67</v>
      </c>
      <c r="E256" s="37">
        <v>11</v>
      </c>
      <c r="F256" s="234">
        <v>1</v>
      </c>
      <c r="G256" s="13">
        <f t="shared" si="1324"/>
        <v>9.0909090909090912E-2</v>
      </c>
      <c r="H256" s="33">
        <v>0</v>
      </c>
      <c r="I256" s="13">
        <f t="shared" si="1325"/>
        <v>0</v>
      </c>
      <c r="J256" s="33">
        <v>0</v>
      </c>
      <c r="K256" s="13">
        <f t="shared" si="1326"/>
        <v>0</v>
      </c>
      <c r="L256" s="37">
        <v>102</v>
      </c>
      <c r="M256" s="234">
        <v>4</v>
      </c>
      <c r="N256" s="13">
        <f t="shared" si="1327"/>
        <v>3.9215686274509803E-2</v>
      </c>
      <c r="O256" s="33">
        <v>11</v>
      </c>
      <c r="P256" s="13">
        <f t="shared" si="1328"/>
        <v>0.10784313725490197</v>
      </c>
      <c r="Q256" s="33">
        <v>6</v>
      </c>
      <c r="R256" s="13">
        <f t="shared" si="1329"/>
        <v>5.8823529411764705E-2</v>
      </c>
      <c r="S256" s="37">
        <v>7100</v>
      </c>
      <c r="T256" s="234">
        <v>469</v>
      </c>
      <c r="U256" s="13">
        <f t="shared" si="1330"/>
        <v>6.6056338028169015E-2</v>
      </c>
      <c r="V256" s="33">
        <v>1353</v>
      </c>
      <c r="W256" s="13">
        <f t="shared" si="1331"/>
        <v>0.19056338028169015</v>
      </c>
      <c r="X256" s="33">
        <v>526</v>
      </c>
      <c r="Y256" s="13">
        <f t="shared" si="1332"/>
        <v>7.4084507042253528E-2</v>
      </c>
      <c r="Z256" s="37">
        <v>5848</v>
      </c>
      <c r="AA256" s="234">
        <v>313</v>
      </c>
      <c r="AB256" s="13">
        <f t="shared" si="1333"/>
        <v>5.3522571819425442E-2</v>
      </c>
      <c r="AC256" s="33">
        <v>1059</v>
      </c>
      <c r="AD256" s="13">
        <f t="shared" si="1334"/>
        <v>0.18108755129958962</v>
      </c>
      <c r="AE256" s="33">
        <v>488</v>
      </c>
      <c r="AF256" s="13">
        <f t="shared" si="1335"/>
        <v>8.3447332421340628E-2</v>
      </c>
      <c r="AG256" s="37">
        <v>3217</v>
      </c>
      <c r="AH256" s="234">
        <v>138</v>
      </c>
      <c r="AI256" s="13">
        <f t="shared" si="1336"/>
        <v>4.289710910786447E-2</v>
      </c>
      <c r="AJ256" s="33">
        <v>497</v>
      </c>
      <c r="AK256" s="13">
        <f t="shared" si="1337"/>
        <v>0.15449176251165683</v>
      </c>
      <c r="AL256" s="33">
        <v>238</v>
      </c>
      <c r="AM256" s="13">
        <f t="shared" si="1338"/>
        <v>7.3981970780230027E-2</v>
      </c>
      <c r="AN256" s="37">
        <v>1172</v>
      </c>
      <c r="AO256" s="234">
        <v>18</v>
      </c>
      <c r="AP256" s="13">
        <f t="shared" si="1339"/>
        <v>1.5358361774744027E-2</v>
      </c>
      <c r="AQ256" s="33">
        <v>125</v>
      </c>
      <c r="AR256" s="13">
        <f t="shared" si="1340"/>
        <v>0.10665529010238908</v>
      </c>
      <c r="AS256" s="33">
        <v>49</v>
      </c>
      <c r="AT256" s="13">
        <f t="shared" si="1341"/>
        <v>4.1808873720136516E-2</v>
      </c>
      <c r="AU256" s="37">
        <v>357</v>
      </c>
      <c r="AV256" s="234">
        <v>4</v>
      </c>
      <c r="AW256" s="13">
        <f t="shared" si="1342"/>
        <v>1.1204481792717087E-2</v>
      </c>
      <c r="AX256" s="33">
        <v>27</v>
      </c>
      <c r="AY256" s="13">
        <f t="shared" si="1343"/>
        <v>7.5630252100840331E-2</v>
      </c>
      <c r="AZ256" s="33">
        <v>11</v>
      </c>
      <c r="BA256" s="13">
        <f t="shared" si="1344"/>
        <v>3.081232492997199E-2</v>
      </c>
      <c r="BB256" s="37">
        <f t="shared" si="1125"/>
        <v>17807</v>
      </c>
      <c r="BC256" s="70">
        <f t="shared" si="1126"/>
        <v>947</v>
      </c>
      <c r="BD256" s="13">
        <f t="shared" si="1345"/>
        <v>5.3181333183579489E-2</v>
      </c>
      <c r="BE256" s="70">
        <f t="shared" si="1128"/>
        <v>3072</v>
      </c>
      <c r="BF256" s="13">
        <f t="shared" si="1346"/>
        <v>0.17251642612455775</v>
      </c>
      <c r="BG256" s="70">
        <f t="shared" si="1130"/>
        <v>1318</v>
      </c>
      <c r="BH256" s="13">
        <f t="shared" si="1347"/>
        <v>7.40158364688044E-2</v>
      </c>
      <c r="BJ256" s="260"/>
      <c r="BK256" s="271"/>
      <c r="BL256" s="209" t="s">
        <v>160</v>
      </c>
      <c r="BM256" s="38">
        <v>812</v>
      </c>
      <c r="BN256" s="38">
        <v>40</v>
      </c>
      <c r="BO256" s="85">
        <v>4.9261083743842367E-2</v>
      </c>
      <c r="BP256" s="38">
        <v>186</v>
      </c>
      <c r="BQ256" s="85">
        <v>0.22906403940886699</v>
      </c>
      <c r="BR256" s="38">
        <v>38</v>
      </c>
      <c r="BS256" s="85">
        <v>4.6798029556650245E-2</v>
      </c>
      <c r="BU256" s="190"/>
      <c r="BV256" s="192" t="s">
        <v>67</v>
      </c>
      <c r="BW256" s="36">
        <f t="shared" si="1103"/>
        <v>0.70028640422305832</v>
      </c>
      <c r="BX256" s="36">
        <f>(BM206-SUM(BN206,BP206,BR206))/BM206</f>
        <v>0.72340300610615316</v>
      </c>
    </row>
    <row r="257" spans="2:76" ht="14.25" customHeight="1">
      <c r="B257" s="259">
        <v>51</v>
      </c>
      <c r="C257" s="270" t="s">
        <v>42</v>
      </c>
      <c r="D257" s="135" t="s">
        <v>211</v>
      </c>
      <c r="E257" s="120">
        <v>37</v>
      </c>
      <c r="F257" s="74">
        <v>3</v>
      </c>
      <c r="G257" s="72">
        <f t="shared" si="1324"/>
        <v>8.1081081081081086E-2</v>
      </c>
      <c r="H257" s="74">
        <v>7</v>
      </c>
      <c r="I257" s="72">
        <f t="shared" si="1325"/>
        <v>0.1891891891891892</v>
      </c>
      <c r="J257" s="74">
        <v>5</v>
      </c>
      <c r="K257" s="72">
        <f t="shared" si="1326"/>
        <v>0.13513513513513514</v>
      </c>
      <c r="L257" s="120">
        <v>108</v>
      </c>
      <c r="M257" s="74">
        <v>7</v>
      </c>
      <c r="N257" s="72">
        <f t="shared" si="1327"/>
        <v>6.4814814814814811E-2</v>
      </c>
      <c r="O257" s="74">
        <v>15</v>
      </c>
      <c r="P257" s="72">
        <f t="shared" si="1328"/>
        <v>0.1388888888888889</v>
      </c>
      <c r="Q257" s="74">
        <v>11</v>
      </c>
      <c r="R257" s="72">
        <f t="shared" si="1329"/>
        <v>0.10185185185185185</v>
      </c>
      <c r="S257" s="120">
        <v>6781</v>
      </c>
      <c r="T257" s="74">
        <v>721</v>
      </c>
      <c r="U257" s="72">
        <f t="shared" si="1330"/>
        <v>0.10632650051614806</v>
      </c>
      <c r="V257" s="74">
        <v>1530</v>
      </c>
      <c r="W257" s="72">
        <f t="shared" si="1331"/>
        <v>0.22563043798849727</v>
      </c>
      <c r="X257" s="74">
        <v>670</v>
      </c>
      <c r="Y257" s="72">
        <f t="shared" si="1332"/>
        <v>9.8805485916531488E-2</v>
      </c>
      <c r="Z257" s="120">
        <v>5161</v>
      </c>
      <c r="AA257" s="74">
        <v>526</v>
      </c>
      <c r="AB257" s="72">
        <f t="shared" si="1333"/>
        <v>0.10191823290060066</v>
      </c>
      <c r="AC257" s="74">
        <v>1215</v>
      </c>
      <c r="AD257" s="72">
        <f t="shared" si="1334"/>
        <v>0.23541949234644449</v>
      </c>
      <c r="AE257" s="74">
        <v>530</v>
      </c>
      <c r="AF257" s="72">
        <f t="shared" si="1335"/>
        <v>0.10269327649680295</v>
      </c>
      <c r="AG257" s="120">
        <v>3229</v>
      </c>
      <c r="AH257" s="74">
        <v>237</v>
      </c>
      <c r="AI257" s="72">
        <f t="shared" si="1336"/>
        <v>7.3397336636729635E-2</v>
      </c>
      <c r="AJ257" s="74">
        <v>647</v>
      </c>
      <c r="AK257" s="72">
        <f t="shared" si="1337"/>
        <v>0.20037163208423661</v>
      </c>
      <c r="AL257" s="74">
        <v>275</v>
      </c>
      <c r="AM257" s="72">
        <f t="shared" si="1338"/>
        <v>8.5165685970888819E-2</v>
      </c>
      <c r="AN257" s="120">
        <v>1410</v>
      </c>
      <c r="AO257" s="74">
        <v>49</v>
      </c>
      <c r="AP257" s="72">
        <f t="shared" si="1339"/>
        <v>3.4751773049645392E-2</v>
      </c>
      <c r="AQ257" s="74">
        <v>238</v>
      </c>
      <c r="AR257" s="72">
        <f t="shared" si="1340"/>
        <v>0.16879432624113475</v>
      </c>
      <c r="AS257" s="74">
        <v>58</v>
      </c>
      <c r="AT257" s="72">
        <f t="shared" si="1341"/>
        <v>4.1134751773049642E-2</v>
      </c>
      <c r="AU257" s="120">
        <v>467</v>
      </c>
      <c r="AV257" s="74">
        <v>6</v>
      </c>
      <c r="AW257" s="72">
        <f t="shared" si="1342"/>
        <v>1.284796573875803E-2</v>
      </c>
      <c r="AX257" s="74">
        <v>53</v>
      </c>
      <c r="AY257" s="72">
        <f t="shared" si="1343"/>
        <v>0.11349036402569593</v>
      </c>
      <c r="AZ257" s="74">
        <v>11</v>
      </c>
      <c r="BA257" s="72">
        <f t="shared" si="1344"/>
        <v>2.3554603854389723E-2</v>
      </c>
      <c r="BB257" s="120">
        <f t="shared" si="1125"/>
        <v>17193</v>
      </c>
      <c r="BC257" s="74">
        <f t="shared" si="1126"/>
        <v>1549</v>
      </c>
      <c r="BD257" s="72">
        <f t="shared" si="1345"/>
        <v>9.0094806025708143E-2</v>
      </c>
      <c r="BE257" s="74">
        <f t="shared" si="1128"/>
        <v>3705</v>
      </c>
      <c r="BF257" s="72">
        <f t="shared" si="1346"/>
        <v>0.21549467806665504</v>
      </c>
      <c r="BG257" s="74">
        <f t="shared" si="1130"/>
        <v>1560</v>
      </c>
      <c r="BH257" s="72">
        <f t="shared" si="1347"/>
        <v>9.0734601291223169E-2</v>
      </c>
      <c r="BJ257" s="260"/>
      <c r="BK257" s="271"/>
      <c r="BL257" s="209" t="s">
        <v>209</v>
      </c>
      <c r="BM257" s="38">
        <v>180</v>
      </c>
      <c r="BN257" s="38">
        <v>1</v>
      </c>
      <c r="BO257" s="85">
        <v>5.5555555555555558E-3</v>
      </c>
      <c r="BP257" s="38">
        <v>9</v>
      </c>
      <c r="BQ257" s="85">
        <v>0.05</v>
      </c>
      <c r="BR257" s="38">
        <v>3</v>
      </c>
      <c r="BS257" s="85">
        <v>1.6666666666666666E-2</v>
      </c>
      <c r="BU257" s="188" t="s">
        <v>42</v>
      </c>
      <c r="BV257" s="193" t="s">
        <v>140</v>
      </c>
      <c r="BW257" s="36">
        <f t="shared" si="1103"/>
        <v>0.60367591461641368</v>
      </c>
      <c r="BX257" s="36">
        <f>(BM207-SUM(BN207,BP207,BR207))/BM207</f>
        <v>0.60188072734251308</v>
      </c>
    </row>
    <row r="258" spans="2:76" ht="14.25" customHeight="1">
      <c r="B258" s="260"/>
      <c r="C258" s="271"/>
      <c r="D258" s="216" t="s">
        <v>303</v>
      </c>
      <c r="E258" s="170">
        <v>3</v>
      </c>
      <c r="F258" s="171">
        <v>0</v>
      </c>
      <c r="G258" s="84">
        <f t="shared" si="1324"/>
        <v>0</v>
      </c>
      <c r="H258" s="171">
        <v>1</v>
      </c>
      <c r="I258" s="84">
        <f>IFERROR(H258/E258,"-")</f>
        <v>0.33333333333333331</v>
      </c>
      <c r="J258" s="171">
        <v>0</v>
      </c>
      <c r="K258" s="84">
        <f>IFERROR(J258/E258,"-")</f>
        <v>0</v>
      </c>
      <c r="L258" s="170">
        <v>8</v>
      </c>
      <c r="M258" s="171">
        <v>1</v>
      </c>
      <c r="N258" s="84">
        <f>IFERROR(M258/L258,"-")</f>
        <v>0.125</v>
      </c>
      <c r="O258" s="171">
        <v>2</v>
      </c>
      <c r="P258" s="84">
        <f>IFERROR(O258/L258,"-")</f>
        <v>0.25</v>
      </c>
      <c r="Q258" s="171">
        <v>1</v>
      </c>
      <c r="R258" s="84">
        <f>IFERROR(Q258/L258,"-")</f>
        <v>0.125</v>
      </c>
      <c r="S258" s="170">
        <v>2203</v>
      </c>
      <c r="T258" s="171">
        <v>324</v>
      </c>
      <c r="U258" s="84">
        <f>IFERROR(T258/S258,"-")</f>
        <v>0.14707217430776215</v>
      </c>
      <c r="V258" s="171">
        <v>563</v>
      </c>
      <c r="W258" s="84">
        <f>IFERROR(V258/S258,"-")</f>
        <v>0.25556059918293239</v>
      </c>
      <c r="X258" s="171">
        <v>241</v>
      </c>
      <c r="Y258" s="84">
        <f>IFERROR(X258/S258,"-")</f>
        <v>0.10939627780299592</v>
      </c>
      <c r="Z258" s="170">
        <v>1563</v>
      </c>
      <c r="AA258" s="171">
        <v>237</v>
      </c>
      <c r="AB258" s="84">
        <f>IFERROR(AA258/Z258,"-")</f>
        <v>0.15163147792706333</v>
      </c>
      <c r="AC258" s="171">
        <v>425</v>
      </c>
      <c r="AD258" s="84">
        <f>IFERROR(AC258/Z258,"-")</f>
        <v>0.27191298784388995</v>
      </c>
      <c r="AE258" s="171">
        <v>175</v>
      </c>
      <c r="AF258" s="84">
        <f>IFERROR(AE258/Z258,"-")</f>
        <v>0.11196417146513116</v>
      </c>
      <c r="AG258" s="170">
        <v>823</v>
      </c>
      <c r="AH258" s="171">
        <v>77</v>
      </c>
      <c r="AI258" s="84">
        <f>IFERROR(AH258/AG258,"-")</f>
        <v>9.356014580801944E-2</v>
      </c>
      <c r="AJ258" s="171">
        <v>225</v>
      </c>
      <c r="AK258" s="84">
        <f>IFERROR(AJ258/AG258,"-")</f>
        <v>0.27339003645200488</v>
      </c>
      <c r="AL258" s="171">
        <v>77</v>
      </c>
      <c r="AM258" s="84">
        <f>IFERROR(AL258/AG258,"-")</f>
        <v>9.356014580801944E-2</v>
      </c>
      <c r="AN258" s="170">
        <v>330</v>
      </c>
      <c r="AO258" s="171">
        <v>20</v>
      </c>
      <c r="AP258" s="84">
        <f>IFERROR(AO258/AN258,"-")</f>
        <v>6.0606060606060608E-2</v>
      </c>
      <c r="AQ258" s="171">
        <v>63</v>
      </c>
      <c r="AR258" s="84">
        <f>IFERROR(AQ258/AN258,"-")</f>
        <v>0.19090909090909092</v>
      </c>
      <c r="AS258" s="171">
        <v>27</v>
      </c>
      <c r="AT258" s="84">
        <f>IFERROR(AS258/AN258,"-")</f>
        <v>8.1818181818181818E-2</v>
      </c>
      <c r="AU258" s="170">
        <v>79</v>
      </c>
      <c r="AV258" s="171">
        <v>2</v>
      </c>
      <c r="AW258" s="84">
        <f>IFERROR(AV258/AU258,"-")</f>
        <v>2.5316455696202531E-2</v>
      </c>
      <c r="AX258" s="171">
        <v>19</v>
      </c>
      <c r="AY258" s="84">
        <f>IFERROR(AX258/AU258,"-")</f>
        <v>0.24050632911392406</v>
      </c>
      <c r="AZ258" s="171">
        <v>3</v>
      </c>
      <c r="BA258" s="84">
        <f>IFERROR(AZ258/AU258,"-")</f>
        <v>3.7974683544303799E-2</v>
      </c>
      <c r="BB258" s="170">
        <f t="shared" si="1125"/>
        <v>5009</v>
      </c>
      <c r="BC258" s="171">
        <f t="shared" si="1126"/>
        <v>661</v>
      </c>
      <c r="BD258" s="84">
        <f>IFERROR(BC258/BB258,"-")</f>
        <v>0.13196246755839489</v>
      </c>
      <c r="BE258" s="171">
        <f t="shared" si="1128"/>
        <v>1298</v>
      </c>
      <c r="BF258" s="84">
        <f>IFERROR(BE258/BB258,"-")</f>
        <v>0.2591335595927331</v>
      </c>
      <c r="BG258" s="171">
        <f t="shared" si="1130"/>
        <v>524</v>
      </c>
      <c r="BH258" s="84">
        <f>IFERROR(BG258/BB258,"-")</f>
        <v>0.10461169894190457</v>
      </c>
      <c r="BJ258" s="261"/>
      <c r="BK258" s="272"/>
      <c r="BL258" s="208" t="s">
        <v>67</v>
      </c>
      <c r="BM258" s="38">
        <v>8602</v>
      </c>
      <c r="BN258" s="38">
        <v>377</v>
      </c>
      <c r="BO258" s="85">
        <v>4.3827016972797027E-2</v>
      </c>
      <c r="BP258" s="38">
        <v>1770</v>
      </c>
      <c r="BQ258" s="85">
        <v>0.20576610090676586</v>
      </c>
      <c r="BR258" s="38">
        <v>414</v>
      </c>
      <c r="BS258" s="85">
        <v>4.8128342245989303E-2</v>
      </c>
      <c r="BU258" s="225"/>
      <c r="BV258" s="214" t="s">
        <v>299</v>
      </c>
      <c r="BW258" s="36">
        <f t="shared" si="1103"/>
        <v>0.5042922739069674</v>
      </c>
      <c r="BX258" s="226"/>
    </row>
    <row r="259" spans="2:76" ht="14.25" customHeight="1">
      <c r="B259" s="260"/>
      <c r="C259" s="271"/>
      <c r="D259" s="169" t="s">
        <v>160</v>
      </c>
      <c r="E259" s="164">
        <v>2</v>
      </c>
      <c r="F259" s="64">
        <v>0</v>
      </c>
      <c r="G259" s="62">
        <f t="shared" si="1324"/>
        <v>0</v>
      </c>
      <c r="H259" s="64">
        <v>0</v>
      </c>
      <c r="I259" s="62">
        <f t="shared" si="1325"/>
        <v>0</v>
      </c>
      <c r="J259" s="64">
        <v>0</v>
      </c>
      <c r="K259" s="62">
        <f t="shared" si="1326"/>
        <v>0</v>
      </c>
      <c r="L259" s="164">
        <v>6</v>
      </c>
      <c r="M259" s="64">
        <v>1</v>
      </c>
      <c r="N259" s="62">
        <f t="shared" si="1327"/>
        <v>0.16666666666666666</v>
      </c>
      <c r="O259" s="64">
        <v>0</v>
      </c>
      <c r="P259" s="62">
        <f t="shared" si="1328"/>
        <v>0</v>
      </c>
      <c r="Q259" s="64">
        <v>0</v>
      </c>
      <c r="R259" s="62">
        <f t="shared" si="1329"/>
        <v>0</v>
      </c>
      <c r="S259" s="164">
        <v>854</v>
      </c>
      <c r="T259" s="64">
        <v>74</v>
      </c>
      <c r="U259" s="62">
        <f t="shared" si="1330"/>
        <v>8.6651053864168617E-2</v>
      </c>
      <c r="V259" s="64">
        <v>191</v>
      </c>
      <c r="W259" s="62">
        <f t="shared" si="1331"/>
        <v>0.22365339578454332</v>
      </c>
      <c r="X259" s="64">
        <v>81</v>
      </c>
      <c r="Y259" s="62">
        <f t="shared" si="1332"/>
        <v>9.4847775175644022E-2</v>
      </c>
      <c r="Z259" s="164">
        <v>418</v>
      </c>
      <c r="AA259" s="64">
        <v>49</v>
      </c>
      <c r="AB259" s="62">
        <f t="shared" si="1333"/>
        <v>0.11722488038277512</v>
      </c>
      <c r="AC259" s="64">
        <v>105</v>
      </c>
      <c r="AD259" s="62">
        <f t="shared" si="1334"/>
        <v>0.25119617224880381</v>
      </c>
      <c r="AE259" s="64">
        <v>47</v>
      </c>
      <c r="AF259" s="62">
        <f t="shared" si="1335"/>
        <v>0.11244019138755981</v>
      </c>
      <c r="AG259" s="164">
        <v>169</v>
      </c>
      <c r="AH259" s="64">
        <v>12</v>
      </c>
      <c r="AI259" s="62">
        <f t="shared" si="1336"/>
        <v>7.1005917159763315E-2</v>
      </c>
      <c r="AJ259" s="64">
        <v>42</v>
      </c>
      <c r="AK259" s="62">
        <f t="shared" si="1337"/>
        <v>0.24852071005917159</v>
      </c>
      <c r="AL259" s="64">
        <v>10</v>
      </c>
      <c r="AM259" s="62">
        <f t="shared" si="1338"/>
        <v>5.9171597633136092E-2</v>
      </c>
      <c r="AN259" s="164">
        <v>64</v>
      </c>
      <c r="AO259" s="64">
        <v>5</v>
      </c>
      <c r="AP259" s="62">
        <f t="shared" si="1339"/>
        <v>7.8125E-2</v>
      </c>
      <c r="AQ259" s="64">
        <v>7</v>
      </c>
      <c r="AR259" s="62">
        <f t="shared" si="1340"/>
        <v>0.109375</v>
      </c>
      <c r="AS259" s="64">
        <v>6</v>
      </c>
      <c r="AT259" s="62">
        <f t="shared" si="1341"/>
        <v>9.375E-2</v>
      </c>
      <c r="AU259" s="164">
        <v>22</v>
      </c>
      <c r="AV259" s="64">
        <v>0</v>
      </c>
      <c r="AW259" s="62">
        <f t="shared" si="1342"/>
        <v>0</v>
      </c>
      <c r="AX259" s="64">
        <v>2</v>
      </c>
      <c r="AY259" s="62">
        <f t="shared" si="1343"/>
        <v>9.0909090909090912E-2</v>
      </c>
      <c r="AZ259" s="64">
        <v>1</v>
      </c>
      <c r="BA259" s="62">
        <f t="shared" si="1344"/>
        <v>4.5454545454545456E-2</v>
      </c>
      <c r="BB259" s="164">
        <f t="shared" si="1125"/>
        <v>1535</v>
      </c>
      <c r="BC259" s="64">
        <f t="shared" si="1126"/>
        <v>141</v>
      </c>
      <c r="BD259" s="62">
        <f t="shared" si="1345"/>
        <v>9.1856677524429969E-2</v>
      </c>
      <c r="BE259" s="64">
        <f t="shared" si="1128"/>
        <v>347</v>
      </c>
      <c r="BF259" s="62">
        <f t="shared" si="1346"/>
        <v>0.2260586319218241</v>
      </c>
      <c r="BG259" s="64">
        <f t="shared" si="1130"/>
        <v>145</v>
      </c>
      <c r="BH259" s="62">
        <f t="shared" si="1347"/>
        <v>9.4462540716612378E-2</v>
      </c>
      <c r="BJ259" s="259">
        <v>64</v>
      </c>
      <c r="BK259" s="270" t="s">
        <v>45</v>
      </c>
      <c r="BL259" s="209" t="s">
        <v>152</v>
      </c>
      <c r="BM259" s="38">
        <v>8355</v>
      </c>
      <c r="BN259" s="38">
        <v>192</v>
      </c>
      <c r="BO259" s="85">
        <v>2.2980251346499104E-2</v>
      </c>
      <c r="BP259" s="38">
        <v>856</v>
      </c>
      <c r="BQ259" s="85">
        <v>0.10245362058647517</v>
      </c>
      <c r="BR259" s="38">
        <v>282</v>
      </c>
      <c r="BS259" s="85">
        <v>3.3752244165170558E-2</v>
      </c>
      <c r="BU259" s="189"/>
      <c r="BV259" s="193" t="s">
        <v>160</v>
      </c>
      <c r="BW259" s="36">
        <f t="shared" si="1103"/>
        <v>0.58762214983713357</v>
      </c>
      <c r="BX259" s="36">
        <f>(BM208-SUM(BN208,BP208,BR208))/BM208</f>
        <v>0.60784313725490191</v>
      </c>
    </row>
    <row r="260" spans="2:76" ht="14.25" customHeight="1">
      <c r="B260" s="260"/>
      <c r="C260" s="271"/>
      <c r="D260" s="136" t="s">
        <v>210</v>
      </c>
      <c r="E260" s="156">
        <v>0</v>
      </c>
      <c r="F260" s="157">
        <v>0</v>
      </c>
      <c r="G260" s="158" t="str">
        <f t="shared" ref="G260" si="1444">IFERROR(F260/E260,"-")</f>
        <v>-</v>
      </c>
      <c r="H260" s="157">
        <v>0</v>
      </c>
      <c r="I260" s="158" t="str">
        <f t="shared" ref="I260" si="1445">IFERROR(H260/E260,"-")</f>
        <v>-</v>
      </c>
      <c r="J260" s="157">
        <v>0</v>
      </c>
      <c r="K260" s="158" t="str">
        <f t="shared" ref="K260" si="1446">IFERROR(J260/E260,"-")</f>
        <v>-</v>
      </c>
      <c r="L260" s="156">
        <v>2</v>
      </c>
      <c r="M260" s="157">
        <v>0</v>
      </c>
      <c r="N260" s="158">
        <f t="shared" ref="N260" si="1447">IFERROR(M260/L260,"-")</f>
        <v>0</v>
      </c>
      <c r="O260" s="157">
        <v>0</v>
      </c>
      <c r="P260" s="158">
        <f t="shared" ref="P260" si="1448">IFERROR(O260/L260,"-")</f>
        <v>0</v>
      </c>
      <c r="Q260" s="157">
        <v>0</v>
      </c>
      <c r="R260" s="158">
        <f t="shared" ref="R260" si="1449">IFERROR(Q260/L260,"-")</f>
        <v>0</v>
      </c>
      <c r="S260" s="156">
        <v>36</v>
      </c>
      <c r="T260" s="157">
        <v>0</v>
      </c>
      <c r="U260" s="158">
        <f t="shared" ref="U260" si="1450">IFERROR(T260/S260,"-")</f>
        <v>0</v>
      </c>
      <c r="V260" s="157">
        <v>0</v>
      </c>
      <c r="W260" s="158">
        <f t="shared" ref="W260" si="1451">IFERROR(V260/S260,"-")</f>
        <v>0</v>
      </c>
      <c r="X260" s="157">
        <v>3</v>
      </c>
      <c r="Y260" s="158">
        <f t="shared" ref="Y260" si="1452">IFERROR(X260/S260,"-")</f>
        <v>8.3333333333333329E-2</v>
      </c>
      <c r="Z260" s="156">
        <v>85</v>
      </c>
      <c r="AA260" s="157">
        <v>1</v>
      </c>
      <c r="AB260" s="158">
        <f t="shared" ref="AB260" si="1453">IFERROR(AA260/Z260,"-")</f>
        <v>1.1764705882352941E-2</v>
      </c>
      <c r="AC260" s="157">
        <v>7</v>
      </c>
      <c r="AD260" s="158">
        <f t="shared" ref="AD260" si="1454">IFERROR(AC260/Z260,"-")</f>
        <v>8.2352941176470587E-2</v>
      </c>
      <c r="AE260" s="157">
        <v>6</v>
      </c>
      <c r="AF260" s="158">
        <f t="shared" ref="AF260" si="1455">IFERROR(AE260/Z260,"-")</f>
        <v>7.0588235294117646E-2</v>
      </c>
      <c r="AG260" s="156">
        <v>84</v>
      </c>
      <c r="AH260" s="157">
        <v>1</v>
      </c>
      <c r="AI260" s="158">
        <f t="shared" ref="AI260" si="1456">IFERROR(AH260/AG260,"-")</f>
        <v>1.1904761904761904E-2</v>
      </c>
      <c r="AJ260" s="157">
        <v>1</v>
      </c>
      <c r="AK260" s="158">
        <f t="shared" ref="AK260" si="1457">IFERROR(AJ260/AG260,"-")</f>
        <v>1.1904761904761904E-2</v>
      </c>
      <c r="AL260" s="157">
        <v>4</v>
      </c>
      <c r="AM260" s="158">
        <f t="shared" ref="AM260" si="1458">IFERROR(AL260/AG260,"-")</f>
        <v>4.7619047619047616E-2</v>
      </c>
      <c r="AN260" s="156">
        <v>79</v>
      </c>
      <c r="AO260" s="157">
        <v>0</v>
      </c>
      <c r="AP260" s="158">
        <f t="shared" ref="AP260" si="1459">IFERROR(AO260/AN260,"-")</f>
        <v>0</v>
      </c>
      <c r="AQ260" s="157">
        <v>3</v>
      </c>
      <c r="AR260" s="158">
        <f t="shared" ref="AR260" si="1460">IFERROR(AQ260/AN260,"-")</f>
        <v>3.7974683544303799E-2</v>
      </c>
      <c r="AS260" s="157">
        <v>3</v>
      </c>
      <c r="AT260" s="158">
        <f t="shared" ref="AT260" si="1461">IFERROR(AS260/AN260,"-")</f>
        <v>3.7974683544303799E-2</v>
      </c>
      <c r="AU260" s="156">
        <v>49</v>
      </c>
      <c r="AV260" s="157">
        <v>0</v>
      </c>
      <c r="AW260" s="158">
        <f t="shared" ref="AW260" si="1462">IFERROR(AV260/AU260,"-")</f>
        <v>0</v>
      </c>
      <c r="AX260" s="157">
        <v>1</v>
      </c>
      <c r="AY260" s="158">
        <f t="shared" ref="AY260" si="1463">IFERROR(AX260/AU260,"-")</f>
        <v>2.0408163265306121E-2</v>
      </c>
      <c r="AZ260" s="157">
        <v>0</v>
      </c>
      <c r="BA260" s="158">
        <f t="shared" ref="BA260" si="1464">IFERROR(AZ260/AU260,"-")</f>
        <v>0</v>
      </c>
      <c r="BB260" s="156">
        <f t="shared" si="1125"/>
        <v>335</v>
      </c>
      <c r="BC260" s="157">
        <f t="shared" si="1126"/>
        <v>2</v>
      </c>
      <c r="BD260" s="158">
        <f t="shared" ref="BD260" si="1465">IFERROR(BC260/BB260,"-")</f>
        <v>5.9701492537313433E-3</v>
      </c>
      <c r="BE260" s="157">
        <f t="shared" si="1128"/>
        <v>12</v>
      </c>
      <c r="BF260" s="158">
        <f t="shared" ref="BF260" si="1466">IFERROR(BE260/BB260,"-")</f>
        <v>3.5820895522388062E-2</v>
      </c>
      <c r="BG260" s="157">
        <f t="shared" si="1130"/>
        <v>16</v>
      </c>
      <c r="BH260" s="158">
        <f t="shared" ref="BH260" si="1467">IFERROR(BG260/BB260,"-")</f>
        <v>4.7761194029850747E-2</v>
      </c>
      <c r="BJ260" s="260"/>
      <c r="BK260" s="271"/>
      <c r="BL260" s="209" t="s">
        <v>160</v>
      </c>
      <c r="BM260" s="38">
        <v>374</v>
      </c>
      <c r="BN260" s="38">
        <v>14</v>
      </c>
      <c r="BO260" s="85">
        <v>3.7433155080213901E-2</v>
      </c>
      <c r="BP260" s="38">
        <v>37</v>
      </c>
      <c r="BQ260" s="85">
        <v>9.8930481283422467E-2</v>
      </c>
      <c r="BR260" s="38">
        <v>22</v>
      </c>
      <c r="BS260" s="85">
        <v>5.8823529411764705E-2</v>
      </c>
      <c r="BU260" s="189"/>
      <c r="BV260" s="193" t="s">
        <v>209</v>
      </c>
      <c r="BW260" s="36">
        <f t="shared" si="1103"/>
        <v>0.91044776119402981</v>
      </c>
      <c r="BX260" s="36">
        <f>(BM209-SUM(BN209,BP209,BR209))/BM209</f>
        <v>0.91529411764705881</v>
      </c>
    </row>
    <row r="261" spans="2:76" ht="14.25" customHeight="1">
      <c r="B261" s="261"/>
      <c r="C261" s="272"/>
      <c r="D261" s="154" t="s">
        <v>67</v>
      </c>
      <c r="E261" s="38">
        <v>42</v>
      </c>
      <c r="F261" s="57">
        <v>3</v>
      </c>
      <c r="G261" s="55">
        <f t="shared" si="1324"/>
        <v>7.1428571428571425E-2</v>
      </c>
      <c r="H261" s="57">
        <v>8</v>
      </c>
      <c r="I261" s="55">
        <f t="shared" si="1325"/>
        <v>0.19047619047619047</v>
      </c>
      <c r="J261" s="57">
        <v>5</v>
      </c>
      <c r="K261" s="55">
        <f t="shared" si="1326"/>
        <v>0.11904761904761904</v>
      </c>
      <c r="L261" s="38">
        <v>124</v>
      </c>
      <c r="M261" s="57">
        <v>9</v>
      </c>
      <c r="N261" s="55">
        <f t="shared" si="1327"/>
        <v>7.2580645161290328E-2</v>
      </c>
      <c r="O261" s="57">
        <v>17</v>
      </c>
      <c r="P261" s="55">
        <f t="shared" si="1328"/>
        <v>0.13709677419354838</v>
      </c>
      <c r="Q261" s="57">
        <v>12</v>
      </c>
      <c r="R261" s="55">
        <f t="shared" si="1329"/>
        <v>9.6774193548387094E-2</v>
      </c>
      <c r="S261" s="38">
        <v>9874</v>
      </c>
      <c r="T261" s="57">
        <v>1119</v>
      </c>
      <c r="U261" s="55">
        <f t="shared" si="1330"/>
        <v>0.11332793194247519</v>
      </c>
      <c r="V261" s="57">
        <v>2284</v>
      </c>
      <c r="W261" s="55">
        <f t="shared" si="1331"/>
        <v>0.23131456350010127</v>
      </c>
      <c r="X261" s="57">
        <v>995</v>
      </c>
      <c r="Y261" s="55">
        <f t="shared" si="1332"/>
        <v>0.1007696981972858</v>
      </c>
      <c r="Z261" s="38">
        <v>7227</v>
      </c>
      <c r="AA261" s="57">
        <v>813</v>
      </c>
      <c r="AB261" s="55">
        <f t="shared" si="1333"/>
        <v>0.11249481112494811</v>
      </c>
      <c r="AC261" s="57">
        <v>1752</v>
      </c>
      <c r="AD261" s="55">
        <f t="shared" si="1334"/>
        <v>0.24242424242424243</v>
      </c>
      <c r="AE261" s="57">
        <v>758</v>
      </c>
      <c r="AF261" s="55">
        <f t="shared" si="1335"/>
        <v>0.10488446104884461</v>
      </c>
      <c r="AG261" s="38">
        <v>4305</v>
      </c>
      <c r="AH261" s="57">
        <v>327</v>
      </c>
      <c r="AI261" s="55">
        <f t="shared" si="1336"/>
        <v>7.5958188153310111E-2</v>
      </c>
      <c r="AJ261" s="57">
        <v>915</v>
      </c>
      <c r="AK261" s="55">
        <f t="shared" si="1337"/>
        <v>0.21254355400696864</v>
      </c>
      <c r="AL261" s="57">
        <v>366</v>
      </c>
      <c r="AM261" s="55">
        <f t="shared" si="1338"/>
        <v>8.5017421602787455E-2</v>
      </c>
      <c r="AN261" s="38">
        <v>1883</v>
      </c>
      <c r="AO261" s="57">
        <v>74</v>
      </c>
      <c r="AP261" s="55">
        <f t="shared" si="1339"/>
        <v>3.9298990971853423E-2</v>
      </c>
      <c r="AQ261" s="57">
        <v>311</v>
      </c>
      <c r="AR261" s="55">
        <f t="shared" si="1340"/>
        <v>0.16516197557089751</v>
      </c>
      <c r="AS261" s="57">
        <v>94</v>
      </c>
      <c r="AT261" s="55">
        <f t="shared" si="1341"/>
        <v>4.992033988316516E-2</v>
      </c>
      <c r="AU261" s="38">
        <v>617</v>
      </c>
      <c r="AV261" s="57">
        <v>8</v>
      </c>
      <c r="AW261" s="55">
        <f t="shared" si="1342"/>
        <v>1.2965964343598054E-2</v>
      </c>
      <c r="AX261" s="57">
        <v>75</v>
      </c>
      <c r="AY261" s="55">
        <f t="shared" si="1343"/>
        <v>0.12155591572123177</v>
      </c>
      <c r="AZ261" s="57">
        <v>15</v>
      </c>
      <c r="BA261" s="55">
        <f t="shared" si="1344"/>
        <v>2.4311183144246355E-2</v>
      </c>
      <c r="BB261" s="38">
        <f t="shared" si="1125"/>
        <v>24072</v>
      </c>
      <c r="BC261" s="57">
        <f t="shared" si="1126"/>
        <v>2353</v>
      </c>
      <c r="BD261" s="55">
        <f t="shared" si="1345"/>
        <v>9.774842140245929E-2</v>
      </c>
      <c r="BE261" s="57">
        <f t="shared" si="1128"/>
        <v>5362</v>
      </c>
      <c r="BF261" s="55">
        <f t="shared" si="1346"/>
        <v>0.22274842140245929</v>
      </c>
      <c r="BG261" s="57">
        <f t="shared" si="1130"/>
        <v>2245</v>
      </c>
      <c r="BH261" s="55">
        <f t="shared" si="1347"/>
        <v>9.326188102359588E-2</v>
      </c>
      <c r="BJ261" s="260"/>
      <c r="BK261" s="271"/>
      <c r="BL261" s="209" t="s">
        <v>209</v>
      </c>
      <c r="BM261" s="38">
        <v>190</v>
      </c>
      <c r="BN261" s="38">
        <v>0</v>
      </c>
      <c r="BO261" s="85">
        <v>0</v>
      </c>
      <c r="BP261" s="38">
        <v>4</v>
      </c>
      <c r="BQ261" s="85">
        <v>2.1052631578947368E-2</v>
      </c>
      <c r="BR261" s="38">
        <v>1</v>
      </c>
      <c r="BS261" s="85">
        <v>5.263157894736842E-3</v>
      </c>
      <c r="BU261" s="190"/>
      <c r="BV261" s="192" t="s">
        <v>67</v>
      </c>
      <c r="BW261" s="36">
        <f t="shared" si="1103"/>
        <v>0.58624127617148558</v>
      </c>
      <c r="BX261" s="36">
        <f>(BM210-SUM(BN210,BP210,BR210))/BM210</f>
        <v>0.60812541399867526</v>
      </c>
    </row>
    <row r="262" spans="2:76" ht="14.25" customHeight="1">
      <c r="B262" s="259">
        <v>52</v>
      </c>
      <c r="C262" s="270" t="s">
        <v>4</v>
      </c>
      <c r="D262" s="135" t="s">
        <v>211</v>
      </c>
      <c r="E262" s="120">
        <v>7</v>
      </c>
      <c r="F262" s="83">
        <v>0</v>
      </c>
      <c r="G262" s="72">
        <f t="shared" si="1324"/>
        <v>0</v>
      </c>
      <c r="H262" s="73">
        <v>2</v>
      </c>
      <c r="I262" s="72">
        <f t="shared" si="1325"/>
        <v>0.2857142857142857</v>
      </c>
      <c r="J262" s="73">
        <v>0</v>
      </c>
      <c r="K262" s="72">
        <f t="shared" si="1326"/>
        <v>0</v>
      </c>
      <c r="L262" s="120">
        <v>12</v>
      </c>
      <c r="M262" s="83">
        <v>0</v>
      </c>
      <c r="N262" s="72">
        <f t="shared" si="1327"/>
        <v>0</v>
      </c>
      <c r="O262" s="73">
        <v>3</v>
      </c>
      <c r="P262" s="72">
        <f t="shared" si="1328"/>
        <v>0.25</v>
      </c>
      <c r="Q262" s="73">
        <v>0</v>
      </c>
      <c r="R262" s="72">
        <f t="shared" si="1329"/>
        <v>0</v>
      </c>
      <c r="S262" s="120">
        <v>4242</v>
      </c>
      <c r="T262" s="83">
        <v>442</v>
      </c>
      <c r="U262" s="72">
        <f t="shared" si="1330"/>
        <v>0.10419613389910419</v>
      </c>
      <c r="V262" s="73">
        <v>865</v>
      </c>
      <c r="W262" s="72">
        <f t="shared" si="1331"/>
        <v>0.20391324846770392</v>
      </c>
      <c r="X262" s="73">
        <v>493</v>
      </c>
      <c r="Y262" s="72">
        <f t="shared" si="1332"/>
        <v>0.11621876473361623</v>
      </c>
      <c r="Z262" s="120">
        <v>3427</v>
      </c>
      <c r="AA262" s="83">
        <v>339</v>
      </c>
      <c r="AB262" s="72">
        <f t="shared" si="1333"/>
        <v>9.8920338488473883E-2</v>
      </c>
      <c r="AC262" s="73">
        <v>635</v>
      </c>
      <c r="AD262" s="72">
        <f t="shared" si="1334"/>
        <v>0.18529325941056318</v>
      </c>
      <c r="AE262" s="73">
        <v>464</v>
      </c>
      <c r="AF262" s="72">
        <f t="shared" si="1335"/>
        <v>0.13539538955354538</v>
      </c>
      <c r="AG262" s="120">
        <v>2090</v>
      </c>
      <c r="AH262" s="83">
        <v>119</v>
      </c>
      <c r="AI262" s="72">
        <f t="shared" si="1336"/>
        <v>5.6937799043062204E-2</v>
      </c>
      <c r="AJ262" s="73">
        <v>270</v>
      </c>
      <c r="AK262" s="72">
        <f t="shared" si="1337"/>
        <v>0.12918660287081341</v>
      </c>
      <c r="AL262" s="73">
        <v>225</v>
      </c>
      <c r="AM262" s="72">
        <f t="shared" si="1338"/>
        <v>0.1076555023923445</v>
      </c>
      <c r="AN262" s="120">
        <v>1101</v>
      </c>
      <c r="AO262" s="83">
        <v>39</v>
      </c>
      <c r="AP262" s="72">
        <f t="shared" si="1339"/>
        <v>3.5422343324250684E-2</v>
      </c>
      <c r="AQ262" s="73">
        <v>103</v>
      </c>
      <c r="AR262" s="72">
        <f t="shared" si="1340"/>
        <v>9.3551316984559485E-2</v>
      </c>
      <c r="AS262" s="73">
        <v>74</v>
      </c>
      <c r="AT262" s="72">
        <f t="shared" si="1341"/>
        <v>6.7211625794732055E-2</v>
      </c>
      <c r="AU262" s="120">
        <v>418</v>
      </c>
      <c r="AV262" s="83">
        <v>8</v>
      </c>
      <c r="AW262" s="72">
        <f t="shared" si="1342"/>
        <v>1.9138755980861243E-2</v>
      </c>
      <c r="AX262" s="73">
        <v>18</v>
      </c>
      <c r="AY262" s="72">
        <f t="shared" si="1343"/>
        <v>4.3062200956937802E-2</v>
      </c>
      <c r="AZ262" s="73">
        <v>22</v>
      </c>
      <c r="BA262" s="72">
        <f t="shared" si="1344"/>
        <v>5.2631578947368418E-2</v>
      </c>
      <c r="BB262" s="120">
        <f t="shared" si="1125"/>
        <v>11297</v>
      </c>
      <c r="BC262" s="74">
        <f t="shared" si="1126"/>
        <v>947</v>
      </c>
      <c r="BD262" s="72">
        <f t="shared" si="1345"/>
        <v>8.3827564840223065E-2</v>
      </c>
      <c r="BE262" s="74">
        <f t="shared" si="1128"/>
        <v>1896</v>
      </c>
      <c r="BF262" s="72">
        <f t="shared" si="1346"/>
        <v>0.16783216783216784</v>
      </c>
      <c r="BG262" s="74">
        <f t="shared" si="1130"/>
        <v>1278</v>
      </c>
      <c r="BH262" s="72">
        <f t="shared" si="1347"/>
        <v>0.11312737895016375</v>
      </c>
      <c r="BJ262" s="261"/>
      <c r="BK262" s="272"/>
      <c r="BL262" s="208" t="s">
        <v>67</v>
      </c>
      <c r="BM262" s="38">
        <v>8919</v>
      </c>
      <c r="BN262" s="38">
        <v>206</v>
      </c>
      <c r="BO262" s="85">
        <v>2.3096759726426729E-2</v>
      </c>
      <c r="BP262" s="38">
        <v>897</v>
      </c>
      <c r="BQ262" s="85">
        <v>0.10057181298351833</v>
      </c>
      <c r="BR262" s="38">
        <v>305</v>
      </c>
      <c r="BS262" s="85">
        <v>3.4196658818253164E-2</v>
      </c>
      <c r="BU262" s="188" t="s">
        <v>4</v>
      </c>
      <c r="BV262" s="193" t="s">
        <v>140</v>
      </c>
      <c r="BW262" s="36">
        <f t="shared" si="1103"/>
        <v>0.63521288837744538</v>
      </c>
      <c r="BX262" s="36">
        <f>(BM211-SUM(BN211,BP211,BR211))/BM211</f>
        <v>0.63280025086233926</v>
      </c>
    </row>
    <row r="263" spans="2:76" ht="14.25" customHeight="1">
      <c r="B263" s="260"/>
      <c r="C263" s="271"/>
      <c r="D263" s="216" t="s">
        <v>303</v>
      </c>
      <c r="E263" s="170">
        <v>0</v>
      </c>
      <c r="F263" s="220">
        <v>0</v>
      </c>
      <c r="G263" s="84" t="str">
        <f t="shared" si="1324"/>
        <v>-</v>
      </c>
      <c r="H263" s="231">
        <v>0</v>
      </c>
      <c r="I263" s="84" t="str">
        <f>IFERROR(H263/E263,"-")</f>
        <v>-</v>
      </c>
      <c r="J263" s="231">
        <v>0</v>
      </c>
      <c r="K263" s="84" t="str">
        <f>IFERROR(J263/E263,"-")</f>
        <v>-</v>
      </c>
      <c r="L263" s="170">
        <v>1</v>
      </c>
      <c r="M263" s="220">
        <v>0</v>
      </c>
      <c r="N263" s="84">
        <f>IFERROR(M263/L263,"-")</f>
        <v>0</v>
      </c>
      <c r="O263" s="231">
        <v>0</v>
      </c>
      <c r="P263" s="84">
        <f>IFERROR(O263/L263,"-")</f>
        <v>0</v>
      </c>
      <c r="Q263" s="231">
        <v>0</v>
      </c>
      <c r="R263" s="84">
        <f>IFERROR(Q263/L263,"-")</f>
        <v>0</v>
      </c>
      <c r="S263" s="170">
        <v>2203</v>
      </c>
      <c r="T263" s="220">
        <v>261</v>
      </c>
      <c r="U263" s="84">
        <f>IFERROR(T263/S263,"-")</f>
        <v>0.11847480708125284</v>
      </c>
      <c r="V263" s="231">
        <v>541</v>
      </c>
      <c r="W263" s="84">
        <f>IFERROR(V263/S263,"-")</f>
        <v>0.24557421697684975</v>
      </c>
      <c r="X263" s="231">
        <v>264</v>
      </c>
      <c r="Y263" s="84">
        <f>IFERROR(X263/S263,"-")</f>
        <v>0.11983658647299138</v>
      </c>
      <c r="Z263" s="170">
        <v>1768</v>
      </c>
      <c r="AA263" s="220">
        <v>235</v>
      </c>
      <c r="AB263" s="84">
        <f>IFERROR(AA263/Z263,"-")</f>
        <v>0.13291855203619909</v>
      </c>
      <c r="AC263" s="231">
        <v>423</v>
      </c>
      <c r="AD263" s="84">
        <f>IFERROR(AC263/Z263,"-")</f>
        <v>0.23925339366515838</v>
      </c>
      <c r="AE263" s="231">
        <v>251</v>
      </c>
      <c r="AF263" s="84">
        <f>IFERROR(AE263/Z263,"-")</f>
        <v>0.1419683257918552</v>
      </c>
      <c r="AG263" s="170">
        <v>1011</v>
      </c>
      <c r="AH263" s="220">
        <v>92</v>
      </c>
      <c r="AI263" s="84">
        <f>IFERROR(AH263/AG263,"-")</f>
        <v>9.0999010880316519E-2</v>
      </c>
      <c r="AJ263" s="231">
        <v>193</v>
      </c>
      <c r="AK263" s="84">
        <f>IFERROR(AJ263/AG263,"-")</f>
        <v>0.19090009891196835</v>
      </c>
      <c r="AL263" s="231">
        <v>114</v>
      </c>
      <c r="AM263" s="84">
        <f>IFERROR(AL263/AG263,"-")</f>
        <v>0.11275964391691394</v>
      </c>
      <c r="AN263" s="170">
        <v>375</v>
      </c>
      <c r="AO263" s="220">
        <v>23</v>
      </c>
      <c r="AP263" s="84">
        <f>IFERROR(AO263/AN263,"-")</f>
        <v>6.133333333333333E-2</v>
      </c>
      <c r="AQ263" s="231">
        <v>45</v>
      </c>
      <c r="AR263" s="84">
        <f>IFERROR(AQ263/AN263,"-")</f>
        <v>0.12</v>
      </c>
      <c r="AS263" s="231">
        <v>37</v>
      </c>
      <c r="AT263" s="84">
        <f>IFERROR(AS263/AN263,"-")</f>
        <v>9.8666666666666666E-2</v>
      </c>
      <c r="AU263" s="170">
        <v>103</v>
      </c>
      <c r="AV263" s="220">
        <v>2</v>
      </c>
      <c r="AW263" s="84">
        <f>IFERROR(AV263/AU263,"-")</f>
        <v>1.9417475728155338E-2</v>
      </c>
      <c r="AX263" s="231">
        <v>15</v>
      </c>
      <c r="AY263" s="84">
        <f>IFERROR(AX263/AU263,"-")</f>
        <v>0.14563106796116504</v>
      </c>
      <c r="AZ263" s="231">
        <v>10</v>
      </c>
      <c r="BA263" s="84">
        <f>IFERROR(AZ263/AU263,"-")</f>
        <v>9.7087378640776698E-2</v>
      </c>
      <c r="BB263" s="170">
        <f t="shared" si="1125"/>
        <v>5461</v>
      </c>
      <c r="BC263" s="171">
        <f t="shared" si="1126"/>
        <v>613</v>
      </c>
      <c r="BD263" s="84">
        <f>IFERROR(BC263/BB263,"-")</f>
        <v>0.11225050357077458</v>
      </c>
      <c r="BE263" s="171">
        <f t="shared" si="1128"/>
        <v>1217</v>
      </c>
      <c r="BF263" s="84">
        <f>IFERROR(BE263/BB263,"-")</f>
        <v>0.22285295733382166</v>
      </c>
      <c r="BG263" s="171">
        <f t="shared" si="1130"/>
        <v>676</v>
      </c>
      <c r="BH263" s="84">
        <f>IFERROR(BG263/BB263,"-")</f>
        <v>0.12378685222486724</v>
      </c>
      <c r="BJ263" s="259">
        <v>65</v>
      </c>
      <c r="BK263" s="270" t="s">
        <v>10</v>
      </c>
      <c r="BL263" s="209" t="s">
        <v>152</v>
      </c>
      <c r="BM263" s="38">
        <v>4123</v>
      </c>
      <c r="BN263" s="38">
        <v>189</v>
      </c>
      <c r="BO263" s="85">
        <v>4.5840407470288627E-2</v>
      </c>
      <c r="BP263" s="38">
        <v>663</v>
      </c>
      <c r="BQ263" s="85">
        <v>0.1608052389037109</v>
      </c>
      <c r="BR263" s="38">
        <v>274</v>
      </c>
      <c r="BS263" s="85">
        <v>6.6456463739995156E-2</v>
      </c>
      <c r="BU263" s="225"/>
      <c r="BV263" s="214" t="s">
        <v>299</v>
      </c>
      <c r="BW263" s="36">
        <f t="shared" ref="BW263:BW326" si="1468">(BB263-SUM(BC263,BE263,BG263))/BB263</f>
        <v>0.54110968687053651</v>
      </c>
      <c r="BX263" s="226"/>
    </row>
    <row r="264" spans="2:76" ht="14.25" customHeight="1">
      <c r="B264" s="260"/>
      <c r="C264" s="271"/>
      <c r="D264" s="169" t="s">
        <v>160</v>
      </c>
      <c r="E264" s="164">
        <v>0</v>
      </c>
      <c r="F264" s="165">
        <v>0</v>
      </c>
      <c r="G264" s="62" t="str">
        <f t="shared" si="1324"/>
        <v>-</v>
      </c>
      <c r="H264" s="63">
        <v>0</v>
      </c>
      <c r="I264" s="62" t="str">
        <f t="shared" si="1325"/>
        <v>-</v>
      </c>
      <c r="J264" s="63">
        <v>0</v>
      </c>
      <c r="K264" s="62" t="str">
        <f t="shared" si="1326"/>
        <v>-</v>
      </c>
      <c r="L264" s="164">
        <v>1</v>
      </c>
      <c r="M264" s="165">
        <v>0</v>
      </c>
      <c r="N264" s="62">
        <f t="shared" si="1327"/>
        <v>0</v>
      </c>
      <c r="O264" s="63">
        <v>0</v>
      </c>
      <c r="P264" s="62">
        <f t="shared" si="1328"/>
        <v>0</v>
      </c>
      <c r="Q264" s="63">
        <v>0</v>
      </c>
      <c r="R264" s="62">
        <f t="shared" si="1329"/>
        <v>0</v>
      </c>
      <c r="S264" s="164">
        <v>1143</v>
      </c>
      <c r="T264" s="165">
        <v>123</v>
      </c>
      <c r="U264" s="62">
        <f t="shared" si="1330"/>
        <v>0.10761154855643044</v>
      </c>
      <c r="V264" s="63">
        <v>238</v>
      </c>
      <c r="W264" s="62">
        <f t="shared" si="1331"/>
        <v>0.20822397200349957</v>
      </c>
      <c r="X264" s="63">
        <v>124</v>
      </c>
      <c r="Y264" s="62">
        <f t="shared" si="1332"/>
        <v>0.10848643919510061</v>
      </c>
      <c r="Z264" s="164">
        <v>696</v>
      </c>
      <c r="AA264" s="165">
        <v>87</v>
      </c>
      <c r="AB264" s="62">
        <f t="shared" si="1333"/>
        <v>0.125</v>
      </c>
      <c r="AC264" s="63">
        <v>153</v>
      </c>
      <c r="AD264" s="62">
        <f t="shared" si="1334"/>
        <v>0.21982758620689655</v>
      </c>
      <c r="AE264" s="63">
        <v>95</v>
      </c>
      <c r="AF264" s="62">
        <f t="shared" si="1335"/>
        <v>0.13649425287356323</v>
      </c>
      <c r="AG264" s="164">
        <v>383</v>
      </c>
      <c r="AH264" s="165">
        <v>40</v>
      </c>
      <c r="AI264" s="62">
        <f t="shared" si="1336"/>
        <v>0.10443864229765012</v>
      </c>
      <c r="AJ264" s="63">
        <v>67</v>
      </c>
      <c r="AK264" s="62">
        <f t="shared" si="1337"/>
        <v>0.17493472584856398</v>
      </c>
      <c r="AL264" s="63">
        <v>48</v>
      </c>
      <c r="AM264" s="62">
        <f t="shared" si="1338"/>
        <v>0.12532637075718014</v>
      </c>
      <c r="AN264" s="164">
        <v>149</v>
      </c>
      <c r="AO264" s="165">
        <v>9</v>
      </c>
      <c r="AP264" s="62">
        <f t="shared" si="1339"/>
        <v>6.0402684563758392E-2</v>
      </c>
      <c r="AQ264" s="63">
        <v>16</v>
      </c>
      <c r="AR264" s="62">
        <f t="shared" si="1340"/>
        <v>0.10738255033557047</v>
      </c>
      <c r="AS264" s="63">
        <v>17</v>
      </c>
      <c r="AT264" s="62">
        <f t="shared" si="1341"/>
        <v>0.11409395973154363</v>
      </c>
      <c r="AU264" s="164">
        <v>39</v>
      </c>
      <c r="AV264" s="165">
        <v>0</v>
      </c>
      <c r="AW264" s="62">
        <f t="shared" si="1342"/>
        <v>0</v>
      </c>
      <c r="AX264" s="63">
        <v>4</v>
      </c>
      <c r="AY264" s="62">
        <f t="shared" si="1343"/>
        <v>0.10256410256410256</v>
      </c>
      <c r="AZ264" s="63">
        <v>1</v>
      </c>
      <c r="BA264" s="62">
        <f t="shared" si="1344"/>
        <v>2.564102564102564E-2</v>
      </c>
      <c r="BB264" s="164">
        <f t="shared" ref="BB264:BB327" si="1469">SUM(E264,L264,S264,Z264,AG264,AN264,AU264)</f>
        <v>2411</v>
      </c>
      <c r="BC264" s="64">
        <f t="shared" ref="BC264:BC327" si="1470">SUM(F264,M264,T264,AA264,AH264,AO264,AV264)</f>
        <v>259</v>
      </c>
      <c r="BD264" s="62">
        <f t="shared" si="1345"/>
        <v>0.10742430526752385</v>
      </c>
      <c r="BE264" s="64">
        <f t="shared" ref="BE264:BE327" si="1471">SUM(H264,O264,V264,AC264,AJ264,AQ264,AX264)</f>
        <v>478</v>
      </c>
      <c r="BF264" s="62">
        <f t="shared" si="1346"/>
        <v>0.19825798423890501</v>
      </c>
      <c r="BG264" s="64">
        <f t="shared" ref="BG264:BG327" si="1472">SUM(J264,Q264,X264,AE264,AL264,AS264,AZ264)</f>
        <v>285</v>
      </c>
      <c r="BH264" s="62">
        <f t="shared" si="1347"/>
        <v>0.11820821236001659</v>
      </c>
      <c r="BJ264" s="260"/>
      <c r="BK264" s="271"/>
      <c r="BL264" s="209" t="s">
        <v>160</v>
      </c>
      <c r="BM264" s="38">
        <v>319</v>
      </c>
      <c r="BN264" s="38">
        <v>18</v>
      </c>
      <c r="BO264" s="85">
        <v>5.6426332288401257E-2</v>
      </c>
      <c r="BP264" s="38">
        <v>69</v>
      </c>
      <c r="BQ264" s="85">
        <v>0.21630094043887146</v>
      </c>
      <c r="BR264" s="38">
        <v>23</v>
      </c>
      <c r="BS264" s="85">
        <v>7.2100313479623826E-2</v>
      </c>
      <c r="BU264" s="189"/>
      <c r="BV264" s="193" t="s">
        <v>160</v>
      </c>
      <c r="BW264" s="36">
        <f t="shared" si="1468"/>
        <v>0.5761094981335545</v>
      </c>
      <c r="BX264" s="36">
        <f>(BM212-SUM(BN212,BP212,BR212))/BM212</f>
        <v>0.61797255422753428</v>
      </c>
    </row>
    <row r="265" spans="2:76" ht="14.25" customHeight="1">
      <c r="B265" s="260"/>
      <c r="C265" s="271"/>
      <c r="D265" s="136" t="s">
        <v>210</v>
      </c>
      <c r="E265" s="164">
        <v>0</v>
      </c>
      <c r="F265" s="165">
        <v>0</v>
      </c>
      <c r="G265" s="62" t="str">
        <f t="shared" ref="G265" si="1473">IFERROR(F265/E265,"-")</f>
        <v>-</v>
      </c>
      <c r="H265" s="63">
        <v>0</v>
      </c>
      <c r="I265" s="62" t="str">
        <f t="shared" ref="I265" si="1474">IFERROR(H265/E265,"-")</f>
        <v>-</v>
      </c>
      <c r="J265" s="63">
        <v>0</v>
      </c>
      <c r="K265" s="62" t="str">
        <f t="shared" ref="K265" si="1475">IFERROR(J265/E265,"-")</f>
        <v>-</v>
      </c>
      <c r="L265" s="164">
        <v>0</v>
      </c>
      <c r="M265" s="165">
        <v>0</v>
      </c>
      <c r="N265" s="62" t="str">
        <f t="shared" ref="N265" si="1476">IFERROR(M265/L265,"-")</f>
        <v>-</v>
      </c>
      <c r="O265" s="63">
        <v>0</v>
      </c>
      <c r="P265" s="62" t="str">
        <f t="shared" ref="P265" si="1477">IFERROR(O265/L265,"-")</f>
        <v>-</v>
      </c>
      <c r="Q265" s="63">
        <v>0</v>
      </c>
      <c r="R265" s="62" t="str">
        <f t="shared" ref="R265" si="1478">IFERROR(Q265/L265,"-")</f>
        <v>-</v>
      </c>
      <c r="S265" s="164">
        <v>28</v>
      </c>
      <c r="T265" s="165">
        <v>0</v>
      </c>
      <c r="U265" s="62">
        <f t="shared" ref="U265" si="1479">IFERROR(T265/S265,"-")</f>
        <v>0</v>
      </c>
      <c r="V265" s="63">
        <v>2</v>
      </c>
      <c r="W265" s="62">
        <f t="shared" ref="W265" si="1480">IFERROR(V265/S265,"-")</f>
        <v>7.1428571428571425E-2</v>
      </c>
      <c r="X265" s="63">
        <v>4</v>
      </c>
      <c r="Y265" s="62">
        <f t="shared" ref="Y265" si="1481">IFERROR(X265/S265,"-")</f>
        <v>0.14285714285714285</v>
      </c>
      <c r="Z265" s="164">
        <v>64</v>
      </c>
      <c r="AA265" s="165">
        <v>0</v>
      </c>
      <c r="AB265" s="62">
        <f t="shared" ref="AB265" si="1482">IFERROR(AA265/Z265,"-")</f>
        <v>0</v>
      </c>
      <c r="AC265" s="63">
        <v>2</v>
      </c>
      <c r="AD265" s="62">
        <f t="shared" ref="AD265" si="1483">IFERROR(AC265/Z265,"-")</f>
        <v>3.125E-2</v>
      </c>
      <c r="AE265" s="63">
        <v>0</v>
      </c>
      <c r="AF265" s="62">
        <f t="shared" ref="AF265" si="1484">IFERROR(AE265/Z265,"-")</f>
        <v>0</v>
      </c>
      <c r="AG265" s="164">
        <v>66</v>
      </c>
      <c r="AH265" s="165">
        <v>1</v>
      </c>
      <c r="AI265" s="62">
        <f t="shared" ref="AI265" si="1485">IFERROR(AH265/AG265,"-")</f>
        <v>1.5151515151515152E-2</v>
      </c>
      <c r="AJ265" s="63">
        <v>3</v>
      </c>
      <c r="AK265" s="62">
        <f t="shared" ref="AK265" si="1486">IFERROR(AJ265/AG265,"-")</f>
        <v>4.5454545454545456E-2</v>
      </c>
      <c r="AL265" s="63">
        <v>1</v>
      </c>
      <c r="AM265" s="62">
        <f t="shared" ref="AM265" si="1487">IFERROR(AL265/AG265,"-")</f>
        <v>1.5151515151515152E-2</v>
      </c>
      <c r="AN265" s="164">
        <v>70</v>
      </c>
      <c r="AO265" s="165">
        <v>0</v>
      </c>
      <c r="AP265" s="62">
        <f t="shared" ref="AP265" si="1488">IFERROR(AO265/AN265,"-")</f>
        <v>0</v>
      </c>
      <c r="AQ265" s="63">
        <v>3</v>
      </c>
      <c r="AR265" s="62">
        <f t="shared" ref="AR265" si="1489">IFERROR(AQ265/AN265,"-")</f>
        <v>4.2857142857142858E-2</v>
      </c>
      <c r="AS265" s="63">
        <v>0</v>
      </c>
      <c r="AT265" s="62">
        <f t="shared" ref="AT265" si="1490">IFERROR(AS265/AN265,"-")</f>
        <v>0</v>
      </c>
      <c r="AU265" s="164">
        <v>53</v>
      </c>
      <c r="AV265" s="165">
        <v>0</v>
      </c>
      <c r="AW265" s="62">
        <f t="shared" ref="AW265" si="1491">IFERROR(AV265/AU265,"-")</f>
        <v>0</v>
      </c>
      <c r="AX265" s="63">
        <v>0</v>
      </c>
      <c r="AY265" s="62">
        <f t="shared" ref="AY265" si="1492">IFERROR(AX265/AU265,"-")</f>
        <v>0</v>
      </c>
      <c r="AZ265" s="63">
        <v>0</v>
      </c>
      <c r="BA265" s="62">
        <f t="shared" ref="BA265" si="1493">IFERROR(AZ265/AU265,"-")</f>
        <v>0</v>
      </c>
      <c r="BB265" s="164">
        <f t="shared" si="1469"/>
        <v>281</v>
      </c>
      <c r="BC265" s="64">
        <f t="shared" si="1470"/>
        <v>1</v>
      </c>
      <c r="BD265" s="62">
        <f t="shared" ref="BD265" si="1494">IFERROR(BC265/BB265,"-")</f>
        <v>3.5587188612099642E-3</v>
      </c>
      <c r="BE265" s="64">
        <f t="shared" si="1471"/>
        <v>10</v>
      </c>
      <c r="BF265" s="62">
        <f t="shared" ref="BF265" si="1495">IFERROR(BE265/BB265,"-")</f>
        <v>3.5587188612099648E-2</v>
      </c>
      <c r="BG265" s="64">
        <f t="shared" si="1472"/>
        <v>5</v>
      </c>
      <c r="BH265" s="62">
        <f t="shared" ref="BH265" si="1496">IFERROR(BG265/BB265,"-")</f>
        <v>1.7793594306049824E-2</v>
      </c>
      <c r="BJ265" s="260"/>
      <c r="BK265" s="271"/>
      <c r="BL265" s="209" t="s">
        <v>209</v>
      </c>
      <c r="BM265" s="38">
        <v>75</v>
      </c>
      <c r="BN265" s="38">
        <v>0</v>
      </c>
      <c r="BO265" s="85">
        <v>0</v>
      </c>
      <c r="BP265" s="38">
        <v>1</v>
      </c>
      <c r="BQ265" s="85">
        <v>1.3333333333333334E-2</v>
      </c>
      <c r="BR265" s="38">
        <v>1</v>
      </c>
      <c r="BS265" s="85">
        <v>1.3333333333333334E-2</v>
      </c>
      <c r="BU265" s="189"/>
      <c r="BV265" s="193" t="s">
        <v>209</v>
      </c>
      <c r="BW265" s="36">
        <f t="shared" si="1468"/>
        <v>0.94306049822064053</v>
      </c>
      <c r="BX265" s="36">
        <f>(BM213-SUM(BN213,BP213,BR213))/BM213</f>
        <v>0.93733681462140994</v>
      </c>
    </row>
    <row r="266" spans="2:76" ht="14.25" customHeight="1">
      <c r="B266" s="261"/>
      <c r="C266" s="272"/>
      <c r="D266" s="154" t="s">
        <v>67</v>
      </c>
      <c r="E266" s="37">
        <v>7</v>
      </c>
      <c r="F266" s="234">
        <v>0</v>
      </c>
      <c r="G266" s="13">
        <f t="shared" si="1324"/>
        <v>0</v>
      </c>
      <c r="H266" s="33">
        <v>2</v>
      </c>
      <c r="I266" s="13">
        <f t="shared" si="1325"/>
        <v>0.2857142857142857</v>
      </c>
      <c r="J266" s="33">
        <v>0</v>
      </c>
      <c r="K266" s="13">
        <f t="shared" si="1326"/>
        <v>0</v>
      </c>
      <c r="L266" s="37">
        <v>14</v>
      </c>
      <c r="M266" s="234">
        <v>0</v>
      </c>
      <c r="N266" s="13">
        <f t="shared" si="1327"/>
        <v>0</v>
      </c>
      <c r="O266" s="33">
        <v>3</v>
      </c>
      <c r="P266" s="13">
        <f t="shared" si="1328"/>
        <v>0.21428571428571427</v>
      </c>
      <c r="Q266" s="33">
        <v>0</v>
      </c>
      <c r="R266" s="13">
        <f t="shared" si="1329"/>
        <v>0</v>
      </c>
      <c r="S266" s="37">
        <v>7616</v>
      </c>
      <c r="T266" s="234">
        <v>826</v>
      </c>
      <c r="U266" s="13">
        <f t="shared" si="1330"/>
        <v>0.10845588235294118</v>
      </c>
      <c r="V266" s="33">
        <v>1646</v>
      </c>
      <c r="W266" s="13">
        <f t="shared" si="1331"/>
        <v>0.21612394957983194</v>
      </c>
      <c r="X266" s="33">
        <v>885</v>
      </c>
      <c r="Y266" s="13">
        <f t="shared" si="1332"/>
        <v>0.11620273109243698</v>
      </c>
      <c r="Z266" s="37">
        <v>5955</v>
      </c>
      <c r="AA266" s="234">
        <v>661</v>
      </c>
      <c r="AB266" s="13">
        <f t="shared" si="1333"/>
        <v>0.11099916036943745</v>
      </c>
      <c r="AC266" s="33">
        <v>1213</v>
      </c>
      <c r="AD266" s="13">
        <f t="shared" si="1334"/>
        <v>0.20369437447523089</v>
      </c>
      <c r="AE266" s="33">
        <v>810</v>
      </c>
      <c r="AF266" s="13">
        <f t="shared" si="1335"/>
        <v>0.13602015113350127</v>
      </c>
      <c r="AG266" s="37">
        <v>3550</v>
      </c>
      <c r="AH266" s="234">
        <v>252</v>
      </c>
      <c r="AI266" s="13">
        <f t="shared" si="1336"/>
        <v>7.0985915492957741E-2</v>
      </c>
      <c r="AJ266" s="33">
        <v>533</v>
      </c>
      <c r="AK266" s="13">
        <f t="shared" si="1337"/>
        <v>0.15014084507042252</v>
      </c>
      <c r="AL266" s="33">
        <v>388</v>
      </c>
      <c r="AM266" s="13">
        <f t="shared" si="1338"/>
        <v>0.10929577464788733</v>
      </c>
      <c r="AN266" s="37">
        <v>1695</v>
      </c>
      <c r="AO266" s="234">
        <v>71</v>
      </c>
      <c r="AP266" s="13">
        <f t="shared" si="1339"/>
        <v>4.1887905604719763E-2</v>
      </c>
      <c r="AQ266" s="33">
        <v>167</v>
      </c>
      <c r="AR266" s="13">
        <f t="shared" si="1340"/>
        <v>9.8525073746312683E-2</v>
      </c>
      <c r="AS266" s="33">
        <v>128</v>
      </c>
      <c r="AT266" s="13">
        <f t="shared" si="1341"/>
        <v>7.5516224188790559E-2</v>
      </c>
      <c r="AU266" s="37">
        <v>613</v>
      </c>
      <c r="AV266" s="234">
        <v>10</v>
      </c>
      <c r="AW266" s="13">
        <f t="shared" si="1342"/>
        <v>1.6313213703099509E-2</v>
      </c>
      <c r="AX266" s="33">
        <v>37</v>
      </c>
      <c r="AY266" s="13">
        <f t="shared" si="1343"/>
        <v>6.0358890701468187E-2</v>
      </c>
      <c r="AZ266" s="33">
        <v>33</v>
      </c>
      <c r="BA266" s="13">
        <f t="shared" si="1344"/>
        <v>5.3833605220228384E-2</v>
      </c>
      <c r="BB266" s="37">
        <f t="shared" si="1469"/>
        <v>19450</v>
      </c>
      <c r="BC266" s="70">
        <f t="shared" si="1470"/>
        <v>1820</v>
      </c>
      <c r="BD266" s="13">
        <f t="shared" si="1345"/>
        <v>9.3573264781491E-2</v>
      </c>
      <c r="BE266" s="70">
        <f t="shared" si="1471"/>
        <v>3601</v>
      </c>
      <c r="BF266" s="13">
        <f t="shared" si="1346"/>
        <v>0.18514138817480719</v>
      </c>
      <c r="BG266" s="70">
        <f t="shared" si="1472"/>
        <v>2244</v>
      </c>
      <c r="BH266" s="13">
        <f t="shared" si="1347"/>
        <v>0.11537275064267352</v>
      </c>
      <c r="BJ266" s="261"/>
      <c r="BK266" s="272"/>
      <c r="BL266" s="208" t="s">
        <v>67</v>
      </c>
      <c r="BM266" s="38">
        <v>4517</v>
      </c>
      <c r="BN266" s="38">
        <v>207</v>
      </c>
      <c r="BO266" s="85">
        <v>4.582687624529555E-2</v>
      </c>
      <c r="BP266" s="38">
        <v>733</v>
      </c>
      <c r="BQ266" s="85">
        <v>0.16227584680097409</v>
      </c>
      <c r="BR266" s="38">
        <v>298</v>
      </c>
      <c r="BS266" s="85">
        <v>6.5972990923179098E-2</v>
      </c>
      <c r="BU266" s="190"/>
      <c r="BV266" s="192" t="s">
        <v>67</v>
      </c>
      <c r="BW266" s="36">
        <f t="shared" si="1468"/>
        <v>0.60591259640102824</v>
      </c>
      <c r="BX266" s="36">
        <f>(BM214-SUM(BN214,BP214,BR214))/BM214</f>
        <v>0.63727336310324423</v>
      </c>
    </row>
    <row r="267" spans="2:76" ht="14.25" customHeight="1">
      <c r="B267" s="259">
        <v>53</v>
      </c>
      <c r="C267" s="270" t="s">
        <v>19</v>
      </c>
      <c r="D267" s="135" t="s">
        <v>211</v>
      </c>
      <c r="E267" s="120">
        <v>20</v>
      </c>
      <c r="F267" s="83">
        <v>1</v>
      </c>
      <c r="G267" s="72">
        <f t="shared" si="1324"/>
        <v>0.05</v>
      </c>
      <c r="H267" s="73">
        <v>3</v>
      </c>
      <c r="I267" s="72">
        <f t="shared" si="1325"/>
        <v>0.15</v>
      </c>
      <c r="J267" s="73">
        <v>1</v>
      </c>
      <c r="K267" s="72">
        <f t="shared" si="1326"/>
        <v>0.05</v>
      </c>
      <c r="L267" s="120">
        <v>65</v>
      </c>
      <c r="M267" s="83">
        <v>2</v>
      </c>
      <c r="N267" s="72">
        <f t="shared" si="1327"/>
        <v>3.0769230769230771E-2</v>
      </c>
      <c r="O267" s="73">
        <v>9</v>
      </c>
      <c r="P267" s="72">
        <f t="shared" si="1328"/>
        <v>0.13846153846153847</v>
      </c>
      <c r="Q267" s="73">
        <v>3</v>
      </c>
      <c r="R267" s="72">
        <f t="shared" si="1329"/>
        <v>4.6153846153846156E-2</v>
      </c>
      <c r="S267" s="120">
        <v>2982</v>
      </c>
      <c r="T267" s="83">
        <v>206</v>
      </c>
      <c r="U267" s="72">
        <f t="shared" si="1330"/>
        <v>6.9081153588195846E-2</v>
      </c>
      <c r="V267" s="73">
        <v>613</v>
      </c>
      <c r="W267" s="72">
        <f t="shared" si="1331"/>
        <v>0.20556673373574783</v>
      </c>
      <c r="X267" s="73">
        <v>240</v>
      </c>
      <c r="Y267" s="72">
        <f t="shared" si="1332"/>
        <v>8.0482897384305835E-2</v>
      </c>
      <c r="Z267" s="120">
        <v>2452</v>
      </c>
      <c r="AA267" s="83">
        <v>166</v>
      </c>
      <c r="AB267" s="72">
        <f t="shared" si="1333"/>
        <v>6.7699836867862975E-2</v>
      </c>
      <c r="AC267" s="73">
        <v>447</v>
      </c>
      <c r="AD267" s="72">
        <f t="shared" si="1334"/>
        <v>0.18230016313213704</v>
      </c>
      <c r="AE267" s="73">
        <v>203</v>
      </c>
      <c r="AF267" s="72">
        <f t="shared" si="1335"/>
        <v>8.2789559543230015E-2</v>
      </c>
      <c r="AG267" s="120">
        <v>1516</v>
      </c>
      <c r="AH267" s="83">
        <v>55</v>
      </c>
      <c r="AI267" s="72">
        <f t="shared" si="1336"/>
        <v>3.6279683377308705E-2</v>
      </c>
      <c r="AJ267" s="73">
        <v>226</v>
      </c>
      <c r="AK267" s="72">
        <f t="shared" si="1337"/>
        <v>0.14907651715039577</v>
      </c>
      <c r="AL267" s="73">
        <v>99</v>
      </c>
      <c r="AM267" s="72">
        <f t="shared" si="1338"/>
        <v>6.5303430079155678E-2</v>
      </c>
      <c r="AN267" s="120">
        <v>616</v>
      </c>
      <c r="AO267" s="83">
        <v>10</v>
      </c>
      <c r="AP267" s="72">
        <f t="shared" si="1339"/>
        <v>1.6233766233766232E-2</v>
      </c>
      <c r="AQ267" s="73">
        <v>75</v>
      </c>
      <c r="AR267" s="72">
        <f t="shared" si="1340"/>
        <v>0.12175324675324675</v>
      </c>
      <c r="AS267" s="73">
        <v>41</v>
      </c>
      <c r="AT267" s="72">
        <f t="shared" si="1341"/>
        <v>6.6558441558441553E-2</v>
      </c>
      <c r="AU267" s="120">
        <v>192</v>
      </c>
      <c r="AV267" s="83">
        <v>3</v>
      </c>
      <c r="AW267" s="72">
        <f t="shared" si="1342"/>
        <v>1.5625E-2</v>
      </c>
      <c r="AX267" s="73">
        <v>14</v>
      </c>
      <c r="AY267" s="72">
        <f t="shared" si="1343"/>
        <v>7.2916666666666671E-2</v>
      </c>
      <c r="AZ267" s="73">
        <v>6</v>
      </c>
      <c r="BA267" s="72">
        <f t="shared" si="1344"/>
        <v>3.125E-2</v>
      </c>
      <c r="BB267" s="120">
        <f t="shared" si="1469"/>
        <v>7843</v>
      </c>
      <c r="BC267" s="74">
        <f t="shared" si="1470"/>
        <v>443</v>
      </c>
      <c r="BD267" s="72">
        <f t="shared" si="1345"/>
        <v>5.6483488461048066E-2</v>
      </c>
      <c r="BE267" s="74">
        <f t="shared" si="1471"/>
        <v>1387</v>
      </c>
      <c r="BF267" s="72">
        <f t="shared" si="1346"/>
        <v>0.17684559479790896</v>
      </c>
      <c r="BG267" s="74">
        <f t="shared" si="1472"/>
        <v>593</v>
      </c>
      <c r="BH267" s="72">
        <f t="shared" si="1347"/>
        <v>7.5608823154405203E-2</v>
      </c>
      <c r="BJ267" s="259">
        <v>66</v>
      </c>
      <c r="BK267" s="270" t="s">
        <v>5</v>
      </c>
      <c r="BL267" s="209" t="s">
        <v>152</v>
      </c>
      <c r="BM267" s="38">
        <v>4155</v>
      </c>
      <c r="BN267" s="38">
        <v>497</v>
      </c>
      <c r="BO267" s="85">
        <v>0.11961492178098676</v>
      </c>
      <c r="BP267" s="38">
        <v>1507</v>
      </c>
      <c r="BQ267" s="85">
        <v>0.36269554753309263</v>
      </c>
      <c r="BR267" s="38">
        <v>193</v>
      </c>
      <c r="BS267" s="85">
        <v>4.6450060168471724E-2</v>
      </c>
      <c r="BU267" s="188" t="s">
        <v>19</v>
      </c>
      <c r="BV267" s="193" t="s">
        <v>140</v>
      </c>
      <c r="BW267" s="36">
        <f t="shared" si="1468"/>
        <v>0.69106209358663773</v>
      </c>
      <c r="BX267" s="36">
        <f>(BM215-SUM(BN215,BP215,BR215))/BM215</f>
        <v>0.71037616229923928</v>
      </c>
    </row>
    <row r="268" spans="2:76" ht="14.25" customHeight="1">
      <c r="B268" s="260"/>
      <c r="C268" s="271"/>
      <c r="D268" s="216" t="s">
        <v>303</v>
      </c>
      <c r="E268" s="170">
        <v>0</v>
      </c>
      <c r="F268" s="220">
        <v>0</v>
      </c>
      <c r="G268" s="84" t="str">
        <f t="shared" si="1324"/>
        <v>-</v>
      </c>
      <c r="H268" s="231">
        <v>0</v>
      </c>
      <c r="I268" s="84" t="str">
        <f>IFERROR(H268/E268,"-")</f>
        <v>-</v>
      </c>
      <c r="J268" s="231">
        <v>0</v>
      </c>
      <c r="K268" s="84" t="str">
        <f>IFERROR(J268/E268,"-")</f>
        <v>-</v>
      </c>
      <c r="L268" s="170">
        <v>1</v>
      </c>
      <c r="M268" s="220">
        <v>0</v>
      </c>
      <c r="N268" s="84">
        <f>IFERROR(M268/L268,"-")</f>
        <v>0</v>
      </c>
      <c r="O268" s="231">
        <v>0</v>
      </c>
      <c r="P268" s="84">
        <f>IFERROR(O268/L268,"-")</f>
        <v>0</v>
      </c>
      <c r="Q268" s="231">
        <v>0</v>
      </c>
      <c r="R268" s="84">
        <f>IFERROR(Q268/L268,"-")</f>
        <v>0</v>
      </c>
      <c r="S268" s="170">
        <v>846</v>
      </c>
      <c r="T268" s="220">
        <v>79</v>
      </c>
      <c r="U268" s="84">
        <f>IFERROR(T268/S268,"-")</f>
        <v>9.3380614657210398E-2</v>
      </c>
      <c r="V268" s="231">
        <v>186</v>
      </c>
      <c r="W268" s="84">
        <f>IFERROR(V268/S268,"-")</f>
        <v>0.21985815602836881</v>
      </c>
      <c r="X268" s="231">
        <v>87</v>
      </c>
      <c r="Y268" s="84">
        <f>IFERROR(X268/S268,"-")</f>
        <v>0.10283687943262411</v>
      </c>
      <c r="Z268" s="170">
        <v>736</v>
      </c>
      <c r="AA268" s="220">
        <v>69</v>
      </c>
      <c r="AB268" s="84">
        <f>IFERROR(AA268/Z268,"-")</f>
        <v>9.375E-2</v>
      </c>
      <c r="AC268" s="231">
        <v>160</v>
      </c>
      <c r="AD268" s="84">
        <f>IFERROR(AC268/Z268,"-")</f>
        <v>0.21739130434782608</v>
      </c>
      <c r="AE268" s="231">
        <v>70</v>
      </c>
      <c r="AF268" s="84">
        <f>IFERROR(AE268/Z268,"-")</f>
        <v>9.5108695652173919E-2</v>
      </c>
      <c r="AG268" s="170">
        <v>395</v>
      </c>
      <c r="AH268" s="220">
        <v>21</v>
      </c>
      <c r="AI268" s="84">
        <f>IFERROR(AH268/AG268,"-")</f>
        <v>5.3164556962025315E-2</v>
      </c>
      <c r="AJ268" s="231">
        <v>62</v>
      </c>
      <c r="AK268" s="84">
        <f>IFERROR(AJ268/AG268,"-")</f>
        <v>0.1569620253164557</v>
      </c>
      <c r="AL268" s="231">
        <v>41</v>
      </c>
      <c r="AM268" s="84">
        <f>IFERROR(AL268/AG268,"-")</f>
        <v>0.10379746835443038</v>
      </c>
      <c r="AN268" s="170">
        <v>131</v>
      </c>
      <c r="AO268" s="220">
        <v>3</v>
      </c>
      <c r="AP268" s="84">
        <f>IFERROR(AO268/AN268,"-")</f>
        <v>2.2900763358778626E-2</v>
      </c>
      <c r="AQ268" s="231">
        <v>15</v>
      </c>
      <c r="AR268" s="84">
        <f>IFERROR(AQ268/AN268,"-")</f>
        <v>0.11450381679389313</v>
      </c>
      <c r="AS268" s="231">
        <v>4</v>
      </c>
      <c r="AT268" s="84">
        <f>IFERROR(AS268/AN268,"-")</f>
        <v>3.0534351145038167E-2</v>
      </c>
      <c r="AU268" s="170">
        <v>32</v>
      </c>
      <c r="AV268" s="220">
        <v>2</v>
      </c>
      <c r="AW268" s="84">
        <f>IFERROR(AV268/AU268,"-")</f>
        <v>6.25E-2</v>
      </c>
      <c r="AX268" s="231">
        <v>4</v>
      </c>
      <c r="AY268" s="84">
        <f>IFERROR(AX268/AU268,"-")</f>
        <v>0.125</v>
      </c>
      <c r="AZ268" s="231">
        <v>1</v>
      </c>
      <c r="BA268" s="84">
        <f>IFERROR(AZ268/AU268,"-")</f>
        <v>3.125E-2</v>
      </c>
      <c r="BB268" s="170">
        <f t="shared" si="1469"/>
        <v>2141</v>
      </c>
      <c r="BC268" s="171">
        <f t="shared" si="1470"/>
        <v>174</v>
      </c>
      <c r="BD268" s="84">
        <f>IFERROR(BC268/BB268,"-")</f>
        <v>8.1270434376459602E-2</v>
      </c>
      <c r="BE268" s="171">
        <f t="shared" si="1471"/>
        <v>427</v>
      </c>
      <c r="BF268" s="84">
        <f>IFERROR(BE268/BB268,"-")</f>
        <v>0.1994395142456796</v>
      </c>
      <c r="BG268" s="171">
        <f t="shared" si="1472"/>
        <v>203</v>
      </c>
      <c r="BH268" s="84">
        <f>IFERROR(BG268/BB268,"-")</f>
        <v>9.4815506772536196E-2</v>
      </c>
      <c r="BJ268" s="260"/>
      <c r="BK268" s="271"/>
      <c r="BL268" s="209" t="s">
        <v>160</v>
      </c>
      <c r="BM268" s="38">
        <v>398</v>
      </c>
      <c r="BN268" s="38">
        <v>50</v>
      </c>
      <c r="BO268" s="85">
        <v>0.12562814070351758</v>
      </c>
      <c r="BP268" s="38">
        <v>140</v>
      </c>
      <c r="BQ268" s="85">
        <v>0.35175879396984927</v>
      </c>
      <c r="BR268" s="38">
        <v>16</v>
      </c>
      <c r="BS268" s="85">
        <v>4.0201005025125629E-2</v>
      </c>
      <c r="BU268" s="225"/>
      <c r="BV268" s="214" t="s">
        <v>299</v>
      </c>
      <c r="BW268" s="36">
        <f t="shared" si="1468"/>
        <v>0.62447454460532459</v>
      </c>
      <c r="BX268" s="226"/>
    </row>
    <row r="269" spans="2:76" ht="14.25" customHeight="1">
      <c r="B269" s="260"/>
      <c r="C269" s="271"/>
      <c r="D269" s="169" t="s">
        <v>160</v>
      </c>
      <c r="E269" s="164">
        <v>1</v>
      </c>
      <c r="F269" s="165">
        <v>0</v>
      </c>
      <c r="G269" s="62">
        <f t="shared" si="1324"/>
        <v>0</v>
      </c>
      <c r="H269" s="63">
        <v>0</v>
      </c>
      <c r="I269" s="62">
        <f t="shared" si="1325"/>
        <v>0</v>
      </c>
      <c r="J269" s="63">
        <v>0</v>
      </c>
      <c r="K269" s="62">
        <f t="shared" si="1326"/>
        <v>0</v>
      </c>
      <c r="L269" s="164">
        <v>2</v>
      </c>
      <c r="M269" s="165">
        <v>0</v>
      </c>
      <c r="N269" s="62">
        <f t="shared" si="1327"/>
        <v>0</v>
      </c>
      <c r="O269" s="63">
        <v>0</v>
      </c>
      <c r="P269" s="62">
        <f t="shared" si="1328"/>
        <v>0</v>
      </c>
      <c r="Q269" s="63">
        <v>0</v>
      </c>
      <c r="R269" s="62">
        <f t="shared" si="1329"/>
        <v>0</v>
      </c>
      <c r="S269" s="164">
        <v>368</v>
      </c>
      <c r="T269" s="165">
        <v>16</v>
      </c>
      <c r="U269" s="62">
        <f t="shared" si="1330"/>
        <v>4.3478260869565216E-2</v>
      </c>
      <c r="V269" s="63">
        <v>59</v>
      </c>
      <c r="W269" s="62">
        <f t="shared" si="1331"/>
        <v>0.16032608695652173</v>
      </c>
      <c r="X269" s="63">
        <v>31</v>
      </c>
      <c r="Y269" s="62">
        <f t="shared" si="1332"/>
        <v>8.4239130434782608E-2</v>
      </c>
      <c r="Z269" s="164">
        <v>209</v>
      </c>
      <c r="AA269" s="165">
        <v>6</v>
      </c>
      <c r="AB269" s="62">
        <f t="shared" si="1333"/>
        <v>2.8708133971291867E-2</v>
      </c>
      <c r="AC269" s="63">
        <v>49</v>
      </c>
      <c r="AD269" s="62">
        <f t="shared" si="1334"/>
        <v>0.23444976076555024</v>
      </c>
      <c r="AE269" s="63">
        <v>13</v>
      </c>
      <c r="AF269" s="62">
        <f t="shared" si="1335"/>
        <v>6.2200956937799042E-2</v>
      </c>
      <c r="AG269" s="164">
        <v>82</v>
      </c>
      <c r="AH269" s="165">
        <v>3</v>
      </c>
      <c r="AI269" s="62">
        <f t="shared" si="1336"/>
        <v>3.6585365853658534E-2</v>
      </c>
      <c r="AJ269" s="63">
        <v>21</v>
      </c>
      <c r="AK269" s="62">
        <f t="shared" si="1337"/>
        <v>0.25609756097560976</v>
      </c>
      <c r="AL269" s="63">
        <v>10</v>
      </c>
      <c r="AM269" s="62">
        <f t="shared" si="1338"/>
        <v>0.12195121951219512</v>
      </c>
      <c r="AN269" s="164">
        <v>30</v>
      </c>
      <c r="AO269" s="165">
        <v>1</v>
      </c>
      <c r="AP269" s="62">
        <f t="shared" si="1339"/>
        <v>3.3333333333333333E-2</v>
      </c>
      <c r="AQ269" s="63">
        <v>5</v>
      </c>
      <c r="AR269" s="62">
        <f t="shared" si="1340"/>
        <v>0.16666666666666666</v>
      </c>
      <c r="AS269" s="63">
        <v>1</v>
      </c>
      <c r="AT269" s="62">
        <f t="shared" si="1341"/>
        <v>3.3333333333333333E-2</v>
      </c>
      <c r="AU269" s="164">
        <v>5</v>
      </c>
      <c r="AV269" s="165">
        <v>0</v>
      </c>
      <c r="AW269" s="62">
        <f t="shared" si="1342"/>
        <v>0</v>
      </c>
      <c r="AX269" s="63">
        <v>0</v>
      </c>
      <c r="AY269" s="62">
        <f t="shared" si="1343"/>
        <v>0</v>
      </c>
      <c r="AZ269" s="63">
        <v>0</v>
      </c>
      <c r="BA269" s="62">
        <f t="shared" si="1344"/>
        <v>0</v>
      </c>
      <c r="BB269" s="164">
        <f t="shared" si="1469"/>
        <v>697</v>
      </c>
      <c r="BC269" s="64">
        <f t="shared" si="1470"/>
        <v>26</v>
      </c>
      <c r="BD269" s="62">
        <f t="shared" si="1345"/>
        <v>3.7302725968436153E-2</v>
      </c>
      <c r="BE269" s="64">
        <f t="shared" si="1471"/>
        <v>134</v>
      </c>
      <c r="BF269" s="62">
        <f t="shared" si="1346"/>
        <v>0.19225251076040173</v>
      </c>
      <c r="BG269" s="64">
        <f t="shared" si="1472"/>
        <v>55</v>
      </c>
      <c r="BH269" s="62">
        <f t="shared" si="1347"/>
        <v>7.8909612625538014E-2</v>
      </c>
      <c r="BJ269" s="260"/>
      <c r="BK269" s="271"/>
      <c r="BL269" s="209" t="s">
        <v>209</v>
      </c>
      <c r="BM269" s="38">
        <v>74</v>
      </c>
      <c r="BN269" s="38">
        <v>1</v>
      </c>
      <c r="BO269" s="85">
        <v>1.3513513513513514E-2</v>
      </c>
      <c r="BP269" s="38">
        <v>10</v>
      </c>
      <c r="BQ269" s="85">
        <v>0.13513513513513514</v>
      </c>
      <c r="BR269" s="38">
        <v>2</v>
      </c>
      <c r="BS269" s="85">
        <v>2.7027027027027029E-2</v>
      </c>
      <c r="BU269" s="189"/>
      <c r="BV269" s="193" t="s">
        <v>160</v>
      </c>
      <c r="BW269" s="36">
        <f t="shared" si="1468"/>
        <v>0.6915351506456241</v>
      </c>
      <c r="BX269" s="36">
        <f>(BM216-SUM(BN216,BP216,BR216))/BM216</f>
        <v>0.71819645732689208</v>
      </c>
    </row>
    <row r="270" spans="2:76" ht="14.25" customHeight="1">
      <c r="B270" s="260"/>
      <c r="C270" s="271"/>
      <c r="D270" s="136" t="s">
        <v>210</v>
      </c>
      <c r="E270" s="164">
        <v>0</v>
      </c>
      <c r="F270" s="165">
        <v>0</v>
      </c>
      <c r="G270" s="62" t="str">
        <f t="shared" ref="G270" si="1497">IFERROR(F270/E270,"-")</f>
        <v>-</v>
      </c>
      <c r="H270" s="63">
        <v>0</v>
      </c>
      <c r="I270" s="62" t="str">
        <f t="shared" ref="I270" si="1498">IFERROR(H270/E270,"-")</f>
        <v>-</v>
      </c>
      <c r="J270" s="63">
        <v>0</v>
      </c>
      <c r="K270" s="62" t="str">
        <f t="shared" ref="K270" si="1499">IFERROR(J270/E270,"-")</f>
        <v>-</v>
      </c>
      <c r="L270" s="164">
        <v>2</v>
      </c>
      <c r="M270" s="165">
        <v>0</v>
      </c>
      <c r="N270" s="62">
        <f t="shared" ref="N270" si="1500">IFERROR(M270/L270,"-")</f>
        <v>0</v>
      </c>
      <c r="O270" s="63">
        <v>0</v>
      </c>
      <c r="P270" s="62">
        <f t="shared" ref="P270" si="1501">IFERROR(O270/L270,"-")</f>
        <v>0</v>
      </c>
      <c r="Q270" s="63">
        <v>0</v>
      </c>
      <c r="R270" s="62">
        <f t="shared" ref="R270" si="1502">IFERROR(Q270/L270,"-")</f>
        <v>0</v>
      </c>
      <c r="S270" s="164">
        <v>19</v>
      </c>
      <c r="T270" s="165">
        <v>0</v>
      </c>
      <c r="U270" s="62">
        <f t="shared" ref="U270" si="1503">IFERROR(T270/S270,"-")</f>
        <v>0</v>
      </c>
      <c r="V270" s="63">
        <v>0</v>
      </c>
      <c r="W270" s="62">
        <f t="shared" ref="W270" si="1504">IFERROR(V270/S270,"-")</f>
        <v>0</v>
      </c>
      <c r="X270" s="63">
        <v>0</v>
      </c>
      <c r="Y270" s="62">
        <f t="shared" ref="Y270" si="1505">IFERROR(X270/S270,"-")</f>
        <v>0</v>
      </c>
      <c r="Z270" s="164">
        <v>32</v>
      </c>
      <c r="AA270" s="165">
        <v>0</v>
      </c>
      <c r="AB270" s="62">
        <f t="shared" ref="AB270" si="1506">IFERROR(AA270/Z270,"-")</f>
        <v>0</v>
      </c>
      <c r="AC270" s="63">
        <v>1</v>
      </c>
      <c r="AD270" s="62">
        <f t="shared" ref="AD270" si="1507">IFERROR(AC270/Z270,"-")</f>
        <v>3.125E-2</v>
      </c>
      <c r="AE270" s="63">
        <v>0</v>
      </c>
      <c r="AF270" s="62">
        <f t="shared" ref="AF270" si="1508">IFERROR(AE270/Z270,"-")</f>
        <v>0</v>
      </c>
      <c r="AG270" s="164">
        <v>45</v>
      </c>
      <c r="AH270" s="165">
        <v>0</v>
      </c>
      <c r="AI270" s="62">
        <f t="shared" ref="AI270" si="1509">IFERROR(AH270/AG270,"-")</f>
        <v>0</v>
      </c>
      <c r="AJ270" s="63">
        <v>2</v>
      </c>
      <c r="AK270" s="62">
        <f t="shared" ref="AK270" si="1510">IFERROR(AJ270/AG270,"-")</f>
        <v>4.4444444444444446E-2</v>
      </c>
      <c r="AL270" s="63">
        <v>1</v>
      </c>
      <c r="AM270" s="62">
        <f t="shared" ref="AM270" si="1511">IFERROR(AL270/AG270,"-")</f>
        <v>2.2222222222222223E-2</v>
      </c>
      <c r="AN270" s="164">
        <v>48</v>
      </c>
      <c r="AO270" s="165">
        <v>0</v>
      </c>
      <c r="AP270" s="62">
        <f t="shared" ref="AP270" si="1512">IFERROR(AO270/AN270,"-")</f>
        <v>0</v>
      </c>
      <c r="AQ270" s="63">
        <v>1</v>
      </c>
      <c r="AR270" s="62">
        <f t="shared" ref="AR270" si="1513">IFERROR(AQ270/AN270,"-")</f>
        <v>2.0833333333333332E-2</v>
      </c>
      <c r="AS270" s="63">
        <v>0</v>
      </c>
      <c r="AT270" s="62">
        <f t="shared" ref="AT270" si="1514">IFERROR(AS270/AN270,"-")</f>
        <v>0</v>
      </c>
      <c r="AU270" s="164">
        <v>35</v>
      </c>
      <c r="AV270" s="165">
        <v>0</v>
      </c>
      <c r="AW270" s="62">
        <f t="shared" ref="AW270" si="1515">IFERROR(AV270/AU270,"-")</f>
        <v>0</v>
      </c>
      <c r="AX270" s="63">
        <v>0</v>
      </c>
      <c r="AY270" s="62">
        <f t="shared" ref="AY270" si="1516">IFERROR(AX270/AU270,"-")</f>
        <v>0</v>
      </c>
      <c r="AZ270" s="63">
        <v>0</v>
      </c>
      <c r="BA270" s="62">
        <f t="shared" ref="BA270" si="1517">IFERROR(AZ270/AU270,"-")</f>
        <v>0</v>
      </c>
      <c r="BB270" s="164">
        <f t="shared" si="1469"/>
        <v>181</v>
      </c>
      <c r="BC270" s="64">
        <f t="shared" si="1470"/>
        <v>0</v>
      </c>
      <c r="BD270" s="62">
        <f t="shared" ref="BD270" si="1518">IFERROR(BC270/BB270,"-")</f>
        <v>0</v>
      </c>
      <c r="BE270" s="64">
        <f t="shared" si="1471"/>
        <v>4</v>
      </c>
      <c r="BF270" s="62">
        <f t="shared" ref="BF270" si="1519">IFERROR(BE270/BB270,"-")</f>
        <v>2.2099447513812154E-2</v>
      </c>
      <c r="BG270" s="64">
        <f t="shared" si="1472"/>
        <v>1</v>
      </c>
      <c r="BH270" s="62">
        <f t="shared" ref="BH270" si="1520">IFERROR(BG270/BB270,"-")</f>
        <v>5.5248618784530384E-3</v>
      </c>
      <c r="BJ270" s="261"/>
      <c r="BK270" s="272"/>
      <c r="BL270" s="208" t="s">
        <v>67</v>
      </c>
      <c r="BM270" s="38">
        <v>4627</v>
      </c>
      <c r="BN270" s="38">
        <v>548</v>
      </c>
      <c r="BO270" s="85">
        <v>0.11843527123406095</v>
      </c>
      <c r="BP270" s="38">
        <v>1657</v>
      </c>
      <c r="BQ270" s="85">
        <v>0.35811540955262589</v>
      </c>
      <c r="BR270" s="38">
        <v>211</v>
      </c>
      <c r="BS270" s="85">
        <v>4.5601901880267991E-2</v>
      </c>
      <c r="BU270" s="189"/>
      <c r="BV270" s="193" t="s">
        <v>209</v>
      </c>
      <c r="BW270" s="36">
        <f t="shared" si="1468"/>
        <v>0.97237569060773477</v>
      </c>
      <c r="BX270" s="36">
        <f>(BM217-SUM(BN217,BP217,BR217))/BM217</f>
        <v>0.96414342629482075</v>
      </c>
    </row>
    <row r="271" spans="2:76" ht="14.25" customHeight="1">
      <c r="B271" s="261"/>
      <c r="C271" s="272"/>
      <c r="D271" s="154" t="s">
        <v>67</v>
      </c>
      <c r="E271" s="37">
        <v>21</v>
      </c>
      <c r="F271" s="234">
        <v>1</v>
      </c>
      <c r="G271" s="13">
        <f t="shared" si="1324"/>
        <v>4.7619047619047616E-2</v>
      </c>
      <c r="H271" s="33">
        <v>3</v>
      </c>
      <c r="I271" s="13">
        <f t="shared" si="1325"/>
        <v>0.14285714285714285</v>
      </c>
      <c r="J271" s="33">
        <v>1</v>
      </c>
      <c r="K271" s="13">
        <f t="shared" si="1326"/>
        <v>4.7619047619047616E-2</v>
      </c>
      <c r="L271" s="37">
        <v>70</v>
      </c>
      <c r="M271" s="234">
        <v>2</v>
      </c>
      <c r="N271" s="13">
        <f t="shared" si="1327"/>
        <v>2.8571428571428571E-2</v>
      </c>
      <c r="O271" s="33">
        <v>9</v>
      </c>
      <c r="P271" s="13">
        <f t="shared" si="1328"/>
        <v>0.12857142857142856</v>
      </c>
      <c r="Q271" s="33">
        <v>3</v>
      </c>
      <c r="R271" s="13">
        <f t="shared" si="1329"/>
        <v>4.2857142857142858E-2</v>
      </c>
      <c r="S271" s="37">
        <v>4215</v>
      </c>
      <c r="T271" s="234">
        <v>301</v>
      </c>
      <c r="U271" s="13">
        <f t="shared" si="1330"/>
        <v>7.141162514827995E-2</v>
      </c>
      <c r="V271" s="33">
        <v>858</v>
      </c>
      <c r="W271" s="13">
        <f t="shared" si="1331"/>
        <v>0.20355871886120996</v>
      </c>
      <c r="X271" s="33">
        <v>358</v>
      </c>
      <c r="Y271" s="13">
        <f t="shared" si="1332"/>
        <v>8.4934756820877824E-2</v>
      </c>
      <c r="Z271" s="37">
        <v>3429</v>
      </c>
      <c r="AA271" s="234">
        <v>241</v>
      </c>
      <c r="AB271" s="13">
        <f t="shared" si="1333"/>
        <v>7.0282881306503356E-2</v>
      </c>
      <c r="AC271" s="33">
        <v>657</v>
      </c>
      <c r="AD271" s="13">
        <f t="shared" si="1334"/>
        <v>0.19160104986876642</v>
      </c>
      <c r="AE271" s="33">
        <v>286</v>
      </c>
      <c r="AF271" s="13">
        <f t="shared" si="1335"/>
        <v>8.3406240886555849E-2</v>
      </c>
      <c r="AG271" s="37">
        <v>2038</v>
      </c>
      <c r="AH271" s="234">
        <v>79</v>
      </c>
      <c r="AI271" s="13">
        <f t="shared" si="1336"/>
        <v>3.8763493621197249E-2</v>
      </c>
      <c r="AJ271" s="33">
        <v>311</v>
      </c>
      <c r="AK271" s="13">
        <f t="shared" si="1337"/>
        <v>0.15260058881256133</v>
      </c>
      <c r="AL271" s="33">
        <v>151</v>
      </c>
      <c r="AM271" s="13">
        <f t="shared" si="1338"/>
        <v>7.4092247301275754E-2</v>
      </c>
      <c r="AN271" s="37">
        <v>825</v>
      </c>
      <c r="AO271" s="234">
        <v>14</v>
      </c>
      <c r="AP271" s="13">
        <f t="shared" si="1339"/>
        <v>1.6969696969696971E-2</v>
      </c>
      <c r="AQ271" s="33">
        <v>96</v>
      </c>
      <c r="AR271" s="13">
        <f t="shared" si="1340"/>
        <v>0.11636363636363636</v>
      </c>
      <c r="AS271" s="33">
        <v>46</v>
      </c>
      <c r="AT271" s="13">
        <f t="shared" si="1341"/>
        <v>5.5757575757575756E-2</v>
      </c>
      <c r="AU271" s="37">
        <v>264</v>
      </c>
      <c r="AV271" s="234">
        <v>5</v>
      </c>
      <c r="AW271" s="13">
        <f t="shared" si="1342"/>
        <v>1.893939393939394E-2</v>
      </c>
      <c r="AX271" s="33">
        <v>18</v>
      </c>
      <c r="AY271" s="13">
        <f t="shared" si="1343"/>
        <v>6.8181818181818177E-2</v>
      </c>
      <c r="AZ271" s="33">
        <v>7</v>
      </c>
      <c r="BA271" s="13">
        <f t="shared" si="1344"/>
        <v>2.6515151515151516E-2</v>
      </c>
      <c r="BB271" s="37">
        <f t="shared" si="1469"/>
        <v>10862</v>
      </c>
      <c r="BC271" s="70">
        <f t="shared" si="1470"/>
        <v>643</v>
      </c>
      <c r="BD271" s="13">
        <f t="shared" si="1345"/>
        <v>5.9197201252071445E-2</v>
      </c>
      <c r="BE271" s="70">
        <f t="shared" si="1471"/>
        <v>1952</v>
      </c>
      <c r="BF271" s="13">
        <f t="shared" si="1346"/>
        <v>0.17970907751795248</v>
      </c>
      <c r="BG271" s="70">
        <f t="shared" si="1472"/>
        <v>852</v>
      </c>
      <c r="BH271" s="13">
        <f t="shared" si="1347"/>
        <v>7.8438593260909587E-2</v>
      </c>
      <c r="BJ271" s="259">
        <v>67</v>
      </c>
      <c r="BK271" s="270" t="s">
        <v>6</v>
      </c>
      <c r="BL271" s="209" t="s">
        <v>152</v>
      </c>
      <c r="BM271" s="38">
        <v>1833</v>
      </c>
      <c r="BN271" s="38">
        <v>102</v>
      </c>
      <c r="BO271" s="85">
        <v>5.5646481178396073E-2</v>
      </c>
      <c r="BP271" s="38">
        <v>261</v>
      </c>
      <c r="BQ271" s="85">
        <v>0.14238952536824878</v>
      </c>
      <c r="BR271" s="38">
        <v>114</v>
      </c>
      <c r="BS271" s="85">
        <v>6.2193126022913256E-2</v>
      </c>
      <c r="BU271" s="190"/>
      <c r="BV271" s="192" t="s">
        <v>67</v>
      </c>
      <c r="BW271" s="36">
        <f t="shared" si="1468"/>
        <v>0.68265512796906647</v>
      </c>
      <c r="BX271" s="36">
        <f>(BM218-SUM(BN218,BP218,BR218))/BM218</f>
        <v>0.71700851393188858</v>
      </c>
    </row>
    <row r="272" spans="2:76" ht="14.25" customHeight="1">
      <c r="B272" s="259">
        <v>54</v>
      </c>
      <c r="C272" s="270" t="s">
        <v>24</v>
      </c>
      <c r="D272" s="135" t="s">
        <v>211</v>
      </c>
      <c r="E272" s="120">
        <v>30</v>
      </c>
      <c r="F272" s="83">
        <v>2</v>
      </c>
      <c r="G272" s="72">
        <f t="shared" si="1324"/>
        <v>6.6666666666666666E-2</v>
      </c>
      <c r="H272" s="73">
        <v>2</v>
      </c>
      <c r="I272" s="72">
        <f t="shared" si="1325"/>
        <v>6.6666666666666666E-2</v>
      </c>
      <c r="J272" s="73">
        <v>1</v>
      </c>
      <c r="K272" s="72">
        <f t="shared" si="1326"/>
        <v>3.3333333333333333E-2</v>
      </c>
      <c r="L272" s="120">
        <v>85</v>
      </c>
      <c r="M272" s="83">
        <v>1</v>
      </c>
      <c r="N272" s="72">
        <f t="shared" si="1327"/>
        <v>1.1764705882352941E-2</v>
      </c>
      <c r="O272" s="73">
        <v>3</v>
      </c>
      <c r="P272" s="72">
        <f t="shared" si="1328"/>
        <v>3.5294117647058823E-2</v>
      </c>
      <c r="Q272" s="73">
        <v>4</v>
      </c>
      <c r="R272" s="72">
        <f t="shared" si="1329"/>
        <v>4.7058823529411764E-2</v>
      </c>
      <c r="S272" s="120">
        <v>4816</v>
      </c>
      <c r="T272" s="83">
        <v>418</v>
      </c>
      <c r="U272" s="72">
        <f t="shared" si="1330"/>
        <v>8.6794019933554817E-2</v>
      </c>
      <c r="V272" s="73">
        <v>1224</v>
      </c>
      <c r="W272" s="72">
        <f t="shared" si="1331"/>
        <v>0.25415282392026578</v>
      </c>
      <c r="X272" s="73">
        <v>314</v>
      </c>
      <c r="Y272" s="72">
        <f t="shared" si="1332"/>
        <v>6.5199335548172754E-2</v>
      </c>
      <c r="Z272" s="120">
        <v>3995</v>
      </c>
      <c r="AA272" s="83">
        <v>306</v>
      </c>
      <c r="AB272" s="72">
        <f t="shared" si="1333"/>
        <v>7.6595744680851063E-2</v>
      </c>
      <c r="AC272" s="73">
        <v>982</v>
      </c>
      <c r="AD272" s="72">
        <f t="shared" si="1334"/>
        <v>0.24580725907384229</v>
      </c>
      <c r="AE272" s="73">
        <v>263</v>
      </c>
      <c r="AF272" s="72">
        <f t="shared" si="1335"/>
        <v>6.5832290362953697E-2</v>
      </c>
      <c r="AG272" s="120">
        <v>2363</v>
      </c>
      <c r="AH272" s="83">
        <v>131</v>
      </c>
      <c r="AI272" s="72">
        <f t="shared" si="1336"/>
        <v>5.5438002539145152E-2</v>
      </c>
      <c r="AJ272" s="73">
        <v>441</v>
      </c>
      <c r="AK272" s="72">
        <f t="shared" si="1337"/>
        <v>0.18662716885315278</v>
      </c>
      <c r="AL272" s="73">
        <v>135</v>
      </c>
      <c r="AM272" s="72">
        <f t="shared" si="1338"/>
        <v>5.7130765975454932E-2</v>
      </c>
      <c r="AN272" s="120">
        <v>1014</v>
      </c>
      <c r="AO272" s="83">
        <v>31</v>
      </c>
      <c r="AP272" s="72">
        <f t="shared" si="1339"/>
        <v>3.0571992110453649E-2</v>
      </c>
      <c r="AQ272" s="73">
        <v>125</v>
      </c>
      <c r="AR272" s="72">
        <f t="shared" si="1340"/>
        <v>0.1232741617357002</v>
      </c>
      <c r="AS272" s="73">
        <v>50</v>
      </c>
      <c r="AT272" s="72">
        <f t="shared" si="1341"/>
        <v>4.9309664694280081E-2</v>
      </c>
      <c r="AU272" s="120">
        <v>326</v>
      </c>
      <c r="AV272" s="83">
        <v>1</v>
      </c>
      <c r="AW272" s="72">
        <f t="shared" si="1342"/>
        <v>3.0674846625766872E-3</v>
      </c>
      <c r="AX272" s="73">
        <v>40</v>
      </c>
      <c r="AY272" s="72">
        <f t="shared" si="1343"/>
        <v>0.12269938650306748</v>
      </c>
      <c r="AZ272" s="73">
        <v>8</v>
      </c>
      <c r="BA272" s="72">
        <f t="shared" si="1344"/>
        <v>2.4539877300613498E-2</v>
      </c>
      <c r="BB272" s="120">
        <f t="shared" si="1469"/>
        <v>12629</v>
      </c>
      <c r="BC272" s="74">
        <f t="shared" si="1470"/>
        <v>890</v>
      </c>
      <c r="BD272" s="72">
        <f t="shared" si="1345"/>
        <v>7.0472721513975767E-2</v>
      </c>
      <c r="BE272" s="74">
        <f t="shared" si="1471"/>
        <v>2817</v>
      </c>
      <c r="BF272" s="72">
        <f t="shared" si="1346"/>
        <v>0.22305804101670756</v>
      </c>
      <c r="BG272" s="74">
        <f t="shared" si="1472"/>
        <v>775</v>
      </c>
      <c r="BH272" s="72">
        <f t="shared" si="1347"/>
        <v>6.1366695700372162E-2</v>
      </c>
      <c r="BJ272" s="260"/>
      <c r="BK272" s="271"/>
      <c r="BL272" s="209" t="s">
        <v>160</v>
      </c>
      <c r="BM272" s="38">
        <v>58</v>
      </c>
      <c r="BN272" s="38">
        <v>5</v>
      </c>
      <c r="BO272" s="85">
        <v>8.6206896551724144E-2</v>
      </c>
      <c r="BP272" s="38">
        <v>11</v>
      </c>
      <c r="BQ272" s="85">
        <v>0.18965517241379309</v>
      </c>
      <c r="BR272" s="38">
        <v>9</v>
      </c>
      <c r="BS272" s="85">
        <v>0.15517241379310345</v>
      </c>
      <c r="BU272" s="188" t="s">
        <v>24</v>
      </c>
      <c r="BV272" s="193" t="s">
        <v>140</v>
      </c>
      <c r="BW272" s="36">
        <f t="shared" si="1468"/>
        <v>0.64510254176894444</v>
      </c>
      <c r="BX272" s="36">
        <f>(BM219-SUM(BN219,BP219,BR219))/BM219</f>
        <v>0.64797647209257725</v>
      </c>
    </row>
    <row r="273" spans="2:76" ht="14.25" customHeight="1">
      <c r="B273" s="260"/>
      <c r="C273" s="271"/>
      <c r="D273" s="216" t="s">
        <v>303</v>
      </c>
      <c r="E273" s="170">
        <v>4</v>
      </c>
      <c r="F273" s="220">
        <v>0</v>
      </c>
      <c r="G273" s="84">
        <f t="shared" si="1324"/>
        <v>0</v>
      </c>
      <c r="H273" s="231">
        <v>1</v>
      </c>
      <c r="I273" s="84">
        <f>IFERROR(H273/E273,"-")</f>
        <v>0.25</v>
      </c>
      <c r="J273" s="231">
        <v>0</v>
      </c>
      <c r="K273" s="84">
        <f>IFERROR(J273/E273,"-")</f>
        <v>0</v>
      </c>
      <c r="L273" s="170">
        <v>7</v>
      </c>
      <c r="M273" s="220">
        <v>0</v>
      </c>
      <c r="N273" s="84">
        <f>IFERROR(M273/L273,"-")</f>
        <v>0</v>
      </c>
      <c r="O273" s="231">
        <v>0</v>
      </c>
      <c r="P273" s="84">
        <f>IFERROR(O273/L273,"-")</f>
        <v>0</v>
      </c>
      <c r="Q273" s="231">
        <v>0</v>
      </c>
      <c r="R273" s="84">
        <f>IFERROR(Q273/L273,"-")</f>
        <v>0</v>
      </c>
      <c r="S273" s="170">
        <v>1449</v>
      </c>
      <c r="T273" s="220">
        <v>140</v>
      </c>
      <c r="U273" s="84">
        <f>IFERROR(T273/S273,"-")</f>
        <v>9.6618357487922704E-2</v>
      </c>
      <c r="V273" s="231">
        <v>427</v>
      </c>
      <c r="W273" s="84">
        <f>IFERROR(V273/S273,"-")</f>
        <v>0.29468599033816423</v>
      </c>
      <c r="X273" s="231">
        <v>95</v>
      </c>
      <c r="Y273" s="84">
        <f>IFERROR(X273/S273,"-")</f>
        <v>6.5562456866804689E-2</v>
      </c>
      <c r="Z273" s="170">
        <v>1196</v>
      </c>
      <c r="AA273" s="220">
        <v>111</v>
      </c>
      <c r="AB273" s="84">
        <f>IFERROR(AA273/Z273,"-")</f>
        <v>9.2809364548494977E-2</v>
      </c>
      <c r="AC273" s="231">
        <v>363</v>
      </c>
      <c r="AD273" s="84">
        <f>IFERROR(AC273/Z273,"-")</f>
        <v>0.30351170568561875</v>
      </c>
      <c r="AE273" s="231">
        <v>90</v>
      </c>
      <c r="AF273" s="84">
        <f>IFERROR(AE273/Z273,"-")</f>
        <v>7.5250836120401343E-2</v>
      </c>
      <c r="AG273" s="170">
        <v>672</v>
      </c>
      <c r="AH273" s="220">
        <v>51</v>
      </c>
      <c r="AI273" s="84">
        <f>IFERROR(AH273/AG273,"-")</f>
        <v>7.5892857142857137E-2</v>
      </c>
      <c r="AJ273" s="231">
        <v>151</v>
      </c>
      <c r="AK273" s="84">
        <f>IFERROR(AJ273/AG273,"-")</f>
        <v>0.22470238095238096</v>
      </c>
      <c r="AL273" s="231">
        <v>46</v>
      </c>
      <c r="AM273" s="84">
        <f>IFERROR(AL273/AG273,"-")</f>
        <v>6.8452380952380959E-2</v>
      </c>
      <c r="AN273" s="170">
        <v>280</v>
      </c>
      <c r="AO273" s="220">
        <v>17</v>
      </c>
      <c r="AP273" s="84">
        <f>IFERROR(AO273/AN273,"-")</f>
        <v>6.0714285714285714E-2</v>
      </c>
      <c r="AQ273" s="231">
        <v>44</v>
      </c>
      <c r="AR273" s="84">
        <f>IFERROR(AQ273/AN273,"-")</f>
        <v>0.15714285714285714</v>
      </c>
      <c r="AS273" s="231">
        <v>17</v>
      </c>
      <c r="AT273" s="84">
        <f>IFERROR(AS273/AN273,"-")</f>
        <v>6.0714285714285714E-2</v>
      </c>
      <c r="AU273" s="170">
        <v>61</v>
      </c>
      <c r="AV273" s="220">
        <v>2</v>
      </c>
      <c r="AW273" s="84">
        <f>IFERROR(AV273/AU273,"-")</f>
        <v>3.2786885245901641E-2</v>
      </c>
      <c r="AX273" s="231">
        <v>10</v>
      </c>
      <c r="AY273" s="84">
        <f>IFERROR(AX273/AU273,"-")</f>
        <v>0.16393442622950818</v>
      </c>
      <c r="AZ273" s="231">
        <v>4</v>
      </c>
      <c r="BA273" s="84">
        <f>IFERROR(AZ273/AU273,"-")</f>
        <v>6.5573770491803282E-2</v>
      </c>
      <c r="BB273" s="170">
        <f t="shared" si="1469"/>
        <v>3669</v>
      </c>
      <c r="BC273" s="171">
        <f t="shared" si="1470"/>
        <v>321</v>
      </c>
      <c r="BD273" s="84">
        <f>IFERROR(BC273/BB273,"-")</f>
        <v>8.7489779231398196E-2</v>
      </c>
      <c r="BE273" s="171">
        <f t="shared" si="1471"/>
        <v>996</v>
      </c>
      <c r="BF273" s="84">
        <f>IFERROR(BE273/BB273,"-")</f>
        <v>0.27146361406377761</v>
      </c>
      <c r="BG273" s="171">
        <f t="shared" si="1472"/>
        <v>252</v>
      </c>
      <c r="BH273" s="84">
        <f>IFERROR(BG273/BB273,"-")</f>
        <v>6.8683565004088301E-2</v>
      </c>
      <c r="BJ273" s="260"/>
      <c r="BK273" s="271"/>
      <c r="BL273" s="209" t="s">
        <v>209</v>
      </c>
      <c r="BM273" s="38">
        <v>50</v>
      </c>
      <c r="BN273" s="38">
        <v>0</v>
      </c>
      <c r="BO273" s="85">
        <v>0</v>
      </c>
      <c r="BP273" s="38">
        <v>0</v>
      </c>
      <c r="BQ273" s="85">
        <v>0</v>
      </c>
      <c r="BR273" s="38">
        <v>1</v>
      </c>
      <c r="BS273" s="85">
        <v>0.02</v>
      </c>
      <c r="BU273" s="225"/>
      <c r="BV273" s="214" t="s">
        <v>299</v>
      </c>
      <c r="BW273" s="36">
        <f t="shared" si="1468"/>
        <v>0.57236304170073593</v>
      </c>
      <c r="BX273" s="226"/>
    </row>
    <row r="274" spans="2:76" ht="14.25" customHeight="1">
      <c r="B274" s="260"/>
      <c r="C274" s="271"/>
      <c r="D274" s="169" t="s">
        <v>160</v>
      </c>
      <c r="E274" s="164">
        <v>0</v>
      </c>
      <c r="F274" s="165">
        <v>0</v>
      </c>
      <c r="G274" s="62" t="str">
        <f t="shared" si="1324"/>
        <v>-</v>
      </c>
      <c r="H274" s="63">
        <v>0</v>
      </c>
      <c r="I274" s="62" t="str">
        <f t="shared" si="1325"/>
        <v>-</v>
      </c>
      <c r="J274" s="63">
        <v>0</v>
      </c>
      <c r="K274" s="62" t="str">
        <f t="shared" si="1326"/>
        <v>-</v>
      </c>
      <c r="L274" s="164">
        <v>2</v>
      </c>
      <c r="M274" s="165">
        <v>0</v>
      </c>
      <c r="N274" s="62">
        <f t="shared" si="1327"/>
        <v>0</v>
      </c>
      <c r="O274" s="63">
        <v>1</v>
      </c>
      <c r="P274" s="62">
        <f t="shared" si="1328"/>
        <v>0.5</v>
      </c>
      <c r="Q274" s="63">
        <v>0</v>
      </c>
      <c r="R274" s="62">
        <f t="shared" si="1329"/>
        <v>0</v>
      </c>
      <c r="S274" s="164">
        <v>603</v>
      </c>
      <c r="T274" s="165">
        <v>46</v>
      </c>
      <c r="U274" s="62">
        <f t="shared" si="1330"/>
        <v>7.6285240464344942E-2</v>
      </c>
      <c r="V274" s="63">
        <v>150</v>
      </c>
      <c r="W274" s="62">
        <f t="shared" si="1331"/>
        <v>0.24875621890547264</v>
      </c>
      <c r="X274" s="63">
        <v>42</v>
      </c>
      <c r="Y274" s="62">
        <f t="shared" si="1332"/>
        <v>6.965174129353234E-2</v>
      </c>
      <c r="Z274" s="164">
        <v>366</v>
      </c>
      <c r="AA274" s="165">
        <v>24</v>
      </c>
      <c r="AB274" s="62">
        <f t="shared" si="1333"/>
        <v>6.5573770491803282E-2</v>
      </c>
      <c r="AC274" s="63">
        <v>110</v>
      </c>
      <c r="AD274" s="62">
        <f t="shared" si="1334"/>
        <v>0.30054644808743169</v>
      </c>
      <c r="AE274" s="63">
        <v>32</v>
      </c>
      <c r="AF274" s="62">
        <f t="shared" si="1335"/>
        <v>8.7431693989071038E-2</v>
      </c>
      <c r="AG274" s="164">
        <v>191</v>
      </c>
      <c r="AH274" s="165">
        <v>7</v>
      </c>
      <c r="AI274" s="62">
        <f t="shared" si="1336"/>
        <v>3.6649214659685861E-2</v>
      </c>
      <c r="AJ274" s="63">
        <v>36</v>
      </c>
      <c r="AK274" s="62">
        <f t="shared" si="1337"/>
        <v>0.18848167539267016</v>
      </c>
      <c r="AL274" s="63">
        <v>9</v>
      </c>
      <c r="AM274" s="62">
        <f t="shared" si="1338"/>
        <v>4.712041884816754E-2</v>
      </c>
      <c r="AN274" s="164">
        <v>80</v>
      </c>
      <c r="AO274" s="165">
        <v>2</v>
      </c>
      <c r="AP274" s="62">
        <f t="shared" si="1339"/>
        <v>2.5000000000000001E-2</v>
      </c>
      <c r="AQ274" s="63">
        <v>17</v>
      </c>
      <c r="AR274" s="62">
        <f t="shared" si="1340"/>
        <v>0.21249999999999999</v>
      </c>
      <c r="AS274" s="63">
        <v>3</v>
      </c>
      <c r="AT274" s="62">
        <f t="shared" si="1341"/>
        <v>3.7499999999999999E-2</v>
      </c>
      <c r="AU274" s="164">
        <v>15</v>
      </c>
      <c r="AV274" s="165">
        <v>1</v>
      </c>
      <c r="AW274" s="62">
        <f t="shared" si="1342"/>
        <v>6.6666666666666666E-2</v>
      </c>
      <c r="AX274" s="63">
        <v>2</v>
      </c>
      <c r="AY274" s="62">
        <f t="shared" si="1343"/>
        <v>0.13333333333333333</v>
      </c>
      <c r="AZ274" s="63">
        <v>1</v>
      </c>
      <c r="BA274" s="62">
        <f t="shared" si="1344"/>
        <v>6.6666666666666666E-2</v>
      </c>
      <c r="BB274" s="164">
        <f t="shared" si="1469"/>
        <v>1257</v>
      </c>
      <c r="BC274" s="64">
        <f t="shared" si="1470"/>
        <v>80</v>
      </c>
      <c r="BD274" s="62">
        <f t="shared" si="1345"/>
        <v>6.3643595863166272E-2</v>
      </c>
      <c r="BE274" s="64">
        <f t="shared" si="1471"/>
        <v>316</v>
      </c>
      <c r="BF274" s="62">
        <f t="shared" si="1346"/>
        <v>0.25139220365950676</v>
      </c>
      <c r="BG274" s="64">
        <f t="shared" si="1472"/>
        <v>87</v>
      </c>
      <c r="BH274" s="62">
        <f t="shared" si="1347"/>
        <v>6.9212410501193311E-2</v>
      </c>
      <c r="BJ274" s="261"/>
      <c r="BK274" s="272"/>
      <c r="BL274" s="208" t="s">
        <v>67</v>
      </c>
      <c r="BM274" s="38">
        <v>1941</v>
      </c>
      <c r="BN274" s="38">
        <v>107</v>
      </c>
      <c r="BO274" s="85">
        <v>5.5126223596084489E-2</v>
      </c>
      <c r="BP274" s="38">
        <v>272</v>
      </c>
      <c r="BQ274" s="85">
        <v>0.14013395157135497</v>
      </c>
      <c r="BR274" s="38">
        <v>124</v>
      </c>
      <c r="BS274" s="85">
        <v>6.3884595569294184E-2</v>
      </c>
      <c r="BU274" s="189"/>
      <c r="BV274" s="193" t="s">
        <v>160</v>
      </c>
      <c r="BW274" s="36">
        <f t="shared" si="1468"/>
        <v>0.61575178997613367</v>
      </c>
      <c r="BX274" s="36">
        <f>(BM220-SUM(BN220,BP220,BR220))/BM220</f>
        <v>0.64031971580817049</v>
      </c>
    </row>
    <row r="275" spans="2:76" ht="14.25" customHeight="1">
      <c r="B275" s="260"/>
      <c r="C275" s="271"/>
      <c r="D275" s="136" t="s">
        <v>210</v>
      </c>
      <c r="E275" s="164">
        <v>1</v>
      </c>
      <c r="F275" s="165">
        <v>0</v>
      </c>
      <c r="G275" s="62">
        <f t="shared" ref="G275" si="1521">IFERROR(F275/E275,"-")</f>
        <v>0</v>
      </c>
      <c r="H275" s="63">
        <v>0</v>
      </c>
      <c r="I275" s="62">
        <f t="shared" ref="I275" si="1522">IFERROR(H275/E275,"-")</f>
        <v>0</v>
      </c>
      <c r="J275" s="63">
        <v>0</v>
      </c>
      <c r="K275" s="62">
        <f t="shared" ref="K275" si="1523">IFERROR(J275/E275,"-")</f>
        <v>0</v>
      </c>
      <c r="L275" s="164">
        <v>2</v>
      </c>
      <c r="M275" s="165">
        <v>0</v>
      </c>
      <c r="N275" s="62">
        <f t="shared" ref="N275" si="1524">IFERROR(M275/L275,"-")</f>
        <v>0</v>
      </c>
      <c r="O275" s="63">
        <v>0</v>
      </c>
      <c r="P275" s="62">
        <f t="shared" ref="P275" si="1525">IFERROR(O275/L275,"-")</f>
        <v>0</v>
      </c>
      <c r="Q275" s="63">
        <v>0</v>
      </c>
      <c r="R275" s="62">
        <f t="shared" ref="R275" si="1526">IFERROR(Q275/L275,"-")</f>
        <v>0</v>
      </c>
      <c r="S275" s="164">
        <v>37</v>
      </c>
      <c r="T275" s="165">
        <v>0</v>
      </c>
      <c r="U275" s="62">
        <f t="shared" ref="U275" si="1527">IFERROR(T275/S275,"-")</f>
        <v>0</v>
      </c>
      <c r="V275" s="63">
        <v>0</v>
      </c>
      <c r="W275" s="62">
        <f t="shared" ref="W275" si="1528">IFERROR(V275/S275,"-")</f>
        <v>0</v>
      </c>
      <c r="X275" s="63">
        <v>0</v>
      </c>
      <c r="Y275" s="62">
        <f t="shared" ref="Y275" si="1529">IFERROR(X275/S275,"-")</f>
        <v>0</v>
      </c>
      <c r="Z275" s="164">
        <v>81</v>
      </c>
      <c r="AA275" s="165">
        <v>0</v>
      </c>
      <c r="AB275" s="62">
        <f t="shared" ref="AB275" si="1530">IFERROR(AA275/Z275,"-")</f>
        <v>0</v>
      </c>
      <c r="AC275" s="63">
        <v>6</v>
      </c>
      <c r="AD275" s="62">
        <f t="shared" ref="AD275" si="1531">IFERROR(AC275/Z275,"-")</f>
        <v>7.407407407407407E-2</v>
      </c>
      <c r="AE275" s="63">
        <v>4</v>
      </c>
      <c r="AF275" s="62">
        <f t="shared" ref="AF275" si="1532">IFERROR(AE275/Z275,"-")</f>
        <v>4.9382716049382713E-2</v>
      </c>
      <c r="AG275" s="164">
        <v>77</v>
      </c>
      <c r="AH275" s="165">
        <v>0</v>
      </c>
      <c r="AI275" s="62">
        <f t="shared" ref="AI275" si="1533">IFERROR(AH275/AG275,"-")</f>
        <v>0</v>
      </c>
      <c r="AJ275" s="63">
        <v>0</v>
      </c>
      <c r="AK275" s="62">
        <f t="shared" ref="AK275" si="1534">IFERROR(AJ275/AG275,"-")</f>
        <v>0</v>
      </c>
      <c r="AL275" s="63">
        <v>1</v>
      </c>
      <c r="AM275" s="62">
        <f t="shared" ref="AM275" si="1535">IFERROR(AL275/AG275,"-")</f>
        <v>1.2987012987012988E-2</v>
      </c>
      <c r="AN275" s="164">
        <v>67</v>
      </c>
      <c r="AO275" s="165">
        <v>0</v>
      </c>
      <c r="AP275" s="62">
        <f t="shared" ref="AP275" si="1536">IFERROR(AO275/AN275,"-")</f>
        <v>0</v>
      </c>
      <c r="AQ275" s="63">
        <v>0</v>
      </c>
      <c r="AR275" s="62">
        <f t="shared" ref="AR275" si="1537">IFERROR(AQ275/AN275,"-")</f>
        <v>0</v>
      </c>
      <c r="AS275" s="63">
        <v>1</v>
      </c>
      <c r="AT275" s="62">
        <f t="shared" ref="AT275" si="1538">IFERROR(AS275/AN275,"-")</f>
        <v>1.4925373134328358E-2</v>
      </c>
      <c r="AU275" s="164">
        <v>38</v>
      </c>
      <c r="AV275" s="165">
        <v>0</v>
      </c>
      <c r="AW275" s="62">
        <f t="shared" ref="AW275" si="1539">IFERROR(AV275/AU275,"-")</f>
        <v>0</v>
      </c>
      <c r="AX275" s="63">
        <v>0</v>
      </c>
      <c r="AY275" s="62">
        <f t="shared" ref="AY275" si="1540">IFERROR(AX275/AU275,"-")</f>
        <v>0</v>
      </c>
      <c r="AZ275" s="63">
        <v>0</v>
      </c>
      <c r="BA275" s="62">
        <f t="shared" ref="BA275" si="1541">IFERROR(AZ275/AU275,"-")</f>
        <v>0</v>
      </c>
      <c r="BB275" s="164">
        <f t="shared" si="1469"/>
        <v>303</v>
      </c>
      <c r="BC275" s="64">
        <f t="shared" si="1470"/>
        <v>0</v>
      </c>
      <c r="BD275" s="62">
        <f t="shared" ref="BD275" si="1542">IFERROR(BC275/BB275,"-")</f>
        <v>0</v>
      </c>
      <c r="BE275" s="64">
        <f t="shared" si="1471"/>
        <v>6</v>
      </c>
      <c r="BF275" s="62">
        <f t="shared" ref="BF275" si="1543">IFERROR(BE275/BB275,"-")</f>
        <v>1.9801980198019802E-2</v>
      </c>
      <c r="BG275" s="64">
        <f t="shared" si="1472"/>
        <v>6</v>
      </c>
      <c r="BH275" s="62">
        <f t="shared" ref="BH275" si="1544">IFERROR(BG275/BB275,"-")</f>
        <v>1.9801980198019802E-2</v>
      </c>
      <c r="BJ275" s="259">
        <v>68</v>
      </c>
      <c r="BK275" s="270" t="s">
        <v>46</v>
      </c>
      <c r="BL275" s="209" t="s">
        <v>152</v>
      </c>
      <c r="BM275" s="38">
        <v>2373</v>
      </c>
      <c r="BN275" s="38">
        <v>90</v>
      </c>
      <c r="BO275" s="85">
        <v>3.7926675094816689E-2</v>
      </c>
      <c r="BP275" s="38">
        <v>370</v>
      </c>
      <c r="BQ275" s="85">
        <v>0.15592077538980195</v>
      </c>
      <c r="BR275" s="38">
        <v>194</v>
      </c>
      <c r="BS275" s="85">
        <v>8.1753055204382641E-2</v>
      </c>
      <c r="BU275" s="189"/>
      <c r="BV275" s="193" t="s">
        <v>209</v>
      </c>
      <c r="BW275" s="36">
        <f t="shared" si="1468"/>
        <v>0.96039603960396036</v>
      </c>
      <c r="BX275" s="36">
        <f>(BM221-SUM(BN221,BP221,BR221))/BM221</f>
        <v>0.94890510948905105</v>
      </c>
    </row>
    <row r="276" spans="2:76" ht="14.25" customHeight="1">
      <c r="B276" s="261"/>
      <c r="C276" s="272"/>
      <c r="D276" s="154" t="s">
        <v>67</v>
      </c>
      <c r="E276" s="37">
        <v>35</v>
      </c>
      <c r="F276" s="234">
        <v>2</v>
      </c>
      <c r="G276" s="13">
        <f t="shared" si="1324"/>
        <v>5.7142857142857141E-2</v>
      </c>
      <c r="H276" s="33">
        <v>3</v>
      </c>
      <c r="I276" s="13">
        <f t="shared" si="1325"/>
        <v>8.5714285714285715E-2</v>
      </c>
      <c r="J276" s="33">
        <v>1</v>
      </c>
      <c r="K276" s="13">
        <f t="shared" si="1326"/>
        <v>2.8571428571428571E-2</v>
      </c>
      <c r="L276" s="37">
        <v>96</v>
      </c>
      <c r="M276" s="234">
        <v>1</v>
      </c>
      <c r="N276" s="13">
        <f t="shared" si="1327"/>
        <v>1.0416666666666666E-2</v>
      </c>
      <c r="O276" s="33">
        <v>4</v>
      </c>
      <c r="P276" s="13">
        <f t="shared" si="1328"/>
        <v>4.1666666666666664E-2</v>
      </c>
      <c r="Q276" s="33">
        <v>4</v>
      </c>
      <c r="R276" s="13">
        <f t="shared" si="1329"/>
        <v>4.1666666666666664E-2</v>
      </c>
      <c r="S276" s="37">
        <v>6905</v>
      </c>
      <c r="T276" s="234">
        <v>604</v>
      </c>
      <c r="U276" s="13">
        <f t="shared" si="1330"/>
        <v>8.7472845763939169E-2</v>
      </c>
      <c r="V276" s="33">
        <v>1801</v>
      </c>
      <c r="W276" s="13">
        <f t="shared" si="1331"/>
        <v>0.26082548877624911</v>
      </c>
      <c r="X276" s="33">
        <v>451</v>
      </c>
      <c r="Y276" s="13">
        <f t="shared" si="1332"/>
        <v>6.5314989138305579E-2</v>
      </c>
      <c r="Z276" s="37">
        <v>5638</v>
      </c>
      <c r="AA276" s="234">
        <v>441</v>
      </c>
      <c r="AB276" s="13">
        <f t="shared" si="1333"/>
        <v>7.8219226676126283E-2</v>
      </c>
      <c r="AC276" s="33">
        <v>1461</v>
      </c>
      <c r="AD276" s="13">
        <f t="shared" si="1334"/>
        <v>0.25913444483859527</v>
      </c>
      <c r="AE276" s="33">
        <v>389</v>
      </c>
      <c r="AF276" s="13">
        <f t="shared" si="1335"/>
        <v>6.899609790705924E-2</v>
      </c>
      <c r="AG276" s="37">
        <v>3303</v>
      </c>
      <c r="AH276" s="234">
        <v>189</v>
      </c>
      <c r="AI276" s="13">
        <f t="shared" si="1336"/>
        <v>5.7220708446866483E-2</v>
      </c>
      <c r="AJ276" s="33">
        <v>628</v>
      </c>
      <c r="AK276" s="13">
        <f t="shared" si="1337"/>
        <v>0.19013018468059339</v>
      </c>
      <c r="AL276" s="33">
        <v>191</v>
      </c>
      <c r="AM276" s="13">
        <f t="shared" si="1338"/>
        <v>5.7826218589161371E-2</v>
      </c>
      <c r="AN276" s="37">
        <v>1441</v>
      </c>
      <c r="AO276" s="234">
        <v>50</v>
      </c>
      <c r="AP276" s="13">
        <f t="shared" si="1339"/>
        <v>3.4698126301179737E-2</v>
      </c>
      <c r="AQ276" s="33">
        <v>186</v>
      </c>
      <c r="AR276" s="13">
        <f t="shared" si="1340"/>
        <v>0.12907702984038863</v>
      </c>
      <c r="AS276" s="33">
        <v>71</v>
      </c>
      <c r="AT276" s="13">
        <f t="shared" si="1341"/>
        <v>4.9271339347675226E-2</v>
      </c>
      <c r="AU276" s="37">
        <v>440</v>
      </c>
      <c r="AV276" s="234">
        <v>4</v>
      </c>
      <c r="AW276" s="13">
        <f t="shared" si="1342"/>
        <v>9.0909090909090905E-3</v>
      </c>
      <c r="AX276" s="33">
        <v>52</v>
      </c>
      <c r="AY276" s="13">
        <f t="shared" si="1343"/>
        <v>0.11818181818181818</v>
      </c>
      <c r="AZ276" s="33">
        <v>13</v>
      </c>
      <c r="BA276" s="13">
        <f t="shared" si="1344"/>
        <v>2.9545454545454545E-2</v>
      </c>
      <c r="BB276" s="37">
        <f t="shared" si="1469"/>
        <v>17858</v>
      </c>
      <c r="BC276" s="70">
        <f t="shared" si="1470"/>
        <v>1291</v>
      </c>
      <c r="BD276" s="13">
        <f t="shared" si="1345"/>
        <v>7.2292529958561988E-2</v>
      </c>
      <c r="BE276" s="70">
        <f t="shared" si="1471"/>
        <v>4135</v>
      </c>
      <c r="BF276" s="13">
        <f t="shared" si="1346"/>
        <v>0.23154888565348863</v>
      </c>
      <c r="BG276" s="70">
        <f t="shared" si="1472"/>
        <v>1120</v>
      </c>
      <c r="BH276" s="13">
        <f t="shared" si="1347"/>
        <v>6.2716989584499949E-2</v>
      </c>
      <c r="BJ276" s="260"/>
      <c r="BK276" s="271"/>
      <c r="BL276" s="209" t="s">
        <v>160</v>
      </c>
      <c r="BM276" s="38">
        <v>114</v>
      </c>
      <c r="BN276" s="38">
        <v>6</v>
      </c>
      <c r="BO276" s="85">
        <v>5.2631578947368418E-2</v>
      </c>
      <c r="BP276" s="38">
        <v>18</v>
      </c>
      <c r="BQ276" s="85">
        <v>0.15789473684210525</v>
      </c>
      <c r="BR276" s="38">
        <v>8</v>
      </c>
      <c r="BS276" s="85">
        <v>7.0175438596491224E-2</v>
      </c>
      <c r="BU276" s="190"/>
      <c r="BV276" s="192" t="s">
        <v>67</v>
      </c>
      <c r="BW276" s="36">
        <f t="shared" si="1468"/>
        <v>0.63344159480344941</v>
      </c>
      <c r="BX276" s="36">
        <f>(BM222-SUM(BN222,BP222,BR222))/BM222</f>
        <v>0.65467458376993826</v>
      </c>
    </row>
    <row r="277" spans="2:76" ht="14.25" customHeight="1">
      <c r="B277" s="259">
        <v>55</v>
      </c>
      <c r="C277" s="270" t="s">
        <v>15</v>
      </c>
      <c r="D277" s="135" t="s">
        <v>211</v>
      </c>
      <c r="E277" s="120">
        <v>16</v>
      </c>
      <c r="F277" s="83">
        <v>1</v>
      </c>
      <c r="G277" s="72">
        <f t="shared" si="1324"/>
        <v>6.25E-2</v>
      </c>
      <c r="H277" s="73">
        <v>1</v>
      </c>
      <c r="I277" s="72">
        <f t="shared" si="1325"/>
        <v>6.25E-2</v>
      </c>
      <c r="J277" s="73">
        <v>2</v>
      </c>
      <c r="K277" s="72">
        <f t="shared" si="1326"/>
        <v>0.125</v>
      </c>
      <c r="L277" s="120">
        <v>62</v>
      </c>
      <c r="M277" s="83">
        <v>3</v>
      </c>
      <c r="N277" s="72">
        <f t="shared" si="1327"/>
        <v>4.8387096774193547E-2</v>
      </c>
      <c r="O277" s="73">
        <v>5</v>
      </c>
      <c r="P277" s="72">
        <f t="shared" si="1328"/>
        <v>8.0645161290322578E-2</v>
      </c>
      <c r="Q277" s="73">
        <v>3</v>
      </c>
      <c r="R277" s="72">
        <f t="shared" si="1329"/>
        <v>4.8387096774193547E-2</v>
      </c>
      <c r="S277" s="120">
        <v>5543</v>
      </c>
      <c r="T277" s="83">
        <v>270</v>
      </c>
      <c r="U277" s="72">
        <f t="shared" si="1330"/>
        <v>4.8710084791629082E-2</v>
      </c>
      <c r="V277" s="73">
        <v>1316</v>
      </c>
      <c r="W277" s="72">
        <f t="shared" si="1331"/>
        <v>0.23741656142882916</v>
      </c>
      <c r="X277" s="73">
        <v>319</v>
      </c>
      <c r="Y277" s="72">
        <f t="shared" si="1332"/>
        <v>5.7550063142702508E-2</v>
      </c>
      <c r="Z277" s="120">
        <v>5067</v>
      </c>
      <c r="AA277" s="83">
        <v>283</v>
      </c>
      <c r="AB277" s="72">
        <f t="shared" si="1333"/>
        <v>5.5851588711268996E-2</v>
      </c>
      <c r="AC277" s="73">
        <v>1222</v>
      </c>
      <c r="AD277" s="72">
        <f t="shared" si="1334"/>
        <v>0.24116834418788238</v>
      </c>
      <c r="AE277" s="73">
        <v>268</v>
      </c>
      <c r="AF277" s="72">
        <f t="shared" si="1335"/>
        <v>5.2891257154134598E-2</v>
      </c>
      <c r="AG277" s="120">
        <v>2842</v>
      </c>
      <c r="AH277" s="83">
        <v>90</v>
      </c>
      <c r="AI277" s="72">
        <f t="shared" si="1336"/>
        <v>3.1667839549612949E-2</v>
      </c>
      <c r="AJ277" s="73">
        <v>531</v>
      </c>
      <c r="AK277" s="72">
        <f t="shared" si="1337"/>
        <v>0.18684025334271639</v>
      </c>
      <c r="AL277" s="73">
        <v>134</v>
      </c>
      <c r="AM277" s="72">
        <f t="shared" si="1338"/>
        <v>4.7149894440534836E-2</v>
      </c>
      <c r="AN277" s="120">
        <v>941</v>
      </c>
      <c r="AO277" s="83">
        <v>14</v>
      </c>
      <c r="AP277" s="72">
        <f t="shared" si="1339"/>
        <v>1.487778958554729E-2</v>
      </c>
      <c r="AQ277" s="73">
        <v>115</v>
      </c>
      <c r="AR277" s="72">
        <f t="shared" si="1340"/>
        <v>0.12221041445270989</v>
      </c>
      <c r="AS277" s="73">
        <v>35</v>
      </c>
      <c r="AT277" s="72">
        <f t="shared" si="1341"/>
        <v>3.7194473963868227E-2</v>
      </c>
      <c r="AU277" s="120">
        <v>232</v>
      </c>
      <c r="AV277" s="83">
        <v>1</v>
      </c>
      <c r="AW277" s="72">
        <f t="shared" si="1342"/>
        <v>4.3103448275862068E-3</v>
      </c>
      <c r="AX277" s="73">
        <v>25</v>
      </c>
      <c r="AY277" s="72">
        <f t="shared" si="1343"/>
        <v>0.10775862068965517</v>
      </c>
      <c r="AZ277" s="73">
        <v>2</v>
      </c>
      <c r="BA277" s="72">
        <f t="shared" si="1344"/>
        <v>8.6206896551724137E-3</v>
      </c>
      <c r="BB277" s="120">
        <f t="shared" si="1469"/>
        <v>14703</v>
      </c>
      <c r="BC277" s="74">
        <f t="shared" si="1470"/>
        <v>662</v>
      </c>
      <c r="BD277" s="72">
        <f t="shared" si="1345"/>
        <v>4.502482486567367E-2</v>
      </c>
      <c r="BE277" s="74">
        <f t="shared" si="1471"/>
        <v>3215</v>
      </c>
      <c r="BF277" s="72">
        <f t="shared" si="1346"/>
        <v>0.21866285792015236</v>
      </c>
      <c r="BG277" s="74">
        <f t="shared" si="1472"/>
        <v>763</v>
      </c>
      <c r="BH277" s="72">
        <f t="shared" si="1347"/>
        <v>5.1894171257566485E-2</v>
      </c>
      <c r="BJ277" s="260"/>
      <c r="BK277" s="271"/>
      <c r="BL277" s="209" t="s">
        <v>209</v>
      </c>
      <c r="BM277" s="38">
        <v>117</v>
      </c>
      <c r="BN277" s="38">
        <v>0</v>
      </c>
      <c r="BO277" s="85">
        <v>0</v>
      </c>
      <c r="BP277" s="38">
        <v>1</v>
      </c>
      <c r="BQ277" s="85">
        <v>8.5470085470085479E-3</v>
      </c>
      <c r="BR277" s="38">
        <v>3</v>
      </c>
      <c r="BS277" s="85">
        <v>2.564102564102564E-2</v>
      </c>
      <c r="BU277" s="188" t="s">
        <v>15</v>
      </c>
      <c r="BV277" s="193" t="s">
        <v>140</v>
      </c>
      <c r="BW277" s="36">
        <f t="shared" si="1468"/>
        <v>0.68441814595660755</v>
      </c>
      <c r="BX277" s="36">
        <f>(BM223-SUM(BN223,BP223,BR223))/BM223</f>
        <v>0.70049189287666247</v>
      </c>
    </row>
    <row r="278" spans="2:76" ht="14.25" customHeight="1">
      <c r="B278" s="260"/>
      <c r="C278" s="271"/>
      <c r="D278" s="216" t="s">
        <v>303</v>
      </c>
      <c r="E278" s="170">
        <v>4</v>
      </c>
      <c r="F278" s="220">
        <v>0</v>
      </c>
      <c r="G278" s="84">
        <f t="shared" si="1324"/>
        <v>0</v>
      </c>
      <c r="H278" s="231">
        <v>1</v>
      </c>
      <c r="I278" s="84">
        <f>IFERROR(H278/E278,"-")</f>
        <v>0.25</v>
      </c>
      <c r="J278" s="231">
        <v>0</v>
      </c>
      <c r="K278" s="84">
        <f>IFERROR(J278/E278,"-")</f>
        <v>0</v>
      </c>
      <c r="L278" s="170">
        <v>6</v>
      </c>
      <c r="M278" s="220">
        <v>0</v>
      </c>
      <c r="N278" s="84">
        <f>IFERROR(M278/L278,"-")</f>
        <v>0</v>
      </c>
      <c r="O278" s="231">
        <v>1</v>
      </c>
      <c r="P278" s="84">
        <f>IFERROR(O278/L278,"-")</f>
        <v>0.16666666666666666</v>
      </c>
      <c r="Q278" s="231">
        <v>1</v>
      </c>
      <c r="R278" s="84">
        <f>IFERROR(Q278/L278,"-")</f>
        <v>0.16666666666666666</v>
      </c>
      <c r="S278" s="170">
        <v>923</v>
      </c>
      <c r="T278" s="220">
        <v>43</v>
      </c>
      <c r="U278" s="84">
        <f>IFERROR(T278/S278,"-")</f>
        <v>4.6587215601300108E-2</v>
      </c>
      <c r="V278" s="231">
        <v>216</v>
      </c>
      <c r="W278" s="84">
        <f>IFERROR(V278/S278,"-")</f>
        <v>0.23401950162513543</v>
      </c>
      <c r="X278" s="231">
        <v>62</v>
      </c>
      <c r="Y278" s="84">
        <f>IFERROR(X278/S278,"-")</f>
        <v>6.7172264355362943E-2</v>
      </c>
      <c r="Z278" s="170">
        <v>738</v>
      </c>
      <c r="AA278" s="220">
        <v>52</v>
      </c>
      <c r="AB278" s="84">
        <f>IFERROR(AA278/Z278,"-")</f>
        <v>7.0460704607046065E-2</v>
      </c>
      <c r="AC278" s="231">
        <v>209</v>
      </c>
      <c r="AD278" s="84">
        <f>IFERROR(AC278/Z278,"-")</f>
        <v>0.28319783197831977</v>
      </c>
      <c r="AE278" s="231">
        <v>45</v>
      </c>
      <c r="AF278" s="84">
        <f>IFERROR(AE278/Z278,"-")</f>
        <v>6.097560975609756E-2</v>
      </c>
      <c r="AG278" s="170">
        <v>472</v>
      </c>
      <c r="AH278" s="220">
        <v>26</v>
      </c>
      <c r="AI278" s="84">
        <f>IFERROR(AH278/AG278,"-")</f>
        <v>5.5084745762711863E-2</v>
      </c>
      <c r="AJ278" s="231">
        <v>110</v>
      </c>
      <c r="AK278" s="84">
        <f>IFERROR(AJ278/AG278,"-")</f>
        <v>0.23305084745762711</v>
      </c>
      <c r="AL278" s="231">
        <v>23</v>
      </c>
      <c r="AM278" s="84">
        <f>IFERROR(AL278/AG278,"-")</f>
        <v>4.8728813559322036E-2</v>
      </c>
      <c r="AN278" s="170">
        <v>150</v>
      </c>
      <c r="AO278" s="220">
        <v>6</v>
      </c>
      <c r="AP278" s="84">
        <f>IFERROR(AO278/AN278,"-")</f>
        <v>0.04</v>
      </c>
      <c r="AQ278" s="231">
        <v>18</v>
      </c>
      <c r="AR278" s="84">
        <f>IFERROR(AQ278/AN278,"-")</f>
        <v>0.12</v>
      </c>
      <c r="AS278" s="231">
        <v>6</v>
      </c>
      <c r="AT278" s="84">
        <f>IFERROR(AS278/AN278,"-")</f>
        <v>0.04</v>
      </c>
      <c r="AU278" s="170">
        <v>32</v>
      </c>
      <c r="AV278" s="220">
        <v>2</v>
      </c>
      <c r="AW278" s="84">
        <f>IFERROR(AV278/AU278,"-")</f>
        <v>6.25E-2</v>
      </c>
      <c r="AX278" s="231">
        <v>2</v>
      </c>
      <c r="AY278" s="84">
        <f>IFERROR(AX278/AU278,"-")</f>
        <v>6.25E-2</v>
      </c>
      <c r="AZ278" s="231">
        <v>2</v>
      </c>
      <c r="BA278" s="84">
        <f>IFERROR(AZ278/AU278,"-")</f>
        <v>6.25E-2</v>
      </c>
      <c r="BB278" s="170">
        <f t="shared" si="1469"/>
        <v>2325</v>
      </c>
      <c r="BC278" s="171">
        <f t="shared" si="1470"/>
        <v>129</v>
      </c>
      <c r="BD278" s="84">
        <f>IFERROR(BC278/BB278,"-")</f>
        <v>5.5483870967741933E-2</v>
      </c>
      <c r="BE278" s="171">
        <f t="shared" si="1471"/>
        <v>557</v>
      </c>
      <c r="BF278" s="84">
        <f>IFERROR(BE278/BB278,"-")</f>
        <v>0.23956989247311827</v>
      </c>
      <c r="BG278" s="171">
        <f t="shared" si="1472"/>
        <v>139</v>
      </c>
      <c r="BH278" s="84">
        <f>IFERROR(BG278/BB278,"-")</f>
        <v>5.9784946236559139E-2</v>
      </c>
      <c r="BJ278" s="261"/>
      <c r="BK278" s="272"/>
      <c r="BL278" s="208" t="s">
        <v>67</v>
      </c>
      <c r="BM278" s="38">
        <v>2604</v>
      </c>
      <c r="BN278" s="38">
        <v>96</v>
      </c>
      <c r="BO278" s="85">
        <v>3.6866359447004608E-2</v>
      </c>
      <c r="BP278" s="38">
        <v>389</v>
      </c>
      <c r="BQ278" s="85">
        <v>0.14938556067588327</v>
      </c>
      <c r="BR278" s="38">
        <v>205</v>
      </c>
      <c r="BS278" s="85">
        <v>7.8725038402457759E-2</v>
      </c>
      <c r="BU278" s="225"/>
      <c r="BV278" s="214" t="s">
        <v>299</v>
      </c>
      <c r="BW278" s="36">
        <f t="shared" si="1468"/>
        <v>0.64516129032258063</v>
      </c>
      <c r="BX278" s="226"/>
    </row>
    <row r="279" spans="2:76" ht="14.25" customHeight="1">
      <c r="B279" s="260"/>
      <c r="C279" s="271"/>
      <c r="D279" s="169" t="s">
        <v>160</v>
      </c>
      <c r="E279" s="164">
        <v>0</v>
      </c>
      <c r="F279" s="165">
        <v>0</v>
      </c>
      <c r="G279" s="62" t="str">
        <f t="shared" si="1324"/>
        <v>-</v>
      </c>
      <c r="H279" s="63">
        <v>0</v>
      </c>
      <c r="I279" s="62" t="str">
        <f t="shared" si="1325"/>
        <v>-</v>
      </c>
      <c r="J279" s="63">
        <v>0</v>
      </c>
      <c r="K279" s="62" t="str">
        <f t="shared" si="1326"/>
        <v>-</v>
      </c>
      <c r="L279" s="164">
        <v>2</v>
      </c>
      <c r="M279" s="165">
        <v>0</v>
      </c>
      <c r="N279" s="62">
        <f t="shared" si="1327"/>
        <v>0</v>
      </c>
      <c r="O279" s="63">
        <v>1</v>
      </c>
      <c r="P279" s="62">
        <f t="shared" si="1328"/>
        <v>0.5</v>
      </c>
      <c r="Q279" s="63">
        <v>0</v>
      </c>
      <c r="R279" s="62">
        <f t="shared" si="1329"/>
        <v>0</v>
      </c>
      <c r="S279" s="164">
        <v>550</v>
      </c>
      <c r="T279" s="165">
        <v>24</v>
      </c>
      <c r="U279" s="62">
        <f t="shared" si="1330"/>
        <v>4.363636363636364E-2</v>
      </c>
      <c r="V279" s="63">
        <v>111</v>
      </c>
      <c r="W279" s="62">
        <f t="shared" si="1331"/>
        <v>0.20181818181818181</v>
      </c>
      <c r="X279" s="63">
        <v>32</v>
      </c>
      <c r="Y279" s="62">
        <f t="shared" si="1332"/>
        <v>5.8181818181818182E-2</v>
      </c>
      <c r="Z279" s="164">
        <v>352</v>
      </c>
      <c r="AA279" s="165">
        <v>17</v>
      </c>
      <c r="AB279" s="62">
        <f t="shared" si="1333"/>
        <v>4.8295454545454544E-2</v>
      </c>
      <c r="AC279" s="63">
        <v>70</v>
      </c>
      <c r="AD279" s="62">
        <f t="shared" si="1334"/>
        <v>0.19886363636363635</v>
      </c>
      <c r="AE279" s="63">
        <v>20</v>
      </c>
      <c r="AF279" s="62">
        <f t="shared" si="1335"/>
        <v>5.6818181818181816E-2</v>
      </c>
      <c r="AG279" s="164">
        <v>185</v>
      </c>
      <c r="AH279" s="165">
        <v>8</v>
      </c>
      <c r="AI279" s="62">
        <f t="shared" si="1336"/>
        <v>4.3243243243243246E-2</v>
      </c>
      <c r="AJ279" s="63">
        <v>33</v>
      </c>
      <c r="AK279" s="62">
        <f t="shared" si="1337"/>
        <v>0.17837837837837839</v>
      </c>
      <c r="AL279" s="63">
        <v>9</v>
      </c>
      <c r="AM279" s="62">
        <f t="shared" si="1338"/>
        <v>4.8648648648648651E-2</v>
      </c>
      <c r="AN279" s="164">
        <v>88</v>
      </c>
      <c r="AO279" s="165">
        <v>1</v>
      </c>
      <c r="AP279" s="62">
        <f t="shared" si="1339"/>
        <v>1.1363636363636364E-2</v>
      </c>
      <c r="AQ279" s="63">
        <v>9</v>
      </c>
      <c r="AR279" s="62">
        <f t="shared" si="1340"/>
        <v>0.10227272727272728</v>
      </c>
      <c r="AS279" s="63">
        <v>5</v>
      </c>
      <c r="AT279" s="62">
        <f t="shared" si="1341"/>
        <v>5.6818181818181816E-2</v>
      </c>
      <c r="AU279" s="164">
        <v>15</v>
      </c>
      <c r="AV279" s="165">
        <v>1</v>
      </c>
      <c r="AW279" s="62">
        <f t="shared" si="1342"/>
        <v>6.6666666666666666E-2</v>
      </c>
      <c r="AX279" s="63">
        <v>2</v>
      </c>
      <c r="AY279" s="62">
        <f t="shared" si="1343"/>
        <v>0.13333333333333333</v>
      </c>
      <c r="AZ279" s="63">
        <v>0</v>
      </c>
      <c r="BA279" s="62">
        <f t="shared" si="1344"/>
        <v>0</v>
      </c>
      <c r="BB279" s="164">
        <f t="shared" si="1469"/>
        <v>1192</v>
      </c>
      <c r="BC279" s="64">
        <f t="shared" si="1470"/>
        <v>51</v>
      </c>
      <c r="BD279" s="62">
        <f t="shared" si="1345"/>
        <v>4.278523489932886E-2</v>
      </c>
      <c r="BE279" s="64">
        <f t="shared" si="1471"/>
        <v>226</v>
      </c>
      <c r="BF279" s="62">
        <f t="shared" si="1346"/>
        <v>0.18959731543624161</v>
      </c>
      <c r="BG279" s="64">
        <f t="shared" si="1472"/>
        <v>66</v>
      </c>
      <c r="BH279" s="62">
        <f t="shared" si="1347"/>
        <v>5.5369127516778527E-2</v>
      </c>
      <c r="BJ279" s="259">
        <v>69</v>
      </c>
      <c r="BK279" s="270" t="s">
        <v>47</v>
      </c>
      <c r="BL279" s="209" t="s">
        <v>152</v>
      </c>
      <c r="BM279" s="38">
        <v>5747</v>
      </c>
      <c r="BN279" s="38">
        <v>231</v>
      </c>
      <c r="BO279" s="85">
        <v>4.0194884287454324E-2</v>
      </c>
      <c r="BP279" s="38">
        <v>685</v>
      </c>
      <c r="BQ279" s="85">
        <v>0.11919262223768923</v>
      </c>
      <c r="BR279" s="38">
        <v>450</v>
      </c>
      <c r="BS279" s="85">
        <v>7.830172263789803E-2</v>
      </c>
      <c r="BU279" s="189"/>
      <c r="BV279" s="193" t="s">
        <v>160</v>
      </c>
      <c r="BW279" s="36">
        <f t="shared" si="1468"/>
        <v>0.71224832214765099</v>
      </c>
      <c r="BX279" s="36">
        <f>(BM224-SUM(BN224,BP224,BR224))/BM224</f>
        <v>0.72081712062256809</v>
      </c>
    </row>
    <row r="280" spans="2:76" ht="14.25" customHeight="1">
      <c r="B280" s="260"/>
      <c r="C280" s="271"/>
      <c r="D280" s="136" t="s">
        <v>210</v>
      </c>
      <c r="E280" s="164">
        <v>2</v>
      </c>
      <c r="F280" s="165">
        <v>0</v>
      </c>
      <c r="G280" s="62">
        <f t="shared" ref="G280" si="1545">IFERROR(F280/E280,"-")</f>
        <v>0</v>
      </c>
      <c r="H280" s="63">
        <v>0</v>
      </c>
      <c r="I280" s="62">
        <f t="shared" ref="I280" si="1546">IFERROR(H280/E280,"-")</f>
        <v>0</v>
      </c>
      <c r="J280" s="63">
        <v>0</v>
      </c>
      <c r="K280" s="62">
        <f t="shared" ref="K280" si="1547">IFERROR(J280/E280,"-")</f>
        <v>0</v>
      </c>
      <c r="L280" s="164">
        <v>2</v>
      </c>
      <c r="M280" s="165">
        <v>0</v>
      </c>
      <c r="N280" s="62">
        <f t="shared" ref="N280" si="1548">IFERROR(M280/L280,"-")</f>
        <v>0</v>
      </c>
      <c r="O280" s="63">
        <v>0</v>
      </c>
      <c r="P280" s="62">
        <f t="shared" ref="P280" si="1549">IFERROR(O280/L280,"-")</f>
        <v>0</v>
      </c>
      <c r="Q280" s="63">
        <v>0</v>
      </c>
      <c r="R280" s="62">
        <f t="shared" ref="R280" si="1550">IFERROR(Q280/L280,"-")</f>
        <v>0</v>
      </c>
      <c r="S280" s="164">
        <v>60</v>
      </c>
      <c r="T280" s="165">
        <v>2</v>
      </c>
      <c r="U280" s="62">
        <f t="shared" ref="U280" si="1551">IFERROR(T280/S280,"-")</f>
        <v>3.3333333333333333E-2</v>
      </c>
      <c r="V280" s="63">
        <v>5</v>
      </c>
      <c r="W280" s="62">
        <f t="shared" ref="W280" si="1552">IFERROR(V280/S280,"-")</f>
        <v>8.3333333333333329E-2</v>
      </c>
      <c r="X280" s="63">
        <v>1</v>
      </c>
      <c r="Y280" s="62">
        <f t="shared" ref="Y280" si="1553">IFERROR(X280/S280,"-")</f>
        <v>1.6666666666666666E-2</v>
      </c>
      <c r="Z280" s="164">
        <v>95</v>
      </c>
      <c r="AA280" s="165">
        <v>0</v>
      </c>
      <c r="AB280" s="62">
        <f t="shared" ref="AB280" si="1554">IFERROR(AA280/Z280,"-")</f>
        <v>0</v>
      </c>
      <c r="AC280" s="63">
        <v>3</v>
      </c>
      <c r="AD280" s="62">
        <f t="shared" ref="AD280" si="1555">IFERROR(AC280/Z280,"-")</f>
        <v>3.1578947368421054E-2</v>
      </c>
      <c r="AE280" s="63">
        <v>4</v>
      </c>
      <c r="AF280" s="62">
        <f t="shared" ref="AF280" si="1556">IFERROR(AE280/Z280,"-")</f>
        <v>4.2105263157894736E-2</v>
      </c>
      <c r="AG280" s="164">
        <v>94</v>
      </c>
      <c r="AH280" s="165">
        <v>0</v>
      </c>
      <c r="AI280" s="62">
        <f t="shared" ref="AI280" si="1557">IFERROR(AH280/AG280,"-")</f>
        <v>0</v>
      </c>
      <c r="AJ280" s="63">
        <v>1</v>
      </c>
      <c r="AK280" s="62">
        <f t="shared" ref="AK280" si="1558">IFERROR(AJ280/AG280,"-")</f>
        <v>1.0638297872340425E-2</v>
      </c>
      <c r="AL280" s="63">
        <v>2</v>
      </c>
      <c r="AM280" s="62">
        <f t="shared" ref="AM280" si="1559">IFERROR(AL280/AG280,"-")</f>
        <v>2.1276595744680851E-2</v>
      </c>
      <c r="AN280" s="164">
        <v>64</v>
      </c>
      <c r="AO280" s="165">
        <v>1</v>
      </c>
      <c r="AP280" s="62">
        <f t="shared" ref="AP280" si="1560">IFERROR(AO280/AN280,"-")</f>
        <v>1.5625E-2</v>
      </c>
      <c r="AQ280" s="63">
        <v>0</v>
      </c>
      <c r="AR280" s="62">
        <f t="shared" ref="AR280" si="1561">IFERROR(AQ280/AN280,"-")</f>
        <v>0</v>
      </c>
      <c r="AS280" s="63">
        <v>0</v>
      </c>
      <c r="AT280" s="62">
        <f t="shared" ref="AT280" si="1562">IFERROR(AS280/AN280,"-")</f>
        <v>0</v>
      </c>
      <c r="AU280" s="164">
        <v>31</v>
      </c>
      <c r="AV280" s="165">
        <v>0</v>
      </c>
      <c r="AW280" s="62">
        <f t="shared" ref="AW280" si="1563">IFERROR(AV280/AU280,"-")</f>
        <v>0</v>
      </c>
      <c r="AX280" s="63">
        <v>0</v>
      </c>
      <c r="AY280" s="62">
        <f t="shared" ref="AY280" si="1564">IFERROR(AX280/AU280,"-")</f>
        <v>0</v>
      </c>
      <c r="AZ280" s="63">
        <v>1</v>
      </c>
      <c r="BA280" s="62">
        <f t="shared" ref="BA280" si="1565">IFERROR(AZ280/AU280,"-")</f>
        <v>3.2258064516129031E-2</v>
      </c>
      <c r="BB280" s="164">
        <f t="shared" si="1469"/>
        <v>348</v>
      </c>
      <c r="BC280" s="64">
        <f t="shared" si="1470"/>
        <v>3</v>
      </c>
      <c r="BD280" s="62">
        <f t="shared" ref="BD280" si="1566">IFERROR(BC280/BB280,"-")</f>
        <v>8.6206896551724137E-3</v>
      </c>
      <c r="BE280" s="64">
        <f t="shared" si="1471"/>
        <v>9</v>
      </c>
      <c r="BF280" s="62">
        <f t="shared" ref="BF280" si="1567">IFERROR(BE280/BB280,"-")</f>
        <v>2.5862068965517241E-2</v>
      </c>
      <c r="BG280" s="64">
        <f t="shared" si="1472"/>
        <v>8</v>
      </c>
      <c r="BH280" s="62">
        <f t="shared" ref="BH280" si="1568">IFERROR(BG280/BB280,"-")</f>
        <v>2.2988505747126436E-2</v>
      </c>
      <c r="BJ280" s="260"/>
      <c r="BK280" s="271"/>
      <c r="BL280" s="209" t="s">
        <v>160</v>
      </c>
      <c r="BM280" s="38">
        <v>377</v>
      </c>
      <c r="BN280" s="38">
        <v>10</v>
      </c>
      <c r="BO280" s="85">
        <v>2.6525198938992044E-2</v>
      </c>
      <c r="BP280" s="38">
        <v>48</v>
      </c>
      <c r="BQ280" s="85">
        <v>0.1273209549071618</v>
      </c>
      <c r="BR280" s="38">
        <v>36</v>
      </c>
      <c r="BS280" s="85">
        <v>9.5490716180371346E-2</v>
      </c>
      <c r="BU280" s="189"/>
      <c r="BV280" s="193" t="s">
        <v>209</v>
      </c>
      <c r="BW280" s="36">
        <f t="shared" si="1468"/>
        <v>0.94252873563218387</v>
      </c>
      <c r="BX280" s="36">
        <f>(BM225-SUM(BN225,BP225,BR225))/BM225</f>
        <v>0.97525773195876286</v>
      </c>
    </row>
    <row r="281" spans="2:76" ht="14.25" customHeight="1">
      <c r="B281" s="261"/>
      <c r="C281" s="272"/>
      <c r="D281" s="154" t="s">
        <v>67</v>
      </c>
      <c r="E281" s="37">
        <v>22</v>
      </c>
      <c r="F281" s="234">
        <v>1</v>
      </c>
      <c r="G281" s="13">
        <f t="shared" si="1324"/>
        <v>4.5454545454545456E-2</v>
      </c>
      <c r="H281" s="33">
        <v>2</v>
      </c>
      <c r="I281" s="13">
        <f t="shared" si="1325"/>
        <v>9.0909090909090912E-2</v>
      </c>
      <c r="J281" s="33">
        <v>2</v>
      </c>
      <c r="K281" s="13">
        <f t="shared" si="1326"/>
        <v>9.0909090909090912E-2</v>
      </c>
      <c r="L281" s="37">
        <v>72</v>
      </c>
      <c r="M281" s="234">
        <v>3</v>
      </c>
      <c r="N281" s="13">
        <f t="shared" si="1327"/>
        <v>4.1666666666666664E-2</v>
      </c>
      <c r="O281" s="33">
        <v>7</v>
      </c>
      <c r="P281" s="13">
        <f t="shared" si="1328"/>
        <v>9.7222222222222224E-2</v>
      </c>
      <c r="Q281" s="33">
        <v>4</v>
      </c>
      <c r="R281" s="13">
        <f t="shared" si="1329"/>
        <v>5.5555555555555552E-2</v>
      </c>
      <c r="S281" s="37">
        <v>7076</v>
      </c>
      <c r="T281" s="234">
        <v>339</v>
      </c>
      <c r="U281" s="13">
        <f t="shared" si="1330"/>
        <v>4.790842283776145E-2</v>
      </c>
      <c r="V281" s="33">
        <v>1648</v>
      </c>
      <c r="W281" s="13">
        <f t="shared" si="1331"/>
        <v>0.23289994347088749</v>
      </c>
      <c r="X281" s="33">
        <v>414</v>
      </c>
      <c r="Y281" s="13">
        <f t="shared" si="1332"/>
        <v>5.8507631430186544E-2</v>
      </c>
      <c r="Z281" s="37">
        <v>6252</v>
      </c>
      <c r="AA281" s="234">
        <v>352</v>
      </c>
      <c r="AB281" s="13">
        <f t="shared" si="1333"/>
        <v>5.6301983365323098E-2</v>
      </c>
      <c r="AC281" s="33">
        <v>1504</v>
      </c>
      <c r="AD281" s="13">
        <f t="shared" si="1334"/>
        <v>0.24056301983365322</v>
      </c>
      <c r="AE281" s="33">
        <v>337</v>
      </c>
      <c r="AF281" s="13">
        <f t="shared" si="1335"/>
        <v>5.3902751119641712E-2</v>
      </c>
      <c r="AG281" s="37">
        <v>3593</v>
      </c>
      <c r="AH281" s="234">
        <v>124</v>
      </c>
      <c r="AI281" s="13">
        <f t="shared" si="1336"/>
        <v>3.4511550236571112E-2</v>
      </c>
      <c r="AJ281" s="33">
        <v>675</v>
      </c>
      <c r="AK281" s="13">
        <f t="shared" si="1337"/>
        <v>0.18786529362649595</v>
      </c>
      <c r="AL281" s="33">
        <v>168</v>
      </c>
      <c r="AM281" s="13">
        <f t="shared" si="1338"/>
        <v>4.6757584191483438E-2</v>
      </c>
      <c r="AN281" s="37">
        <v>1243</v>
      </c>
      <c r="AO281" s="234">
        <v>22</v>
      </c>
      <c r="AP281" s="13">
        <f t="shared" si="1339"/>
        <v>1.7699115044247787E-2</v>
      </c>
      <c r="AQ281" s="33">
        <v>142</v>
      </c>
      <c r="AR281" s="13">
        <f t="shared" si="1340"/>
        <v>0.11423974255832663</v>
      </c>
      <c r="AS281" s="33">
        <v>46</v>
      </c>
      <c r="AT281" s="13">
        <f t="shared" si="1341"/>
        <v>3.7007240547063558E-2</v>
      </c>
      <c r="AU281" s="37">
        <v>310</v>
      </c>
      <c r="AV281" s="234">
        <v>4</v>
      </c>
      <c r="AW281" s="13">
        <f t="shared" si="1342"/>
        <v>1.2903225806451613E-2</v>
      </c>
      <c r="AX281" s="33">
        <v>29</v>
      </c>
      <c r="AY281" s="13">
        <f t="shared" si="1343"/>
        <v>9.3548387096774197E-2</v>
      </c>
      <c r="AZ281" s="33">
        <v>5</v>
      </c>
      <c r="BA281" s="13">
        <f t="shared" si="1344"/>
        <v>1.6129032258064516E-2</v>
      </c>
      <c r="BB281" s="37">
        <f t="shared" si="1469"/>
        <v>18568</v>
      </c>
      <c r="BC281" s="70">
        <f t="shared" si="1470"/>
        <v>845</v>
      </c>
      <c r="BD281" s="13">
        <f t="shared" si="1345"/>
        <v>4.550840155105558E-2</v>
      </c>
      <c r="BE281" s="70">
        <f t="shared" si="1471"/>
        <v>4007</v>
      </c>
      <c r="BF281" s="13">
        <f t="shared" si="1346"/>
        <v>0.21580137871607066</v>
      </c>
      <c r="BG281" s="70">
        <f t="shared" si="1472"/>
        <v>976</v>
      </c>
      <c r="BH281" s="13">
        <f t="shared" si="1347"/>
        <v>5.2563550193881946E-2</v>
      </c>
      <c r="BJ281" s="260"/>
      <c r="BK281" s="271"/>
      <c r="BL281" s="209" t="s">
        <v>209</v>
      </c>
      <c r="BM281" s="38">
        <v>127</v>
      </c>
      <c r="BN281" s="38">
        <v>2</v>
      </c>
      <c r="BO281" s="85">
        <v>1.5748031496062992E-2</v>
      </c>
      <c r="BP281" s="38">
        <v>3</v>
      </c>
      <c r="BQ281" s="85">
        <v>2.3622047244094488E-2</v>
      </c>
      <c r="BR281" s="38">
        <v>2</v>
      </c>
      <c r="BS281" s="85">
        <v>1.5748031496062992E-2</v>
      </c>
      <c r="BU281" s="190"/>
      <c r="BV281" s="192" t="s">
        <v>67</v>
      </c>
      <c r="BW281" s="36">
        <f t="shared" si="1468"/>
        <v>0.68612666953899182</v>
      </c>
      <c r="BX281" s="36">
        <f>(BM226-SUM(BN226,BP226,BR226))/BM226</f>
        <v>0.70906562847608456</v>
      </c>
    </row>
    <row r="282" spans="2:76" ht="14.25" customHeight="1">
      <c r="B282" s="259">
        <v>56</v>
      </c>
      <c r="C282" s="270" t="s">
        <v>9</v>
      </c>
      <c r="D282" s="135" t="s">
        <v>211</v>
      </c>
      <c r="E282" s="120">
        <v>3</v>
      </c>
      <c r="F282" s="83">
        <v>0</v>
      </c>
      <c r="G282" s="72">
        <f t="shared" si="1324"/>
        <v>0</v>
      </c>
      <c r="H282" s="73">
        <v>0</v>
      </c>
      <c r="I282" s="72">
        <f t="shared" si="1325"/>
        <v>0</v>
      </c>
      <c r="J282" s="73">
        <v>0</v>
      </c>
      <c r="K282" s="72">
        <f t="shared" si="1326"/>
        <v>0</v>
      </c>
      <c r="L282" s="120">
        <v>44</v>
      </c>
      <c r="M282" s="83">
        <v>2</v>
      </c>
      <c r="N282" s="72">
        <f t="shared" si="1327"/>
        <v>4.5454545454545456E-2</v>
      </c>
      <c r="O282" s="73">
        <v>3</v>
      </c>
      <c r="P282" s="72">
        <f t="shared" si="1328"/>
        <v>6.8181818181818177E-2</v>
      </c>
      <c r="Q282" s="73">
        <v>2</v>
      </c>
      <c r="R282" s="72">
        <f t="shared" si="1329"/>
        <v>4.5454545454545456E-2</v>
      </c>
      <c r="S282" s="120">
        <v>3417</v>
      </c>
      <c r="T282" s="83">
        <v>186</v>
      </c>
      <c r="U282" s="72">
        <f t="shared" si="1330"/>
        <v>5.4433713784021072E-2</v>
      </c>
      <c r="V282" s="73">
        <v>528</v>
      </c>
      <c r="W282" s="72">
        <f t="shared" si="1331"/>
        <v>0.15452151009657594</v>
      </c>
      <c r="X282" s="73">
        <v>243</v>
      </c>
      <c r="Y282" s="72">
        <f t="shared" si="1332"/>
        <v>7.1115013169446878E-2</v>
      </c>
      <c r="Z282" s="120">
        <v>2923</v>
      </c>
      <c r="AA282" s="83">
        <v>140</v>
      </c>
      <c r="AB282" s="72">
        <f t="shared" si="1333"/>
        <v>4.7895997263085868E-2</v>
      </c>
      <c r="AC282" s="73">
        <v>372</v>
      </c>
      <c r="AD282" s="72">
        <f t="shared" si="1334"/>
        <v>0.12726650701334247</v>
      </c>
      <c r="AE282" s="73">
        <v>292</v>
      </c>
      <c r="AF282" s="72">
        <f t="shared" si="1335"/>
        <v>9.9897365720150524E-2</v>
      </c>
      <c r="AG282" s="120">
        <v>1484</v>
      </c>
      <c r="AH282" s="83">
        <v>45</v>
      </c>
      <c r="AI282" s="72">
        <f t="shared" si="1336"/>
        <v>3.0323450134770891E-2</v>
      </c>
      <c r="AJ282" s="73">
        <v>114</v>
      </c>
      <c r="AK282" s="72">
        <f t="shared" si="1337"/>
        <v>7.681940700808626E-2</v>
      </c>
      <c r="AL282" s="73">
        <v>101</v>
      </c>
      <c r="AM282" s="72">
        <f t="shared" si="1338"/>
        <v>6.805929919137467E-2</v>
      </c>
      <c r="AN282" s="120">
        <v>543</v>
      </c>
      <c r="AO282" s="83">
        <v>9</v>
      </c>
      <c r="AP282" s="72">
        <f t="shared" si="1339"/>
        <v>1.6574585635359115E-2</v>
      </c>
      <c r="AQ282" s="73">
        <v>25</v>
      </c>
      <c r="AR282" s="72">
        <f t="shared" si="1340"/>
        <v>4.6040515653775323E-2</v>
      </c>
      <c r="AS282" s="73">
        <v>23</v>
      </c>
      <c r="AT282" s="72">
        <f t="shared" si="1341"/>
        <v>4.2357274401473299E-2</v>
      </c>
      <c r="AU282" s="120">
        <v>172</v>
      </c>
      <c r="AV282" s="83">
        <v>1</v>
      </c>
      <c r="AW282" s="72">
        <f t="shared" si="1342"/>
        <v>5.8139534883720929E-3</v>
      </c>
      <c r="AX282" s="73">
        <v>5</v>
      </c>
      <c r="AY282" s="72">
        <f t="shared" si="1343"/>
        <v>2.9069767441860465E-2</v>
      </c>
      <c r="AZ282" s="73">
        <v>8</v>
      </c>
      <c r="BA282" s="72">
        <f t="shared" si="1344"/>
        <v>4.6511627906976744E-2</v>
      </c>
      <c r="BB282" s="120">
        <f t="shared" si="1469"/>
        <v>8586</v>
      </c>
      <c r="BC282" s="74">
        <f t="shared" si="1470"/>
        <v>383</v>
      </c>
      <c r="BD282" s="72">
        <f t="shared" si="1345"/>
        <v>4.4607500582343348E-2</v>
      </c>
      <c r="BE282" s="74">
        <f t="shared" si="1471"/>
        <v>1047</v>
      </c>
      <c r="BF282" s="72">
        <f t="shared" si="1346"/>
        <v>0.12194269741439553</v>
      </c>
      <c r="BG282" s="74">
        <f t="shared" si="1472"/>
        <v>669</v>
      </c>
      <c r="BH282" s="72">
        <f t="shared" si="1347"/>
        <v>7.7917540181691128E-2</v>
      </c>
      <c r="BJ282" s="261"/>
      <c r="BK282" s="272"/>
      <c r="BL282" s="208" t="s">
        <v>67</v>
      </c>
      <c r="BM282" s="38">
        <v>6251</v>
      </c>
      <c r="BN282" s="38">
        <v>243</v>
      </c>
      <c r="BO282" s="85">
        <v>3.8873780195168774E-2</v>
      </c>
      <c r="BP282" s="38">
        <v>736</v>
      </c>
      <c r="BQ282" s="85">
        <v>0.11774116141417373</v>
      </c>
      <c r="BR282" s="38">
        <v>488</v>
      </c>
      <c r="BS282" s="85">
        <v>7.8067509198528229E-2</v>
      </c>
      <c r="BU282" s="188" t="s">
        <v>9</v>
      </c>
      <c r="BV282" s="193" t="s">
        <v>140</v>
      </c>
      <c r="BW282" s="36">
        <f t="shared" si="1468"/>
        <v>0.75553226182156996</v>
      </c>
      <c r="BX282" s="36">
        <f>(BM227-SUM(BN227,BP227,BR227))/BM227</f>
        <v>0.76298320968371725</v>
      </c>
    </row>
    <row r="283" spans="2:76" ht="14.25" customHeight="1">
      <c r="B283" s="260"/>
      <c r="C283" s="271"/>
      <c r="D283" s="216" t="s">
        <v>303</v>
      </c>
      <c r="E283" s="170">
        <v>0</v>
      </c>
      <c r="F283" s="220">
        <v>0</v>
      </c>
      <c r="G283" s="84" t="str">
        <f t="shared" si="1324"/>
        <v>-</v>
      </c>
      <c r="H283" s="231">
        <v>0</v>
      </c>
      <c r="I283" s="84" t="str">
        <f>IFERROR(H283/E283,"-")</f>
        <v>-</v>
      </c>
      <c r="J283" s="231">
        <v>0</v>
      </c>
      <c r="K283" s="84" t="str">
        <f>IFERROR(J283/E283,"-")</f>
        <v>-</v>
      </c>
      <c r="L283" s="170">
        <v>1</v>
      </c>
      <c r="M283" s="220">
        <v>0</v>
      </c>
      <c r="N283" s="84">
        <f>IFERROR(M283/L283,"-")</f>
        <v>0</v>
      </c>
      <c r="O283" s="231">
        <v>0</v>
      </c>
      <c r="P283" s="84">
        <f>IFERROR(O283/L283,"-")</f>
        <v>0</v>
      </c>
      <c r="Q283" s="231">
        <v>0</v>
      </c>
      <c r="R283" s="84">
        <f>IFERROR(Q283/L283,"-")</f>
        <v>0</v>
      </c>
      <c r="S283" s="170">
        <v>1012</v>
      </c>
      <c r="T283" s="220">
        <v>70</v>
      </c>
      <c r="U283" s="84">
        <f>IFERROR(T283/S283,"-")</f>
        <v>6.9169960474308304E-2</v>
      </c>
      <c r="V283" s="231">
        <v>184</v>
      </c>
      <c r="W283" s="84">
        <f>IFERROR(V283/S283,"-")</f>
        <v>0.18181818181818182</v>
      </c>
      <c r="X283" s="231">
        <v>103</v>
      </c>
      <c r="Y283" s="84">
        <f>IFERROR(X283/S283,"-")</f>
        <v>0.10177865612648221</v>
      </c>
      <c r="Z283" s="170">
        <v>726</v>
      </c>
      <c r="AA283" s="220">
        <v>50</v>
      </c>
      <c r="AB283" s="84">
        <f>IFERROR(AA283/Z283,"-")</f>
        <v>6.8870523415977963E-2</v>
      </c>
      <c r="AC283" s="231">
        <v>118</v>
      </c>
      <c r="AD283" s="84">
        <f>IFERROR(AC283/Z283,"-")</f>
        <v>0.16253443526170799</v>
      </c>
      <c r="AE283" s="231">
        <v>70</v>
      </c>
      <c r="AF283" s="84">
        <f>IFERROR(AE283/Z283,"-")</f>
        <v>9.6418732782369149E-2</v>
      </c>
      <c r="AG283" s="170">
        <v>388</v>
      </c>
      <c r="AH283" s="220">
        <v>16</v>
      </c>
      <c r="AI283" s="84">
        <f>IFERROR(AH283/AG283,"-")</f>
        <v>4.1237113402061855E-2</v>
      </c>
      <c r="AJ283" s="231">
        <v>37</v>
      </c>
      <c r="AK283" s="84">
        <f>IFERROR(AJ283/AG283,"-")</f>
        <v>9.5360824742268036E-2</v>
      </c>
      <c r="AL283" s="231">
        <v>33</v>
      </c>
      <c r="AM283" s="84">
        <f>IFERROR(AL283/AG283,"-")</f>
        <v>8.505154639175258E-2</v>
      </c>
      <c r="AN283" s="170">
        <v>122</v>
      </c>
      <c r="AO283" s="220">
        <v>2</v>
      </c>
      <c r="AP283" s="84">
        <f>IFERROR(AO283/AN283,"-")</f>
        <v>1.6393442622950821E-2</v>
      </c>
      <c r="AQ283" s="231">
        <v>9</v>
      </c>
      <c r="AR283" s="84">
        <f>IFERROR(AQ283/AN283,"-")</f>
        <v>7.3770491803278687E-2</v>
      </c>
      <c r="AS283" s="231">
        <v>9</v>
      </c>
      <c r="AT283" s="84">
        <f>IFERROR(AS283/AN283,"-")</f>
        <v>7.3770491803278687E-2</v>
      </c>
      <c r="AU283" s="170">
        <v>29</v>
      </c>
      <c r="AV283" s="220">
        <v>0</v>
      </c>
      <c r="AW283" s="84">
        <f>IFERROR(AV283/AU283,"-")</f>
        <v>0</v>
      </c>
      <c r="AX283" s="231">
        <v>0</v>
      </c>
      <c r="AY283" s="84">
        <f>IFERROR(AX283/AU283,"-")</f>
        <v>0</v>
      </c>
      <c r="AZ283" s="231">
        <v>0</v>
      </c>
      <c r="BA283" s="84">
        <f>IFERROR(AZ283/AU283,"-")</f>
        <v>0</v>
      </c>
      <c r="BB283" s="170">
        <f t="shared" si="1469"/>
        <v>2278</v>
      </c>
      <c r="BC283" s="171">
        <f t="shared" si="1470"/>
        <v>138</v>
      </c>
      <c r="BD283" s="84">
        <f>IFERROR(BC283/BB283,"-")</f>
        <v>6.0579455662862158E-2</v>
      </c>
      <c r="BE283" s="171">
        <f t="shared" si="1471"/>
        <v>348</v>
      </c>
      <c r="BF283" s="84">
        <f>IFERROR(BE283/BB283,"-")</f>
        <v>0.1527655838454785</v>
      </c>
      <c r="BG283" s="171">
        <f t="shared" si="1472"/>
        <v>215</v>
      </c>
      <c r="BH283" s="84">
        <f>IFERROR(BG283/BB283,"-")</f>
        <v>9.4381035996488144E-2</v>
      </c>
      <c r="BJ283" s="259">
        <v>70</v>
      </c>
      <c r="BK283" s="270" t="s">
        <v>48</v>
      </c>
      <c r="BL283" s="209" t="s">
        <v>152</v>
      </c>
      <c r="BM283" s="38">
        <v>979</v>
      </c>
      <c r="BN283" s="38">
        <v>51</v>
      </c>
      <c r="BO283" s="85">
        <v>5.2093973442288048E-2</v>
      </c>
      <c r="BP283" s="38">
        <v>166</v>
      </c>
      <c r="BQ283" s="85">
        <v>0.16956077630234934</v>
      </c>
      <c r="BR283" s="38">
        <v>85</v>
      </c>
      <c r="BS283" s="85">
        <v>8.6823289070480078E-2</v>
      </c>
      <c r="BU283" s="225"/>
      <c r="BV283" s="214" t="s">
        <v>299</v>
      </c>
      <c r="BW283" s="36">
        <f t="shared" si="1468"/>
        <v>0.69227392449517122</v>
      </c>
      <c r="BX283" s="226"/>
    </row>
    <row r="284" spans="2:76" ht="14.25" customHeight="1">
      <c r="B284" s="260"/>
      <c r="C284" s="271"/>
      <c r="D284" s="169" t="s">
        <v>160</v>
      </c>
      <c r="E284" s="164">
        <v>0</v>
      </c>
      <c r="F284" s="165">
        <v>0</v>
      </c>
      <c r="G284" s="62" t="str">
        <f t="shared" si="1324"/>
        <v>-</v>
      </c>
      <c r="H284" s="63">
        <v>0</v>
      </c>
      <c r="I284" s="62" t="str">
        <f t="shared" si="1325"/>
        <v>-</v>
      </c>
      <c r="J284" s="63">
        <v>0</v>
      </c>
      <c r="K284" s="62" t="str">
        <f t="shared" si="1326"/>
        <v>-</v>
      </c>
      <c r="L284" s="164">
        <v>2</v>
      </c>
      <c r="M284" s="165">
        <v>0</v>
      </c>
      <c r="N284" s="62">
        <f t="shared" si="1327"/>
        <v>0</v>
      </c>
      <c r="O284" s="63">
        <v>0</v>
      </c>
      <c r="P284" s="62">
        <f t="shared" si="1328"/>
        <v>0</v>
      </c>
      <c r="Q284" s="63">
        <v>1</v>
      </c>
      <c r="R284" s="62">
        <f t="shared" si="1329"/>
        <v>0.5</v>
      </c>
      <c r="S284" s="164">
        <v>462</v>
      </c>
      <c r="T284" s="165">
        <v>22</v>
      </c>
      <c r="U284" s="62">
        <f t="shared" si="1330"/>
        <v>4.7619047619047616E-2</v>
      </c>
      <c r="V284" s="63">
        <v>79</v>
      </c>
      <c r="W284" s="62">
        <f t="shared" si="1331"/>
        <v>0.17099567099567101</v>
      </c>
      <c r="X284" s="63">
        <v>37</v>
      </c>
      <c r="Y284" s="62">
        <f t="shared" si="1332"/>
        <v>8.0086580086580081E-2</v>
      </c>
      <c r="Z284" s="164">
        <v>274</v>
      </c>
      <c r="AA284" s="165">
        <v>13</v>
      </c>
      <c r="AB284" s="62">
        <f t="shared" si="1333"/>
        <v>4.7445255474452552E-2</v>
      </c>
      <c r="AC284" s="63">
        <v>42</v>
      </c>
      <c r="AD284" s="62">
        <f t="shared" si="1334"/>
        <v>0.15328467153284672</v>
      </c>
      <c r="AE284" s="63">
        <v>21</v>
      </c>
      <c r="AF284" s="62">
        <f t="shared" si="1335"/>
        <v>7.6642335766423361E-2</v>
      </c>
      <c r="AG284" s="164">
        <v>119</v>
      </c>
      <c r="AH284" s="165">
        <v>6</v>
      </c>
      <c r="AI284" s="62">
        <f t="shared" si="1336"/>
        <v>5.0420168067226892E-2</v>
      </c>
      <c r="AJ284" s="63">
        <v>14</v>
      </c>
      <c r="AK284" s="62">
        <f t="shared" si="1337"/>
        <v>0.11764705882352941</v>
      </c>
      <c r="AL284" s="63">
        <v>8</v>
      </c>
      <c r="AM284" s="62">
        <f t="shared" si="1338"/>
        <v>6.7226890756302518E-2</v>
      </c>
      <c r="AN284" s="164">
        <v>70</v>
      </c>
      <c r="AO284" s="165">
        <v>1</v>
      </c>
      <c r="AP284" s="62">
        <f t="shared" si="1339"/>
        <v>1.4285714285714285E-2</v>
      </c>
      <c r="AQ284" s="63">
        <v>8</v>
      </c>
      <c r="AR284" s="62">
        <f t="shared" si="1340"/>
        <v>0.11428571428571428</v>
      </c>
      <c r="AS284" s="63">
        <v>5</v>
      </c>
      <c r="AT284" s="62">
        <f t="shared" si="1341"/>
        <v>7.1428571428571425E-2</v>
      </c>
      <c r="AU284" s="164">
        <v>13</v>
      </c>
      <c r="AV284" s="165">
        <v>0</v>
      </c>
      <c r="AW284" s="62">
        <f t="shared" si="1342"/>
        <v>0</v>
      </c>
      <c r="AX284" s="63">
        <v>0</v>
      </c>
      <c r="AY284" s="62">
        <f t="shared" si="1343"/>
        <v>0</v>
      </c>
      <c r="AZ284" s="63">
        <v>0</v>
      </c>
      <c r="BA284" s="62">
        <f t="shared" si="1344"/>
        <v>0</v>
      </c>
      <c r="BB284" s="164">
        <f t="shared" si="1469"/>
        <v>940</v>
      </c>
      <c r="BC284" s="64">
        <f t="shared" si="1470"/>
        <v>42</v>
      </c>
      <c r="BD284" s="62">
        <f t="shared" si="1345"/>
        <v>4.4680851063829789E-2</v>
      </c>
      <c r="BE284" s="64">
        <f t="shared" si="1471"/>
        <v>143</v>
      </c>
      <c r="BF284" s="62">
        <f t="shared" si="1346"/>
        <v>0.15212765957446808</v>
      </c>
      <c r="BG284" s="64">
        <f t="shared" si="1472"/>
        <v>72</v>
      </c>
      <c r="BH284" s="62">
        <f t="shared" si="1347"/>
        <v>7.6595744680851063E-2</v>
      </c>
      <c r="BJ284" s="260"/>
      <c r="BK284" s="271"/>
      <c r="BL284" s="209" t="s">
        <v>160</v>
      </c>
      <c r="BM284" s="38">
        <v>54</v>
      </c>
      <c r="BN284" s="38">
        <v>2</v>
      </c>
      <c r="BO284" s="85">
        <v>3.7037037037037035E-2</v>
      </c>
      <c r="BP284" s="38">
        <v>8</v>
      </c>
      <c r="BQ284" s="85">
        <v>0.14814814814814814</v>
      </c>
      <c r="BR284" s="38">
        <v>2</v>
      </c>
      <c r="BS284" s="85">
        <v>3.7037037037037035E-2</v>
      </c>
      <c r="BU284" s="189"/>
      <c r="BV284" s="193" t="s">
        <v>160</v>
      </c>
      <c r="BW284" s="36">
        <f t="shared" si="1468"/>
        <v>0.72659574468085109</v>
      </c>
      <c r="BX284" s="36">
        <f>(BM228-SUM(BN228,BP228,BR228))/BM228</f>
        <v>0.76662908680947017</v>
      </c>
    </row>
    <row r="285" spans="2:76" ht="14.25" customHeight="1">
      <c r="B285" s="260"/>
      <c r="C285" s="271"/>
      <c r="D285" s="136" t="s">
        <v>210</v>
      </c>
      <c r="E285" s="164">
        <v>0</v>
      </c>
      <c r="F285" s="165">
        <v>0</v>
      </c>
      <c r="G285" s="62" t="str">
        <f t="shared" ref="G285" si="1569">IFERROR(F285/E285,"-")</f>
        <v>-</v>
      </c>
      <c r="H285" s="63">
        <v>0</v>
      </c>
      <c r="I285" s="62" t="str">
        <f t="shared" ref="I285" si="1570">IFERROR(H285/E285,"-")</f>
        <v>-</v>
      </c>
      <c r="J285" s="63">
        <v>0</v>
      </c>
      <c r="K285" s="62" t="str">
        <f t="shared" ref="K285" si="1571">IFERROR(J285/E285,"-")</f>
        <v>-</v>
      </c>
      <c r="L285" s="164">
        <v>0</v>
      </c>
      <c r="M285" s="165">
        <v>0</v>
      </c>
      <c r="N285" s="62" t="str">
        <f t="shared" ref="N285" si="1572">IFERROR(M285/L285,"-")</f>
        <v>-</v>
      </c>
      <c r="O285" s="63">
        <v>0</v>
      </c>
      <c r="P285" s="62" t="str">
        <f t="shared" ref="P285" si="1573">IFERROR(O285/L285,"-")</f>
        <v>-</v>
      </c>
      <c r="Q285" s="63">
        <v>0</v>
      </c>
      <c r="R285" s="62" t="str">
        <f t="shared" ref="R285" si="1574">IFERROR(Q285/L285,"-")</f>
        <v>-</v>
      </c>
      <c r="S285" s="164">
        <v>26</v>
      </c>
      <c r="T285" s="165">
        <v>0</v>
      </c>
      <c r="U285" s="62">
        <f t="shared" ref="U285" si="1575">IFERROR(T285/S285,"-")</f>
        <v>0</v>
      </c>
      <c r="V285" s="63">
        <v>1</v>
      </c>
      <c r="W285" s="62">
        <f t="shared" ref="W285" si="1576">IFERROR(V285/S285,"-")</f>
        <v>3.8461538461538464E-2</v>
      </c>
      <c r="X285" s="63">
        <v>1</v>
      </c>
      <c r="Y285" s="62">
        <f t="shared" ref="Y285" si="1577">IFERROR(X285/S285,"-")</f>
        <v>3.8461538461538464E-2</v>
      </c>
      <c r="Z285" s="164">
        <v>50</v>
      </c>
      <c r="AA285" s="165">
        <v>1</v>
      </c>
      <c r="AB285" s="62">
        <f t="shared" ref="AB285" si="1578">IFERROR(AA285/Z285,"-")</f>
        <v>0.02</v>
      </c>
      <c r="AC285" s="63">
        <v>0</v>
      </c>
      <c r="AD285" s="62">
        <f t="shared" ref="AD285" si="1579">IFERROR(AC285/Z285,"-")</f>
        <v>0</v>
      </c>
      <c r="AE285" s="63">
        <v>2</v>
      </c>
      <c r="AF285" s="62">
        <f t="shared" ref="AF285" si="1580">IFERROR(AE285/Z285,"-")</f>
        <v>0.04</v>
      </c>
      <c r="AG285" s="164">
        <v>66</v>
      </c>
      <c r="AH285" s="165">
        <v>0</v>
      </c>
      <c r="AI285" s="62">
        <f t="shared" ref="AI285" si="1581">IFERROR(AH285/AG285,"-")</f>
        <v>0</v>
      </c>
      <c r="AJ285" s="63">
        <v>1</v>
      </c>
      <c r="AK285" s="62">
        <f t="shared" ref="AK285" si="1582">IFERROR(AJ285/AG285,"-")</f>
        <v>1.5151515151515152E-2</v>
      </c>
      <c r="AL285" s="63">
        <v>0</v>
      </c>
      <c r="AM285" s="62">
        <f t="shared" ref="AM285" si="1583">IFERROR(AL285/AG285,"-")</f>
        <v>0</v>
      </c>
      <c r="AN285" s="164">
        <v>36</v>
      </c>
      <c r="AO285" s="165">
        <v>0</v>
      </c>
      <c r="AP285" s="62">
        <f t="shared" ref="AP285" si="1584">IFERROR(AO285/AN285,"-")</f>
        <v>0</v>
      </c>
      <c r="AQ285" s="63">
        <v>1</v>
      </c>
      <c r="AR285" s="62">
        <f t="shared" ref="AR285" si="1585">IFERROR(AQ285/AN285,"-")</f>
        <v>2.7777777777777776E-2</v>
      </c>
      <c r="AS285" s="63">
        <v>0</v>
      </c>
      <c r="AT285" s="62">
        <f t="shared" ref="AT285" si="1586">IFERROR(AS285/AN285,"-")</f>
        <v>0</v>
      </c>
      <c r="AU285" s="164">
        <v>33</v>
      </c>
      <c r="AV285" s="165">
        <v>0</v>
      </c>
      <c r="AW285" s="62">
        <f t="shared" ref="AW285" si="1587">IFERROR(AV285/AU285,"-")</f>
        <v>0</v>
      </c>
      <c r="AX285" s="63">
        <v>1</v>
      </c>
      <c r="AY285" s="62">
        <f t="shared" ref="AY285" si="1588">IFERROR(AX285/AU285,"-")</f>
        <v>3.0303030303030304E-2</v>
      </c>
      <c r="AZ285" s="63">
        <v>0</v>
      </c>
      <c r="BA285" s="62">
        <f t="shared" ref="BA285" si="1589">IFERROR(AZ285/AU285,"-")</f>
        <v>0</v>
      </c>
      <c r="BB285" s="164">
        <f t="shared" si="1469"/>
        <v>211</v>
      </c>
      <c r="BC285" s="64">
        <f t="shared" si="1470"/>
        <v>1</v>
      </c>
      <c r="BD285" s="62">
        <f t="shared" ref="BD285" si="1590">IFERROR(BC285/BB285,"-")</f>
        <v>4.7393364928909956E-3</v>
      </c>
      <c r="BE285" s="64">
        <f t="shared" si="1471"/>
        <v>4</v>
      </c>
      <c r="BF285" s="62">
        <f t="shared" ref="BF285" si="1591">IFERROR(BE285/BB285,"-")</f>
        <v>1.8957345971563982E-2</v>
      </c>
      <c r="BG285" s="64">
        <f t="shared" si="1472"/>
        <v>3</v>
      </c>
      <c r="BH285" s="62">
        <f t="shared" ref="BH285" si="1592">IFERROR(BG285/BB285,"-")</f>
        <v>1.4218009478672985E-2</v>
      </c>
      <c r="BJ285" s="260"/>
      <c r="BK285" s="271"/>
      <c r="BL285" s="209" t="s">
        <v>209</v>
      </c>
      <c r="BM285" s="38">
        <v>28</v>
      </c>
      <c r="BN285" s="38">
        <v>0</v>
      </c>
      <c r="BO285" s="85">
        <v>0</v>
      </c>
      <c r="BP285" s="38">
        <v>1</v>
      </c>
      <c r="BQ285" s="85">
        <v>3.5714285714285712E-2</v>
      </c>
      <c r="BR285" s="38">
        <v>0</v>
      </c>
      <c r="BS285" s="85">
        <v>0</v>
      </c>
      <c r="BU285" s="189"/>
      <c r="BV285" s="193" t="s">
        <v>209</v>
      </c>
      <c r="BW285" s="36">
        <f t="shared" si="1468"/>
        <v>0.96208530805687209</v>
      </c>
      <c r="BX285" s="36">
        <f>(BM229-SUM(BN229,BP229,BR229))/BM229</f>
        <v>0.96466431095406358</v>
      </c>
    </row>
    <row r="286" spans="2:76" ht="14.25" customHeight="1">
      <c r="B286" s="261"/>
      <c r="C286" s="272"/>
      <c r="D286" s="154" t="s">
        <v>67</v>
      </c>
      <c r="E286" s="37">
        <v>3</v>
      </c>
      <c r="F286" s="234">
        <v>0</v>
      </c>
      <c r="G286" s="13">
        <f t="shared" si="1324"/>
        <v>0</v>
      </c>
      <c r="H286" s="33">
        <v>0</v>
      </c>
      <c r="I286" s="13">
        <f t="shared" si="1325"/>
        <v>0</v>
      </c>
      <c r="J286" s="33">
        <v>0</v>
      </c>
      <c r="K286" s="13">
        <f t="shared" si="1326"/>
        <v>0</v>
      </c>
      <c r="L286" s="37">
        <v>47</v>
      </c>
      <c r="M286" s="234">
        <v>2</v>
      </c>
      <c r="N286" s="13">
        <f t="shared" si="1327"/>
        <v>4.2553191489361701E-2</v>
      </c>
      <c r="O286" s="33">
        <v>3</v>
      </c>
      <c r="P286" s="13">
        <f t="shared" si="1328"/>
        <v>6.3829787234042548E-2</v>
      </c>
      <c r="Q286" s="33">
        <v>3</v>
      </c>
      <c r="R286" s="13">
        <f t="shared" si="1329"/>
        <v>6.3829787234042548E-2</v>
      </c>
      <c r="S286" s="37">
        <v>4917</v>
      </c>
      <c r="T286" s="234">
        <v>278</v>
      </c>
      <c r="U286" s="13">
        <f t="shared" si="1330"/>
        <v>5.6538539760016271E-2</v>
      </c>
      <c r="V286" s="33">
        <v>792</v>
      </c>
      <c r="W286" s="13">
        <f t="shared" si="1331"/>
        <v>0.16107382550335569</v>
      </c>
      <c r="X286" s="33">
        <v>384</v>
      </c>
      <c r="Y286" s="13">
        <f t="shared" si="1332"/>
        <v>7.8096400244051248E-2</v>
      </c>
      <c r="Z286" s="37">
        <v>3973</v>
      </c>
      <c r="AA286" s="234">
        <v>204</v>
      </c>
      <c r="AB286" s="13">
        <f t="shared" si="1333"/>
        <v>5.1346589478983136E-2</v>
      </c>
      <c r="AC286" s="33">
        <v>532</v>
      </c>
      <c r="AD286" s="13">
        <f t="shared" si="1334"/>
        <v>0.13390385099421093</v>
      </c>
      <c r="AE286" s="33">
        <v>385</v>
      </c>
      <c r="AF286" s="13">
        <f t="shared" si="1335"/>
        <v>9.6904102693178965E-2</v>
      </c>
      <c r="AG286" s="37">
        <v>2057</v>
      </c>
      <c r="AH286" s="234">
        <v>67</v>
      </c>
      <c r="AI286" s="13">
        <f t="shared" si="1336"/>
        <v>3.2571706368497814E-2</v>
      </c>
      <c r="AJ286" s="33">
        <v>166</v>
      </c>
      <c r="AK286" s="13">
        <f t="shared" si="1337"/>
        <v>8.070004861448711E-2</v>
      </c>
      <c r="AL286" s="33">
        <v>142</v>
      </c>
      <c r="AM286" s="13">
        <f t="shared" si="1338"/>
        <v>6.9032571706368492E-2</v>
      </c>
      <c r="AN286" s="37">
        <v>771</v>
      </c>
      <c r="AO286" s="234">
        <v>12</v>
      </c>
      <c r="AP286" s="13">
        <f t="shared" si="1339"/>
        <v>1.556420233463035E-2</v>
      </c>
      <c r="AQ286" s="33">
        <v>43</v>
      </c>
      <c r="AR286" s="13">
        <f t="shared" si="1340"/>
        <v>5.5771725032425425E-2</v>
      </c>
      <c r="AS286" s="33">
        <v>37</v>
      </c>
      <c r="AT286" s="13">
        <f t="shared" si="1341"/>
        <v>4.7989623865110249E-2</v>
      </c>
      <c r="AU286" s="37">
        <v>247</v>
      </c>
      <c r="AV286" s="234">
        <v>1</v>
      </c>
      <c r="AW286" s="13">
        <f t="shared" si="1342"/>
        <v>4.048582995951417E-3</v>
      </c>
      <c r="AX286" s="33">
        <v>6</v>
      </c>
      <c r="AY286" s="13">
        <f t="shared" si="1343"/>
        <v>2.4291497975708502E-2</v>
      </c>
      <c r="AZ286" s="33">
        <v>8</v>
      </c>
      <c r="BA286" s="13">
        <f t="shared" si="1344"/>
        <v>3.2388663967611336E-2</v>
      </c>
      <c r="BB286" s="37">
        <f t="shared" si="1469"/>
        <v>12015</v>
      </c>
      <c r="BC286" s="70">
        <f t="shared" si="1470"/>
        <v>564</v>
      </c>
      <c r="BD286" s="13">
        <f t="shared" si="1345"/>
        <v>4.6941323345817729E-2</v>
      </c>
      <c r="BE286" s="70">
        <f t="shared" si="1471"/>
        <v>1542</v>
      </c>
      <c r="BF286" s="13">
        <f t="shared" si="1346"/>
        <v>0.12833957553058678</v>
      </c>
      <c r="BG286" s="70">
        <f t="shared" si="1472"/>
        <v>959</v>
      </c>
      <c r="BH286" s="13">
        <f t="shared" si="1347"/>
        <v>7.9816895547232619E-2</v>
      </c>
      <c r="BJ286" s="261"/>
      <c r="BK286" s="272"/>
      <c r="BL286" s="208" t="s">
        <v>67</v>
      </c>
      <c r="BM286" s="38">
        <v>1061</v>
      </c>
      <c r="BN286" s="38">
        <v>53</v>
      </c>
      <c r="BO286" s="85">
        <v>4.9952874646559849E-2</v>
      </c>
      <c r="BP286" s="38">
        <v>175</v>
      </c>
      <c r="BQ286" s="85">
        <v>0.16493873704052781</v>
      </c>
      <c r="BR286" s="38">
        <v>87</v>
      </c>
      <c r="BS286" s="85">
        <v>8.1998114985862389E-2</v>
      </c>
      <c r="BU286" s="190"/>
      <c r="BV286" s="192" t="s">
        <v>67</v>
      </c>
      <c r="BW286" s="36">
        <f t="shared" si="1468"/>
        <v>0.74490220557636289</v>
      </c>
      <c r="BX286" s="36">
        <f>(BM230-SUM(BN230,BP230,BR230))/BM230</f>
        <v>0.76826704047660765</v>
      </c>
    </row>
    <row r="287" spans="2:76" ht="14.25" customHeight="1">
      <c r="B287" s="259">
        <v>57</v>
      </c>
      <c r="C287" s="270" t="s">
        <v>43</v>
      </c>
      <c r="D287" s="135" t="s">
        <v>211</v>
      </c>
      <c r="E287" s="120">
        <v>4</v>
      </c>
      <c r="F287" s="83">
        <v>0</v>
      </c>
      <c r="G287" s="72">
        <f t="shared" si="1324"/>
        <v>0</v>
      </c>
      <c r="H287" s="73">
        <v>1</v>
      </c>
      <c r="I287" s="72">
        <f t="shared" si="1325"/>
        <v>0.25</v>
      </c>
      <c r="J287" s="73">
        <v>0</v>
      </c>
      <c r="K287" s="72">
        <f t="shared" si="1326"/>
        <v>0</v>
      </c>
      <c r="L287" s="120">
        <v>32</v>
      </c>
      <c r="M287" s="83">
        <v>2</v>
      </c>
      <c r="N287" s="72">
        <f t="shared" si="1327"/>
        <v>6.25E-2</v>
      </c>
      <c r="O287" s="73">
        <v>4</v>
      </c>
      <c r="P287" s="72">
        <f t="shared" si="1328"/>
        <v>0.125</v>
      </c>
      <c r="Q287" s="73">
        <v>2</v>
      </c>
      <c r="R287" s="72">
        <f t="shared" si="1329"/>
        <v>6.25E-2</v>
      </c>
      <c r="S287" s="120">
        <v>2236</v>
      </c>
      <c r="T287" s="83">
        <v>119</v>
      </c>
      <c r="U287" s="72">
        <f t="shared" si="1330"/>
        <v>5.3220035778175315E-2</v>
      </c>
      <c r="V287" s="73">
        <v>457</v>
      </c>
      <c r="W287" s="72">
        <f t="shared" si="1331"/>
        <v>0.20438282647584974</v>
      </c>
      <c r="X287" s="73">
        <v>194</v>
      </c>
      <c r="Y287" s="72">
        <f t="shared" si="1332"/>
        <v>8.6762075134168157E-2</v>
      </c>
      <c r="Z287" s="120">
        <v>1879</v>
      </c>
      <c r="AA287" s="83">
        <v>90</v>
      </c>
      <c r="AB287" s="72">
        <f t="shared" si="1333"/>
        <v>4.7897817988291645E-2</v>
      </c>
      <c r="AC287" s="73">
        <v>297</v>
      </c>
      <c r="AD287" s="72">
        <f t="shared" si="1334"/>
        <v>0.15806279936136242</v>
      </c>
      <c r="AE287" s="73">
        <v>198</v>
      </c>
      <c r="AF287" s="72">
        <f t="shared" si="1335"/>
        <v>0.10537519957424162</v>
      </c>
      <c r="AG287" s="120">
        <v>1163</v>
      </c>
      <c r="AH287" s="83">
        <v>31</v>
      </c>
      <c r="AI287" s="72">
        <f t="shared" si="1336"/>
        <v>2.6655202063628546E-2</v>
      </c>
      <c r="AJ287" s="73">
        <v>121</v>
      </c>
      <c r="AK287" s="72">
        <f t="shared" si="1337"/>
        <v>0.10404127257093723</v>
      </c>
      <c r="AL287" s="73">
        <v>77</v>
      </c>
      <c r="AM287" s="72">
        <f t="shared" si="1338"/>
        <v>6.6208082545141878E-2</v>
      </c>
      <c r="AN287" s="120">
        <v>540</v>
      </c>
      <c r="AO287" s="83">
        <v>7</v>
      </c>
      <c r="AP287" s="72">
        <f t="shared" si="1339"/>
        <v>1.2962962962962963E-2</v>
      </c>
      <c r="AQ287" s="73">
        <v>49</v>
      </c>
      <c r="AR287" s="72">
        <f t="shared" si="1340"/>
        <v>9.0740740740740747E-2</v>
      </c>
      <c r="AS287" s="73">
        <v>27</v>
      </c>
      <c r="AT287" s="72">
        <f t="shared" si="1341"/>
        <v>0.05</v>
      </c>
      <c r="AU287" s="120">
        <v>143</v>
      </c>
      <c r="AV287" s="83">
        <v>0</v>
      </c>
      <c r="AW287" s="72">
        <f t="shared" si="1342"/>
        <v>0</v>
      </c>
      <c r="AX287" s="73">
        <v>12</v>
      </c>
      <c r="AY287" s="72">
        <f t="shared" si="1343"/>
        <v>8.3916083916083919E-2</v>
      </c>
      <c r="AZ287" s="73">
        <v>3</v>
      </c>
      <c r="BA287" s="72">
        <f t="shared" si="1344"/>
        <v>2.097902097902098E-2</v>
      </c>
      <c r="BB287" s="120">
        <f t="shared" si="1469"/>
        <v>5997</v>
      </c>
      <c r="BC287" s="74">
        <f t="shared" si="1470"/>
        <v>249</v>
      </c>
      <c r="BD287" s="72">
        <f t="shared" si="1345"/>
        <v>4.1520760380190098E-2</v>
      </c>
      <c r="BE287" s="74">
        <f t="shared" si="1471"/>
        <v>941</v>
      </c>
      <c r="BF287" s="72">
        <f t="shared" si="1346"/>
        <v>0.1569117892279473</v>
      </c>
      <c r="BG287" s="74">
        <f t="shared" si="1472"/>
        <v>501</v>
      </c>
      <c r="BH287" s="72">
        <f t="shared" si="1347"/>
        <v>8.354177088544272E-2</v>
      </c>
      <c r="BJ287" s="259">
        <v>71</v>
      </c>
      <c r="BK287" s="270" t="s">
        <v>49</v>
      </c>
      <c r="BL287" s="209" t="s">
        <v>152</v>
      </c>
      <c r="BM287" s="38">
        <v>3026</v>
      </c>
      <c r="BN287" s="38">
        <v>35</v>
      </c>
      <c r="BO287" s="85">
        <v>1.1566424322538004E-2</v>
      </c>
      <c r="BP287" s="38">
        <v>276</v>
      </c>
      <c r="BQ287" s="85">
        <v>9.1209517514871122E-2</v>
      </c>
      <c r="BR287" s="38">
        <v>68</v>
      </c>
      <c r="BS287" s="85">
        <v>2.247191011235955E-2</v>
      </c>
      <c r="BU287" s="188" t="s">
        <v>43</v>
      </c>
      <c r="BV287" s="193" t="s">
        <v>140</v>
      </c>
      <c r="BW287" s="36">
        <f t="shared" si="1468"/>
        <v>0.71802567950641982</v>
      </c>
      <c r="BX287" s="36">
        <f>(BM231-SUM(BN231,BP231,BR231))/BM231</f>
        <v>0.72150379949340093</v>
      </c>
    </row>
    <row r="288" spans="2:76" ht="14.25" customHeight="1">
      <c r="B288" s="260"/>
      <c r="C288" s="271"/>
      <c r="D288" s="216" t="s">
        <v>303</v>
      </c>
      <c r="E288" s="170">
        <v>0</v>
      </c>
      <c r="F288" s="220">
        <v>0</v>
      </c>
      <c r="G288" s="84" t="str">
        <f t="shared" si="1324"/>
        <v>-</v>
      </c>
      <c r="H288" s="231">
        <v>0</v>
      </c>
      <c r="I288" s="84" t="str">
        <f>IFERROR(H288/E288,"-")</f>
        <v>-</v>
      </c>
      <c r="J288" s="231">
        <v>0</v>
      </c>
      <c r="K288" s="84" t="str">
        <f>IFERROR(J288/E288,"-")</f>
        <v>-</v>
      </c>
      <c r="L288" s="170">
        <v>5</v>
      </c>
      <c r="M288" s="220">
        <v>0</v>
      </c>
      <c r="N288" s="84">
        <f>IFERROR(M288/L288,"-")</f>
        <v>0</v>
      </c>
      <c r="O288" s="231">
        <v>2</v>
      </c>
      <c r="P288" s="84">
        <f>IFERROR(O288/L288,"-")</f>
        <v>0.4</v>
      </c>
      <c r="Q288" s="231">
        <v>1</v>
      </c>
      <c r="R288" s="84">
        <f>IFERROR(Q288/L288,"-")</f>
        <v>0.2</v>
      </c>
      <c r="S288" s="170">
        <v>663</v>
      </c>
      <c r="T288" s="220">
        <v>53</v>
      </c>
      <c r="U288" s="84">
        <f>IFERROR(T288/S288,"-")</f>
        <v>7.9939668174962286E-2</v>
      </c>
      <c r="V288" s="231">
        <v>144</v>
      </c>
      <c r="W288" s="84">
        <f>IFERROR(V288/S288,"-")</f>
        <v>0.21719457013574661</v>
      </c>
      <c r="X288" s="231">
        <v>54</v>
      </c>
      <c r="Y288" s="84">
        <f>IFERROR(X288/S288,"-")</f>
        <v>8.1447963800904979E-2</v>
      </c>
      <c r="Z288" s="170">
        <v>533</v>
      </c>
      <c r="AA288" s="220">
        <v>34</v>
      </c>
      <c r="AB288" s="84">
        <f>IFERROR(AA288/Z288,"-")</f>
        <v>6.3789868667917443E-2</v>
      </c>
      <c r="AC288" s="231">
        <v>85</v>
      </c>
      <c r="AD288" s="84">
        <f>IFERROR(AC288/Z288,"-")</f>
        <v>0.15947467166979362</v>
      </c>
      <c r="AE288" s="231">
        <v>58</v>
      </c>
      <c r="AF288" s="84">
        <f>IFERROR(AE288/Z288,"-")</f>
        <v>0.10881801125703565</v>
      </c>
      <c r="AG288" s="170">
        <v>367</v>
      </c>
      <c r="AH288" s="220">
        <v>15</v>
      </c>
      <c r="AI288" s="84">
        <f>IFERROR(AH288/AG288,"-")</f>
        <v>4.0871934604904632E-2</v>
      </c>
      <c r="AJ288" s="231">
        <v>59</v>
      </c>
      <c r="AK288" s="84">
        <f>IFERROR(AJ288/AG288,"-")</f>
        <v>0.16076294277929154</v>
      </c>
      <c r="AL288" s="231">
        <v>33</v>
      </c>
      <c r="AM288" s="84">
        <f>IFERROR(AL288/AG288,"-")</f>
        <v>8.9918256130790186E-2</v>
      </c>
      <c r="AN288" s="170">
        <v>153</v>
      </c>
      <c r="AO288" s="220">
        <v>3</v>
      </c>
      <c r="AP288" s="84">
        <f>IFERROR(AO288/AN288,"-")</f>
        <v>1.9607843137254902E-2</v>
      </c>
      <c r="AQ288" s="231">
        <v>17</v>
      </c>
      <c r="AR288" s="84">
        <f>IFERROR(AQ288/AN288,"-")</f>
        <v>0.1111111111111111</v>
      </c>
      <c r="AS288" s="231">
        <v>10</v>
      </c>
      <c r="AT288" s="84">
        <f>IFERROR(AS288/AN288,"-")</f>
        <v>6.535947712418301E-2</v>
      </c>
      <c r="AU288" s="170">
        <v>45</v>
      </c>
      <c r="AV288" s="220">
        <v>0</v>
      </c>
      <c r="AW288" s="84">
        <f>IFERROR(AV288/AU288,"-")</f>
        <v>0</v>
      </c>
      <c r="AX288" s="231">
        <v>6</v>
      </c>
      <c r="AY288" s="84">
        <f>IFERROR(AX288/AU288,"-")</f>
        <v>0.13333333333333333</v>
      </c>
      <c r="AZ288" s="231">
        <v>6</v>
      </c>
      <c r="BA288" s="84">
        <f>IFERROR(AZ288/AU288,"-")</f>
        <v>0.13333333333333333</v>
      </c>
      <c r="BB288" s="170">
        <f t="shared" si="1469"/>
        <v>1766</v>
      </c>
      <c r="BC288" s="171">
        <f t="shared" si="1470"/>
        <v>105</v>
      </c>
      <c r="BD288" s="84">
        <f>IFERROR(BC288/BB288,"-")</f>
        <v>5.9456398640996604E-2</v>
      </c>
      <c r="BE288" s="171">
        <f t="shared" si="1471"/>
        <v>313</v>
      </c>
      <c r="BF288" s="84">
        <f>IFERROR(BE288/BB288,"-")</f>
        <v>0.17723669309173273</v>
      </c>
      <c r="BG288" s="171">
        <f t="shared" si="1472"/>
        <v>162</v>
      </c>
      <c r="BH288" s="84">
        <f>IFERROR(BG288/BB288,"-")</f>
        <v>9.1732729331823332E-2</v>
      </c>
      <c r="BJ288" s="260"/>
      <c r="BK288" s="271"/>
      <c r="BL288" s="209" t="s">
        <v>160</v>
      </c>
      <c r="BM288" s="38">
        <v>115</v>
      </c>
      <c r="BN288" s="38">
        <v>3</v>
      </c>
      <c r="BO288" s="85">
        <v>2.6086956521739129E-2</v>
      </c>
      <c r="BP288" s="38">
        <v>13</v>
      </c>
      <c r="BQ288" s="85">
        <v>0.11304347826086956</v>
      </c>
      <c r="BR288" s="38">
        <v>0</v>
      </c>
      <c r="BS288" s="85">
        <v>0</v>
      </c>
      <c r="BU288" s="225"/>
      <c r="BV288" s="214" t="s">
        <v>299</v>
      </c>
      <c r="BW288" s="36">
        <f t="shared" si="1468"/>
        <v>0.67157417893544735</v>
      </c>
      <c r="BX288" s="226"/>
    </row>
    <row r="289" spans="2:76" ht="14.25" customHeight="1">
      <c r="B289" s="260"/>
      <c r="C289" s="271"/>
      <c r="D289" s="169" t="s">
        <v>160</v>
      </c>
      <c r="E289" s="164">
        <v>0</v>
      </c>
      <c r="F289" s="165">
        <v>0</v>
      </c>
      <c r="G289" s="62" t="str">
        <f t="shared" si="1324"/>
        <v>-</v>
      </c>
      <c r="H289" s="63">
        <v>0</v>
      </c>
      <c r="I289" s="62" t="str">
        <f t="shared" si="1325"/>
        <v>-</v>
      </c>
      <c r="J289" s="63">
        <v>0</v>
      </c>
      <c r="K289" s="62" t="str">
        <f t="shared" si="1326"/>
        <v>-</v>
      </c>
      <c r="L289" s="164">
        <v>4</v>
      </c>
      <c r="M289" s="165">
        <v>0</v>
      </c>
      <c r="N289" s="62">
        <f t="shared" si="1327"/>
        <v>0</v>
      </c>
      <c r="O289" s="63">
        <v>1</v>
      </c>
      <c r="P289" s="62">
        <f t="shared" si="1328"/>
        <v>0.25</v>
      </c>
      <c r="Q289" s="63">
        <v>0</v>
      </c>
      <c r="R289" s="62">
        <f t="shared" si="1329"/>
        <v>0</v>
      </c>
      <c r="S289" s="164">
        <v>294</v>
      </c>
      <c r="T289" s="165">
        <v>21</v>
      </c>
      <c r="U289" s="62">
        <f t="shared" si="1330"/>
        <v>7.1428571428571425E-2</v>
      </c>
      <c r="V289" s="63">
        <v>57</v>
      </c>
      <c r="W289" s="62">
        <f t="shared" si="1331"/>
        <v>0.19387755102040816</v>
      </c>
      <c r="X289" s="63">
        <v>19</v>
      </c>
      <c r="Y289" s="62">
        <f t="shared" si="1332"/>
        <v>6.4625850340136057E-2</v>
      </c>
      <c r="Z289" s="164">
        <v>176</v>
      </c>
      <c r="AA289" s="165">
        <v>6</v>
      </c>
      <c r="AB289" s="62">
        <f t="shared" si="1333"/>
        <v>3.4090909090909088E-2</v>
      </c>
      <c r="AC289" s="63">
        <v>38</v>
      </c>
      <c r="AD289" s="62">
        <f t="shared" si="1334"/>
        <v>0.21590909090909091</v>
      </c>
      <c r="AE289" s="63">
        <v>15</v>
      </c>
      <c r="AF289" s="62">
        <f t="shared" si="1335"/>
        <v>8.5227272727272721E-2</v>
      </c>
      <c r="AG289" s="164">
        <v>87</v>
      </c>
      <c r="AH289" s="165">
        <v>1</v>
      </c>
      <c r="AI289" s="62">
        <f t="shared" si="1336"/>
        <v>1.1494252873563218E-2</v>
      </c>
      <c r="AJ289" s="63">
        <v>17</v>
      </c>
      <c r="AK289" s="62">
        <f t="shared" si="1337"/>
        <v>0.19540229885057472</v>
      </c>
      <c r="AL289" s="63">
        <v>10</v>
      </c>
      <c r="AM289" s="62">
        <f t="shared" si="1338"/>
        <v>0.11494252873563218</v>
      </c>
      <c r="AN289" s="164">
        <v>35</v>
      </c>
      <c r="AO289" s="165">
        <v>1</v>
      </c>
      <c r="AP289" s="62">
        <f t="shared" si="1339"/>
        <v>2.8571428571428571E-2</v>
      </c>
      <c r="AQ289" s="63">
        <v>3</v>
      </c>
      <c r="AR289" s="62">
        <f t="shared" si="1340"/>
        <v>8.5714285714285715E-2</v>
      </c>
      <c r="AS289" s="63">
        <v>4</v>
      </c>
      <c r="AT289" s="62">
        <f t="shared" si="1341"/>
        <v>0.11428571428571428</v>
      </c>
      <c r="AU289" s="164">
        <v>8</v>
      </c>
      <c r="AV289" s="165">
        <v>0</v>
      </c>
      <c r="AW289" s="62">
        <f t="shared" si="1342"/>
        <v>0</v>
      </c>
      <c r="AX289" s="63">
        <v>3</v>
      </c>
      <c r="AY289" s="62">
        <f t="shared" si="1343"/>
        <v>0.375</v>
      </c>
      <c r="AZ289" s="63">
        <v>1</v>
      </c>
      <c r="BA289" s="62">
        <f t="shared" si="1344"/>
        <v>0.125</v>
      </c>
      <c r="BB289" s="164">
        <f t="shared" si="1469"/>
        <v>604</v>
      </c>
      <c r="BC289" s="64">
        <f t="shared" si="1470"/>
        <v>29</v>
      </c>
      <c r="BD289" s="62">
        <f t="shared" si="1345"/>
        <v>4.8013245033112585E-2</v>
      </c>
      <c r="BE289" s="64">
        <f t="shared" si="1471"/>
        <v>119</v>
      </c>
      <c r="BF289" s="62">
        <f t="shared" si="1346"/>
        <v>0.19701986754966888</v>
      </c>
      <c r="BG289" s="64">
        <f t="shared" si="1472"/>
        <v>49</v>
      </c>
      <c r="BH289" s="62">
        <f t="shared" si="1347"/>
        <v>8.1125827814569534E-2</v>
      </c>
      <c r="BJ289" s="260"/>
      <c r="BK289" s="271"/>
      <c r="BL289" s="209" t="s">
        <v>209</v>
      </c>
      <c r="BM289" s="38">
        <v>85</v>
      </c>
      <c r="BN289" s="38">
        <v>0</v>
      </c>
      <c r="BO289" s="85">
        <v>0</v>
      </c>
      <c r="BP289" s="38">
        <v>4</v>
      </c>
      <c r="BQ289" s="85">
        <v>4.7058823529411764E-2</v>
      </c>
      <c r="BR289" s="38">
        <v>0</v>
      </c>
      <c r="BS289" s="85">
        <v>0</v>
      </c>
      <c r="BU289" s="189"/>
      <c r="BV289" s="193" t="s">
        <v>160</v>
      </c>
      <c r="BW289" s="36">
        <f t="shared" si="1468"/>
        <v>0.67384105960264906</v>
      </c>
      <c r="BX289" s="36">
        <f>(BM232-SUM(BN232,BP232,BR232))/BM232</f>
        <v>0.71071428571428574</v>
      </c>
    </row>
    <row r="290" spans="2:76" ht="14.25" customHeight="1">
      <c r="B290" s="260"/>
      <c r="C290" s="271"/>
      <c r="D290" s="136" t="s">
        <v>210</v>
      </c>
      <c r="E290" s="164">
        <v>1</v>
      </c>
      <c r="F290" s="165">
        <v>0</v>
      </c>
      <c r="G290" s="62">
        <f t="shared" ref="G290" si="1593">IFERROR(F290/E290,"-")</f>
        <v>0</v>
      </c>
      <c r="H290" s="63">
        <v>0</v>
      </c>
      <c r="I290" s="62">
        <f t="shared" ref="I290" si="1594">IFERROR(H290/E290,"-")</f>
        <v>0</v>
      </c>
      <c r="J290" s="63">
        <v>0</v>
      </c>
      <c r="K290" s="62">
        <f t="shared" ref="K290" si="1595">IFERROR(J290/E290,"-")</f>
        <v>0</v>
      </c>
      <c r="L290" s="164">
        <v>1</v>
      </c>
      <c r="M290" s="165">
        <v>0</v>
      </c>
      <c r="N290" s="62">
        <f t="shared" ref="N290" si="1596">IFERROR(M290/L290,"-")</f>
        <v>0</v>
      </c>
      <c r="O290" s="63">
        <v>0</v>
      </c>
      <c r="P290" s="62">
        <f t="shared" ref="P290" si="1597">IFERROR(O290/L290,"-")</f>
        <v>0</v>
      </c>
      <c r="Q290" s="63">
        <v>0</v>
      </c>
      <c r="R290" s="62">
        <f t="shared" ref="R290" si="1598">IFERROR(Q290/L290,"-")</f>
        <v>0</v>
      </c>
      <c r="S290" s="164">
        <v>19</v>
      </c>
      <c r="T290" s="165">
        <v>0</v>
      </c>
      <c r="U290" s="62">
        <f t="shared" ref="U290" si="1599">IFERROR(T290/S290,"-")</f>
        <v>0</v>
      </c>
      <c r="V290" s="63">
        <v>0</v>
      </c>
      <c r="W290" s="62">
        <f t="shared" ref="W290" si="1600">IFERROR(V290/S290,"-")</f>
        <v>0</v>
      </c>
      <c r="X290" s="63">
        <v>1</v>
      </c>
      <c r="Y290" s="62">
        <f t="shared" ref="Y290" si="1601">IFERROR(X290/S290,"-")</f>
        <v>5.2631578947368418E-2</v>
      </c>
      <c r="Z290" s="164">
        <v>34</v>
      </c>
      <c r="AA290" s="165">
        <v>1</v>
      </c>
      <c r="AB290" s="62">
        <f t="shared" ref="AB290" si="1602">IFERROR(AA290/Z290,"-")</f>
        <v>2.9411764705882353E-2</v>
      </c>
      <c r="AC290" s="63">
        <v>0</v>
      </c>
      <c r="AD290" s="62">
        <f t="shared" ref="AD290" si="1603">IFERROR(AC290/Z290,"-")</f>
        <v>0</v>
      </c>
      <c r="AE290" s="63">
        <v>0</v>
      </c>
      <c r="AF290" s="62">
        <f t="shared" ref="AF290" si="1604">IFERROR(AE290/Z290,"-")</f>
        <v>0</v>
      </c>
      <c r="AG290" s="164">
        <v>37</v>
      </c>
      <c r="AH290" s="165">
        <v>0</v>
      </c>
      <c r="AI290" s="62">
        <f t="shared" ref="AI290" si="1605">IFERROR(AH290/AG290,"-")</f>
        <v>0</v>
      </c>
      <c r="AJ290" s="63">
        <v>0</v>
      </c>
      <c r="AK290" s="62">
        <f t="shared" ref="AK290" si="1606">IFERROR(AJ290/AG290,"-")</f>
        <v>0</v>
      </c>
      <c r="AL290" s="63">
        <v>2</v>
      </c>
      <c r="AM290" s="62">
        <f t="shared" ref="AM290" si="1607">IFERROR(AL290/AG290,"-")</f>
        <v>5.4054054054054057E-2</v>
      </c>
      <c r="AN290" s="164">
        <v>30</v>
      </c>
      <c r="AO290" s="165">
        <v>0</v>
      </c>
      <c r="AP290" s="62">
        <f t="shared" ref="AP290" si="1608">IFERROR(AO290/AN290,"-")</f>
        <v>0</v>
      </c>
      <c r="AQ290" s="63">
        <v>0</v>
      </c>
      <c r="AR290" s="62">
        <f t="shared" ref="AR290" si="1609">IFERROR(AQ290/AN290,"-")</f>
        <v>0</v>
      </c>
      <c r="AS290" s="63">
        <v>1</v>
      </c>
      <c r="AT290" s="62">
        <f t="shared" ref="AT290" si="1610">IFERROR(AS290/AN290,"-")</f>
        <v>3.3333333333333333E-2</v>
      </c>
      <c r="AU290" s="164">
        <v>29</v>
      </c>
      <c r="AV290" s="165">
        <v>0</v>
      </c>
      <c r="AW290" s="62">
        <f t="shared" ref="AW290" si="1611">IFERROR(AV290/AU290,"-")</f>
        <v>0</v>
      </c>
      <c r="AX290" s="63">
        <v>0</v>
      </c>
      <c r="AY290" s="62">
        <f t="shared" ref="AY290" si="1612">IFERROR(AX290/AU290,"-")</f>
        <v>0</v>
      </c>
      <c r="AZ290" s="63">
        <v>1</v>
      </c>
      <c r="BA290" s="62">
        <f t="shared" ref="BA290" si="1613">IFERROR(AZ290/AU290,"-")</f>
        <v>3.4482758620689655E-2</v>
      </c>
      <c r="BB290" s="164">
        <f t="shared" si="1469"/>
        <v>151</v>
      </c>
      <c r="BC290" s="64">
        <f t="shared" si="1470"/>
        <v>1</v>
      </c>
      <c r="BD290" s="62">
        <f t="shared" ref="BD290" si="1614">IFERROR(BC290/BB290,"-")</f>
        <v>6.6225165562913907E-3</v>
      </c>
      <c r="BE290" s="64">
        <f t="shared" si="1471"/>
        <v>0</v>
      </c>
      <c r="BF290" s="62">
        <f t="shared" ref="BF290" si="1615">IFERROR(BE290/BB290,"-")</f>
        <v>0</v>
      </c>
      <c r="BG290" s="64">
        <f t="shared" si="1472"/>
        <v>5</v>
      </c>
      <c r="BH290" s="62">
        <f t="shared" ref="BH290" si="1616">IFERROR(BG290/BB290,"-")</f>
        <v>3.3112582781456956E-2</v>
      </c>
      <c r="BJ290" s="261"/>
      <c r="BK290" s="272"/>
      <c r="BL290" s="208" t="s">
        <v>67</v>
      </c>
      <c r="BM290" s="38">
        <v>3226</v>
      </c>
      <c r="BN290" s="38">
        <v>38</v>
      </c>
      <c r="BO290" s="85">
        <v>1.1779293242405457E-2</v>
      </c>
      <c r="BP290" s="38">
        <v>293</v>
      </c>
      <c r="BQ290" s="85">
        <v>9.0824550526968376E-2</v>
      </c>
      <c r="BR290" s="38">
        <v>68</v>
      </c>
      <c r="BS290" s="85">
        <v>2.1078735275883446E-2</v>
      </c>
      <c r="BU290" s="189"/>
      <c r="BV290" s="193" t="s">
        <v>209</v>
      </c>
      <c r="BW290" s="36">
        <f t="shared" si="1468"/>
        <v>0.96026490066225167</v>
      </c>
      <c r="BX290" s="36">
        <f>(BM233-SUM(BN233,BP233,BR233))/BM233</f>
        <v>0.96256684491978606</v>
      </c>
    </row>
    <row r="291" spans="2:76" ht="14.25" customHeight="1">
      <c r="B291" s="261"/>
      <c r="C291" s="272"/>
      <c r="D291" s="154" t="s">
        <v>67</v>
      </c>
      <c r="E291" s="37">
        <v>5</v>
      </c>
      <c r="F291" s="234">
        <v>0</v>
      </c>
      <c r="G291" s="13">
        <f t="shared" si="1324"/>
        <v>0</v>
      </c>
      <c r="H291" s="33">
        <v>1</v>
      </c>
      <c r="I291" s="13">
        <f t="shared" si="1325"/>
        <v>0.2</v>
      </c>
      <c r="J291" s="33">
        <v>0</v>
      </c>
      <c r="K291" s="13">
        <f t="shared" si="1326"/>
        <v>0</v>
      </c>
      <c r="L291" s="37">
        <v>42</v>
      </c>
      <c r="M291" s="234">
        <v>2</v>
      </c>
      <c r="N291" s="13">
        <f t="shared" si="1327"/>
        <v>4.7619047619047616E-2</v>
      </c>
      <c r="O291" s="33">
        <v>7</v>
      </c>
      <c r="P291" s="13">
        <f t="shared" si="1328"/>
        <v>0.16666666666666666</v>
      </c>
      <c r="Q291" s="33">
        <v>3</v>
      </c>
      <c r="R291" s="13">
        <f t="shared" si="1329"/>
        <v>7.1428571428571425E-2</v>
      </c>
      <c r="S291" s="37">
        <v>3212</v>
      </c>
      <c r="T291" s="234">
        <v>193</v>
      </c>
      <c r="U291" s="13">
        <f t="shared" si="1330"/>
        <v>6.0087173100871728E-2</v>
      </c>
      <c r="V291" s="33">
        <v>658</v>
      </c>
      <c r="W291" s="13">
        <f t="shared" si="1331"/>
        <v>0.20485678704856788</v>
      </c>
      <c r="X291" s="33">
        <v>268</v>
      </c>
      <c r="Y291" s="13">
        <f t="shared" si="1332"/>
        <v>8.3437110834371109E-2</v>
      </c>
      <c r="Z291" s="37">
        <v>2622</v>
      </c>
      <c r="AA291" s="234">
        <v>131</v>
      </c>
      <c r="AB291" s="13">
        <f t="shared" si="1333"/>
        <v>4.9961861174675819E-2</v>
      </c>
      <c r="AC291" s="33">
        <v>420</v>
      </c>
      <c r="AD291" s="13">
        <f t="shared" si="1334"/>
        <v>0.16018306636155608</v>
      </c>
      <c r="AE291" s="33">
        <v>271</v>
      </c>
      <c r="AF291" s="13">
        <f t="shared" si="1335"/>
        <v>0.10335621662852784</v>
      </c>
      <c r="AG291" s="37">
        <v>1654</v>
      </c>
      <c r="AH291" s="234">
        <v>47</v>
      </c>
      <c r="AI291" s="13">
        <f t="shared" si="1336"/>
        <v>2.8415961305925032E-2</v>
      </c>
      <c r="AJ291" s="33">
        <v>197</v>
      </c>
      <c r="AK291" s="13">
        <f t="shared" si="1337"/>
        <v>0.11910519951632406</v>
      </c>
      <c r="AL291" s="33">
        <v>122</v>
      </c>
      <c r="AM291" s="13">
        <f t="shared" si="1338"/>
        <v>7.3760580411124543E-2</v>
      </c>
      <c r="AN291" s="37">
        <v>758</v>
      </c>
      <c r="AO291" s="234">
        <v>11</v>
      </c>
      <c r="AP291" s="13">
        <f t="shared" si="1339"/>
        <v>1.4511873350923483E-2</v>
      </c>
      <c r="AQ291" s="33">
        <v>69</v>
      </c>
      <c r="AR291" s="13">
        <f t="shared" si="1340"/>
        <v>9.1029023746701854E-2</v>
      </c>
      <c r="AS291" s="33">
        <v>42</v>
      </c>
      <c r="AT291" s="13">
        <f t="shared" si="1341"/>
        <v>5.5408970976253295E-2</v>
      </c>
      <c r="AU291" s="37">
        <v>225</v>
      </c>
      <c r="AV291" s="234">
        <v>0</v>
      </c>
      <c r="AW291" s="13">
        <f t="shared" si="1342"/>
        <v>0</v>
      </c>
      <c r="AX291" s="33">
        <v>21</v>
      </c>
      <c r="AY291" s="13">
        <f t="shared" si="1343"/>
        <v>9.3333333333333338E-2</v>
      </c>
      <c r="AZ291" s="33">
        <v>11</v>
      </c>
      <c r="BA291" s="13">
        <f t="shared" si="1344"/>
        <v>4.8888888888888891E-2</v>
      </c>
      <c r="BB291" s="37">
        <f t="shared" si="1469"/>
        <v>8518</v>
      </c>
      <c r="BC291" s="70">
        <f t="shared" si="1470"/>
        <v>384</v>
      </c>
      <c r="BD291" s="13">
        <f t="shared" si="1345"/>
        <v>4.5081004930734914E-2</v>
      </c>
      <c r="BE291" s="70">
        <f t="shared" si="1471"/>
        <v>1373</v>
      </c>
      <c r="BF291" s="13">
        <f t="shared" si="1346"/>
        <v>0.16118807231744542</v>
      </c>
      <c r="BG291" s="70">
        <f t="shared" si="1472"/>
        <v>717</v>
      </c>
      <c r="BH291" s="13">
        <f t="shared" si="1347"/>
        <v>8.4174688894106592E-2</v>
      </c>
      <c r="BJ291" s="259">
        <v>72</v>
      </c>
      <c r="BK291" s="270" t="s">
        <v>27</v>
      </c>
      <c r="BL291" s="209" t="s">
        <v>152</v>
      </c>
      <c r="BM291" s="38">
        <v>1818</v>
      </c>
      <c r="BN291" s="38">
        <v>75</v>
      </c>
      <c r="BO291" s="85">
        <v>4.1254125412541254E-2</v>
      </c>
      <c r="BP291" s="38">
        <v>362</v>
      </c>
      <c r="BQ291" s="85">
        <v>0.19911991199119913</v>
      </c>
      <c r="BR291" s="38">
        <v>46</v>
      </c>
      <c r="BS291" s="85">
        <v>2.5302530253025302E-2</v>
      </c>
      <c r="BU291" s="190"/>
      <c r="BV291" s="192" t="s">
        <v>67</v>
      </c>
      <c r="BW291" s="36">
        <f t="shared" si="1468"/>
        <v>0.70955623385771305</v>
      </c>
      <c r="BX291" s="36">
        <f>(BM234-SUM(BN234,BP234,BR234))/BM234</f>
        <v>0.72623666343355964</v>
      </c>
    </row>
    <row r="292" spans="2:76" ht="14.25" customHeight="1">
      <c r="B292" s="259">
        <v>58</v>
      </c>
      <c r="C292" s="270" t="s">
        <v>25</v>
      </c>
      <c r="D292" s="135" t="s">
        <v>211</v>
      </c>
      <c r="E292" s="120">
        <v>5</v>
      </c>
      <c r="F292" s="74">
        <v>1</v>
      </c>
      <c r="G292" s="72">
        <f t="shared" si="1324"/>
        <v>0.2</v>
      </c>
      <c r="H292" s="74">
        <v>1</v>
      </c>
      <c r="I292" s="72">
        <f t="shared" si="1325"/>
        <v>0.2</v>
      </c>
      <c r="J292" s="74">
        <v>0</v>
      </c>
      <c r="K292" s="72">
        <f t="shared" si="1326"/>
        <v>0</v>
      </c>
      <c r="L292" s="120">
        <v>42</v>
      </c>
      <c r="M292" s="74">
        <v>2</v>
      </c>
      <c r="N292" s="72">
        <f t="shared" si="1327"/>
        <v>4.7619047619047616E-2</v>
      </c>
      <c r="O292" s="74">
        <v>10</v>
      </c>
      <c r="P292" s="72">
        <f t="shared" si="1328"/>
        <v>0.23809523809523808</v>
      </c>
      <c r="Q292" s="74">
        <v>4</v>
      </c>
      <c r="R292" s="72">
        <f t="shared" si="1329"/>
        <v>9.5238095238095233E-2</v>
      </c>
      <c r="S292" s="120">
        <v>2592</v>
      </c>
      <c r="T292" s="74">
        <v>331</v>
      </c>
      <c r="U292" s="72">
        <f t="shared" si="1330"/>
        <v>0.12770061728395063</v>
      </c>
      <c r="V292" s="74">
        <v>816</v>
      </c>
      <c r="W292" s="72">
        <f t="shared" si="1331"/>
        <v>0.31481481481481483</v>
      </c>
      <c r="X292" s="74">
        <v>174</v>
      </c>
      <c r="Y292" s="72">
        <f t="shared" si="1332"/>
        <v>6.7129629629629636E-2</v>
      </c>
      <c r="Z292" s="120">
        <v>2172</v>
      </c>
      <c r="AA292" s="74">
        <v>218</v>
      </c>
      <c r="AB292" s="72">
        <f t="shared" si="1333"/>
        <v>0.1003683241252302</v>
      </c>
      <c r="AC292" s="74">
        <v>625</v>
      </c>
      <c r="AD292" s="72">
        <f t="shared" si="1334"/>
        <v>0.28775322283609578</v>
      </c>
      <c r="AE292" s="74">
        <v>166</v>
      </c>
      <c r="AF292" s="72">
        <f t="shared" si="1335"/>
        <v>7.6427255985267034E-2</v>
      </c>
      <c r="AG292" s="120">
        <v>1361</v>
      </c>
      <c r="AH292" s="74">
        <v>82</v>
      </c>
      <c r="AI292" s="72">
        <f t="shared" si="1336"/>
        <v>6.0249816311535635E-2</v>
      </c>
      <c r="AJ292" s="74">
        <v>339</v>
      </c>
      <c r="AK292" s="72">
        <f t="shared" si="1337"/>
        <v>0.2490815576781778</v>
      </c>
      <c r="AL292" s="74">
        <v>102</v>
      </c>
      <c r="AM292" s="72">
        <f t="shared" si="1338"/>
        <v>7.4944893460690665E-2</v>
      </c>
      <c r="AN292" s="120">
        <v>606</v>
      </c>
      <c r="AO292" s="74">
        <v>11</v>
      </c>
      <c r="AP292" s="72">
        <f t="shared" si="1339"/>
        <v>1.8151815181518153E-2</v>
      </c>
      <c r="AQ292" s="74">
        <v>114</v>
      </c>
      <c r="AR292" s="72">
        <f t="shared" si="1340"/>
        <v>0.18811881188118812</v>
      </c>
      <c r="AS292" s="74">
        <v>32</v>
      </c>
      <c r="AT292" s="72">
        <f t="shared" si="1341"/>
        <v>5.2805280528052806E-2</v>
      </c>
      <c r="AU292" s="120">
        <v>193</v>
      </c>
      <c r="AV292" s="74">
        <v>3</v>
      </c>
      <c r="AW292" s="72">
        <f t="shared" si="1342"/>
        <v>1.5544041450777202E-2</v>
      </c>
      <c r="AX292" s="74">
        <v>29</v>
      </c>
      <c r="AY292" s="72">
        <f t="shared" si="1343"/>
        <v>0.15025906735751296</v>
      </c>
      <c r="AZ292" s="74">
        <v>0</v>
      </c>
      <c r="BA292" s="72">
        <f t="shared" si="1344"/>
        <v>0</v>
      </c>
      <c r="BB292" s="120">
        <f t="shared" si="1469"/>
        <v>6971</v>
      </c>
      <c r="BC292" s="74">
        <f t="shared" si="1470"/>
        <v>648</v>
      </c>
      <c r="BD292" s="72">
        <f t="shared" si="1345"/>
        <v>9.2956534213168837E-2</v>
      </c>
      <c r="BE292" s="74">
        <f t="shared" si="1471"/>
        <v>1934</v>
      </c>
      <c r="BF292" s="72">
        <f t="shared" si="1346"/>
        <v>0.27743508822263663</v>
      </c>
      <c r="BG292" s="74">
        <f t="shared" si="1472"/>
        <v>478</v>
      </c>
      <c r="BH292" s="72">
        <f t="shared" si="1347"/>
        <v>6.8569789126380717E-2</v>
      </c>
      <c r="BJ292" s="260"/>
      <c r="BK292" s="271"/>
      <c r="BL292" s="209" t="s">
        <v>160</v>
      </c>
      <c r="BM292" s="38">
        <v>137</v>
      </c>
      <c r="BN292" s="38">
        <v>10</v>
      </c>
      <c r="BO292" s="85">
        <v>7.2992700729927001E-2</v>
      </c>
      <c r="BP292" s="38">
        <v>26</v>
      </c>
      <c r="BQ292" s="85">
        <v>0.18978102189781021</v>
      </c>
      <c r="BR292" s="38">
        <v>3</v>
      </c>
      <c r="BS292" s="85">
        <v>2.1897810218978103E-2</v>
      </c>
      <c r="BU292" s="188" t="s">
        <v>25</v>
      </c>
      <c r="BV292" s="193" t="s">
        <v>140</v>
      </c>
      <c r="BW292" s="36">
        <f t="shared" si="1468"/>
        <v>0.56103858843781385</v>
      </c>
      <c r="BX292" s="36">
        <f>(BM235-SUM(BN235,BP235,BR235))/BM235</f>
        <v>0.57632398753894076</v>
      </c>
    </row>
    <row r="293" spans="2:76" ht="14.25" customHeight="1">
      <c r="B293" s="260"/>
      <c r="C293" s="271"/>
      <c r="D293" s="216" t="s">
        <v>303</v>
      </c>
      <c r="E293" s="170">
        <v>0</v>
      </c>
      <c r="F293" s="171">
        <v>0</v>
      </c>
      <c r="G293" s="84" t="str">
        <f t="shared" si="1324"/>
        <v>-</v>
      </c>
      <c r="H293" s="171">
        <v>0</v>
      </c>
      <c r="I293" s="84" t="str">
        <f>IFERROR(H293/E293,"-")</f>
        <v>-</v>
      </c>
      <c r="J293" s="171">
        <v>0</v>
      </c>
      <c r="K293" s="84" t="str">
        <f>IFERROR(J293/E293,"-")</f>
        <v>-</v>
      </c>
      <c r="L293" s="170">
        <v>1</v>
      </c>
      <c r="M293" s="171">
        <v>0</v>
      </c>
      <c r="N293" s="84">
        <f>IFERROR(M293/L293,"-")</f>
        <v>0</v>
      </c>
      <c r="O293" s="171">
        <v>0</v>
      </c>
      <c r="P293" s="84">
        <f>IFERROR(O293/L293,"-")</f>
        <v>0</v>
      </c>
      <c r="Q293" s="171">
        <v>0</v>
      </c>
      <c r="R293" s="84">
        <f>IFERROR(Q293/L293,"-")</f>
        <v>0</v>
      </c>
      <c r="S293" s="170">
        <v>768</v>
      </c>
      <c r="T293" s="171">
        <v>114</v>
      </c>
      <c r="U293" s="84">
        <f>IFERROR(T293/S293,"-")</f>
        <v>0.1484375</v>
      </c>
      <c r="V293" s="171">
        <v>254</v>
      </c>
      <c r="W293" s="84">
        <f>IFERROR(V293/S293,"-")</f>
        <v>0.33072916666666669</v>
      </c>
      <c r="X293" s="171">
        <v>55</v>
      </c>
      <c r="Y293" s="84">
        <f>IFERROR(X293/S293,"-")</f>
        <v>7.1614583333333329E-2</v>
      </c>
      <c r="Z293" s="170">
        <v>690</v>
      </c>
      <c r="AA293" s="171">
        <v>98</v>
      </c>
      <c r="AB293" s="84">
        <f>IFERROR(AA293/Z293,"-")</f>
        <v>0.14202898550724638</v>
      </c>
      <c r="AC293" s="171">
        <v>208</v>
      </c>
      <c r="AD293" s="84">
        <f>IFERROR(AC293/Z293,"-")</f>
        <v>0.30144927536231886</v>
      </c>
      <c r="AE293" s="171">
        <v>55</v>
      </c>
      <c r="AF293" s="84">
        <f>IFERROR(AE293/Z293,"-")</f>
        <v>7.9710144927536225E-2</v>
      </c>
      <c r="AG293" s="170">
        <v>368</v>
      </c>
      <c r="AH293" s="171">
        <v>28</v>
      </c>
      <c r="AI293" s="84">
        <f>IFERROR(AH293/AG293,"-")</f>
        <v>7.6086956521739135E-2</v>
      </c>
      <c r="AJ293" s="171">
        <v>84</v>
      </c>
      <c r="AK293" s="84">
        <f>IFERROR(AJ293/AG293,"-")</f>
        <v>0.22826086956521738</v>
      </c>
      <c r="AL293" s="171">
        <v>31</v>
      </c>
      <c r="AM293" s="84">
        <f>IFERROR(AL293/AG293,"-")</f>
        <v>8.4239130434782608E-2</v>
      </c>
      <c r="AN293" s="170">
        <v>154</v>
      </c>
      <c r="AO293" s="171">
        <v>11</v>
      </c>
      <c r="AP293" s="84">
        <f>IFERROR(AO293/AN293,"-")</f>
        <v>7.1428571428571425E-2</v>
      </c>
      <c r="AQ293" s="171">
        <v>35</v>
      </c>
      <c r="AR293" s="84">
        <f>IFERROR(AQ293/AN293,"-")</f>
        <v>0.22727272727272727</v>
      </c>
      <c r="AS293" s="171">
        <v>6</v>
      </c>
      <c r="AT293" s="84">
        <f>IFERROR(AS293/AN293,"-")</f>
        <v>3.896103896103896E-2</v>
      </c>
      <c r="AU293" s="170">
        <v>42</v>
      </c>
      <c r="AV293" s="171">
        <v>3</v>
      </c>
      <c r="AW293" s="84">
        <f>IFERROR(AV293/AU293,"-")</f>
        <v>7.1428571428571425E-2</v>
      </c>
      <c r="AX293" s="171">
        <v>7</v>
      </c>
      <c r="AY293" s="84">
        <f>IFERROR(AX293/AU293,"-")</f>
        <v>0.16666666666666666</v>
      </c>
      <c r="AZ293" s="171">
        <v>1</v>
      </c>
      <c r="BA293" s="84">
        <f>IFERROR(AZ293/AU293,"-")</f>
        <v>2.3809523809523808E-2</v>
      </c>
      <c r="BB293" s="170">
        <f t="shared" si="1469"/>
        <v>2023</v>
      </c>
      <c r="BC293" s="171">
        <f t="shared" si="1470"/>
        <v>254</v>
      </c>
      <c r="BD293" s="84">
        <f>IFERROR(BC293/BB293,"-")</f>
        <v>0.12555610479485912</v>
      </c>
      <c r="BE293" s="171">
        <f t="shared" si="1471"/>
        <v>588</v>
      </c>
      <c r="BF293" s="84">
        <f>IFERROR(BE293/BB293,"-")</f>
        <v>0.29065743944636679</v>
      </c>
      <c r="BG293" s="171">
        <f t="shared" si="1472"/>
        <v>148</v>
      </c>
      <c r="BH293" s="84">
        <f>IFERROR(BG293/BB293,"-")</f>
        <v>7.3158675234799797E-2</v>
      </c>
      <c r="BJ293" s="260"/>
      <c r="BK293" s="271"/>
      <c r="BL293" s="209" t="s">
        <v>209</v>
      </c>
      <c r="BM293" s="38">
        <v>52</v>
      </c>
      <c r="BN293" s="38">
        <v>0</v>
      </c>
      <c r="BO293" s="85">
        <v>0</v>
      </c>
      <c r="BP293" s="38">
        <v>1</v>
      </c>
      <c r="BQ293" s="85">
        <v>1.9230769230769232E-2</v>
      </c>
      <c r="BR293" s="38">
        <v>0</v>
      </c>
      <c r="BS293" s="85">
        <v>0</v>
      </c>
      <c r="BU293" s="225"/>
      <c r="BV293" s="214" t="s">
        <v>299</v>
      </c>
      <c r="BW293" s="36">
        <f t="shared" si="1468"/>
        <v>0.51062778052397428</v>
      </c>
      <c r="BX293" s="226"/>
    </row>
    <row r="294" spans="2:76" ht="14.25" customHeight="1">
      <c r="B294" s="260"/>
      <c r="C294" s="271"/>
      <c r="D294" s="169" t="s">
        <v>160</v>
      </c>
      <c r="E294" s="164">
        <v>0</v>
      </c>
      <c r="F294" s="64">
        <v>0</v>
      </c>
      <c r="G294" s="62" t="str">
        <f t="shared" si="1324"/>
        <v>-</v>
      </c>
      <c r="H294" s="64">
        <v>0</v>
      </c>
      <c r="I294" s="62" t="str">
        <f t="shared" si="1325"/>
        <v>-</v>
      </c>
      <c r="J294" s="64">
        <v>0</v>
      </c>
      <c r="K294" s="62" t="str">
        <f t="shared" si="1326"/>
        <v>-</v>
      </c>
      <c r="L294" s="164">
        <v>0</v>
      </c>
      <c r="M294" s="64">
        <v>0</v>
      </c>
      <c r="N294" s="62" t="str">
        <f t="shared" si="1327"/>
        <v>-</v>
      </c>
      <c r="O294" s="64">
        <v>0</v>
      </c>
      <c r="P294" s="62" t="str">
        <f t="shared" si="1328"/>
        <v>-</v>
      </c>
      <c r="Q294" s="64">
        <v>0</v>
      </c>
      <c r="R294" s="62" t="str">
        <f t="shared" si="1329"/>
        <v>-</v>
      </c>
      <c r="S294" s="164">
        <v>349</v>
      </c>
      <c r="T294" s="64">
        <v>45</v>
      </c>
      <c r="U294" s="62">
        <f t="shared" si="1330"/>
        <v>0.12893982808022922</v>
      </c>
      <c r="V294" s="64">
        <v>114</v>
      </c>
      <c r="W294" s="62">
        <f t="shared" si="1331"/>
        <v>0.32664756446991405</v>
      </c>
      <c r="X294" s="64">
        <v>27</v>
      </c>
      <c r="Y294" s="62">
        <f t="shared" si="1332"/>
        <v>7.7363896848137534E-2</v>
      </c>
      <c r="Z294" s="164">
        <v>207</v>
      </c>
      <c r="AA294" s="64">
        <v>22</v>
      </c>
      <c r="AB294" s="62">
        <f t="shared" si="1333"/>
        <v>0.10628019323671498</v>
      </c>
      <c r="AC294" s="64">
        <v>60</v>
      </c>
      <c r="AD294" s="62">
        <f t="shared" si="1334"/>
        <v>0.28985507246376813</v>
      </c>
      <c r="AE294" s="64">
        <v>9</v>
      </c>
      <c r="AF294" s="62">
        <f t="shared" si="1335"/>
        <v>4.3478260869565216E-2</v>
      </c>
      <c r="AG294" s="164">
        <v>110</v>
      </c>
      <c r="AH294" s="64">
        <v>11</v>
      </c>
      <c r="AI294" s="62">
        <f t="shared" si="1336"/>
        <v>0.1</v>
      </c>
      <c r="AJ294" s="64">
        <v>32</v>
      </c>
      <c r="AK294" s="62">
        <f t="shared" si="1337"/>
        <v>0.29090909090909089</v>
      </c>
      <c r="AL294" s="64">
        <v>4</v>
      </c>
      <c r="AM294" s="62">
        <f t="shared" si="1338"/>
        <v>3.6363636363636362E-2</v>
      </c>
      <c r="AN294" s="164">
        <v>44</v>
      </c>
      <c r="AO294" s="64">
        <v>1</v>
      </c>
      <c r="AP294" s="62">
        <f t="shared" si="1339"/>
        <v>2.2727272727272728E-2</v>
      </c>
      <c r="AQ294" s="64">
        <v>8</v>
      </c>
      <c r="AR294" s="62">
        <f t="shared" si="1340"/>
        <v>0.18181818181818182</v>
      </c>
      <c r="AS294" s="64">
        <v>4</v>
      </c>
      <c r="AT294" s="62">
        <f t="shared" si="1341"/>
        <v>9.0909090909090912E-2</v>
      </c>
      <c r="AU294" s="164">
        <v>16</v>
      </c>
      <c r="AV294" s="64">
        <v>1</v>
      </c>
      <c r="AW294" s="62">
        <f t="shared" si="1342"/>
        <v>6.25E-2</v>
      </c>
      <c r="AX294" s="64">
        <v>2</v>
      </c>
      <c r="AY294" s="62">
        <f t="shared" si="1343"/>
        <v>0.125</v>
      </c>
      <c r="AZ294" s="64">
        <v>3</v>
      </c>
      <c r="BA294" s="62">
        <f t="shared" si="1344"/>
        <v>0.1875</v>
      </c>
      <c r="BB294" s="164">
        <f t="shared" si="1469"/>
        <v>726</v>
      </c>
      <c r="BC294" s="64">
        <f t="shared" si="1470"/>
        <v>80</v>
      </c>
      <c r="BD294" s="62">
        <f t="shared" si="1345"/>
        <v>0.11019283746556474</v>
      </c>
      <c r="BE294" s="64">
        <f t="shared" si="1471"/>
        <v>216</v>
      </c>
      <c r="BF294" s="62">
        <f t="shared" si="1346"/>
        <v>0.2975206611570248</v>
      </c>
      <c r="BG294" s="64">
        <f t="shared" si="1472"/>
        <v>47</v>
      </c>
      <c r="BH294" s="62">
        <f t="shared" si="1347"/>
        <v>6.4738292011019286E-2</v>
      </c>
      <c r="BJ294" s="261"/>
      <c r="BK294" s="272"/>
      <c r="BL294" s="208" t="s">
        <v>67</v>
      </c>
      <c r="BM294" s="38">
        <v>2007</v>
      </c>
      <c r="BN294" s="38">
        <v>85</v>
      </c>
      <c r="BO294" s="85">
        <v>4.2351768809167911E-2</v>
      </c>
      <c r="BP294" s="38">
        <v>389</v>
      </c>
      <c r="BQ294" s="85">
        <v>0.19382162431489786</v>
      </c>
      <c r="BR294" s="38">
        <v>49</v>
      </c>
      <c r="BS294" s="85">
        <v>2.4414549078226207E-2</v>
      </c>
      <c r="BU294" s="189"/>
      <c r="BV294" s="193" t="s">
        <v>160</v>
      </c>
      <c r="BW294" s="36">
        <f t="shared" si="1468"/>
        <v>0.52754820936639113</v>
      </c>
      <c r="BX294" s="36">
        <f>(BM236-SUM(BN236,BP236,BR236))/BM236</f>
        <v>0.56920684292379475</v>
      </c>
    </row>
    <row r="295" spans="2:76" ht="14.25" customHeight="1">
      <c r="B295" s="260"/>
      <c r="C295" s="271"/>
      <c r="D295" s="136" t="s">
        <v>210</v>
      </c>
      <c r="E295" s="164">
        <v>0</v>
      </c>
      <c r="F295" s="64">
        <v>0</v>
      </c>
      <c r="G295" s="62" t="str">
        <f t="shared" ref="G295" si="1617">IFERROR(F295/E295,"-")</f>
        <v>-</v>
      </c>
      <c r="H295" s="64">
        <v>0</v>
      </c>
      <c r="I295" s="62" t="str">
        <f t="shared" ref="I295" si="1618">IFERROR(H295/E295,"-")</f>
        <v>-</v>
      </c>
      <c r="J295" s="64">
        <v>0</v>
      </c>
      <c r="K295" s="62" t="str">
        <f t="shared" ref="K295" si="1619">IFERROR(J295/E295,"-")</f>
        <v>-</v>
      </c>
      <c r="L295" s="164">
        <v>1</v>
      </c>
      <c r="M295" s="64">
        <v>0</v>
      </c>
      <c r="N295" s="62">
        <f t="shared" ref="N295" si="1620">IFERROR(M295/L295,"-")</f>
        <v>0</v>
      </c>
      <c r="O295" s="64">
        <v>0</v>
      </c>
      <c r="P295" s="62">
        <f t="shared" ref="P295" si="1621">IFERROR(O295/L295,"-")</f>
        <v>0</v>
      </c>
      <c r="Q295" s="64">
        <v>0</v>
      </c>
      <c r="R295" s="62">
        <f t="shared" ref="R295" si="1622">IFERROR(Q295/L295,"-")</f>
        <v>0</v>
      </c>
      <c r="S295" s="164">
        <v>16</v>
      </c>
      <c r="T295" s="64">
        <v>0</v>
      </c>
      <c r="U295" s="62">
        <f t="shared" ref="U295" si="1623">IFERROR(T295/S295,"-")</f>
        <v>0</v>
      </c>
      <c r="V295" s="64">
        <v>0</v>
      </c>
      <c r="W295" s="62">
        <f t="shared" ref="W295" si="1624">IFERROR(V295/S295,"-")</f>
        <v>0</v>
      </c>
      <c r="X295" s="64">
        <v>1</v>
      </c>
      <c r="Y295" s="62">
        <f t="shared" ref="Y295" si="1625">IFERROR(X295/S295,"-")</f>
        <v>6.25E-2</v>
      </c>
      <c r="Z295" s="164">
        <v>36</v>
      </c>
      <c r="AA295" s="64">
        <v>0</v>
      </c>
      <c r="AB295" s="62">
        <f t="shared" ref="AB295" si="1626">IFERROR(AA295/Z295,"-")</f>
        <v>0</v>
      </c>
      <c r="AC295" s="64">
        <v>2</v>
      </c>
      <c r="AD295" s="62">
        <f t="shared" ref="AD295" si="1627">IFERROR(AC295/Z295,"-")</f>
        <v>5.5555555555555552E-2</v>
      </c>
      <c r="AE295" s="64">
        <v>0</v>
      </c>
      <c r="AF295" s="62">
        <f t="shared" ref="AF295" si="1628">IFERROR(AE295/Z295,"-")</f>
        <v>0</v>
      </c>
      <c r="AG295" s="164">
        <v>60</v>
      </c>
      <c r="AH295" s="64">
        <v>0</v>
      </c>
      <c r="AI295" s="62">
        <f t="shared" ref="AI295" si="1629">IFERROR(AH295/AG295,"-")</f>
        <v>0</v>
      </c>
      <c r="AJ295" s="64">
        <v>2</v>
      </c>
      <c r="AK295" s="62">
        <f t="shared" ref="AK295" si="1630">IFERROR(AJ295/AG295,"-")</f>
        <v>3.3333333333333333E-2</v>
      </c>
      <c r="AL295" s="64">
        <v>0</v>
      </c>
      <c r="AM295" s="62">
        <f t="shared" ref="AM295" si="1631">IFERROR(AL295/AG295,"-")</f>
        <v>0</v>
      </c>
      <c r="AN295" s="164">
        <v>56</v>
      </c>
      <c r="AO295" s="64">
        <v>1</v>
      </c>
      <c r="AP295" s="62">
        <f t="shared" ref="AP295" si="1632">IFERROR(AO295/AN295,"-")</f>
        <v>1.7857142857142856E-2</v>
      </c>
      <c r="AQ295" s="64">
        <v>1</v>
      </c>
      <c r="AR295" s="62">
        <f t="shared" ref="AR295" si="1633">IFERROR(AQ295/AN295,"-")</f>
        <v>1.7857142857142856E-2</v>
      </c>
      <c r="AS295" s="64">
        <v>0</v>
      </c>
      <c r="AT295" s="62">
        <f t="shared" ref="AT295" si="1634">IFERROR(AS295/AN295,"-")</f>
        <v>0</v>
      </c>
      <c r="AU295" s="164">
        <v>34</v>
      </c>
      <c r="AV295" s="64">
        <v>0</v>
      </c>
      <c r="AW295" s="62">
        <f t="shared" ref="AW295" si="1635">IFERROR(AV295/AU295,"-")</f>
        <v>0</v>
      </c>
      <c r="AX295" s="64">
        <v>1</v>
      </c>
      <c r="AY295" s="62">
        <f t="shared" ref="AY295" si="1636">IFERROR(AX295/AU295,"-")</f>
        <v>2.9411764705882353E-2</v>
      </c>
      <c r="AZ295" s="64">
        <v>0</v>
      </c>
      <c r="BA295" s="62">
        <f t="shared" ref="BA295" si="1637">IFERROR(AZ295/AU295,"-")</f>
        <v>0</v>
      </c>
      <c r="BB295" s="164">
        <f t="shared" si="1469"/>
        <v>203</v>
      </c>
      <c r="BC295" s="64">
        <f t="shared" si="1470"/>
        <v>1</v>
      </c>
      <c r="BD295" s="62">
        <f t="shared" ref="BD295" si="1638">IFERROR(BC295/BB295,"-")</f>
        <v>4.9261083743842365E-3</v>
      </c>
      <c r="BE295" s="64">
        <f t="shared" si="1471"/>
        <v>6</v>
      </c>
      <c r="BF295" s="62">
        <f t="shared" ref="BF295" si="1639">IFERROR(BE295/BB295,"-")</f>
        <v>2.9556650246305417E-2</v>
      </c>
      <c r="BG295" s="64">
        <f t="shared" si="1472"/>
        <v>1</v>
      </c>
      <c r="BH295" s="62">
        <f t="shared" ref="BH295" si="1640">IFERROR(BG295/BB295,"-")</f>
        <v>4.9261083743842365E-3</v>
      </c>
      <c r="BJ295" s="259">
        <v>73</v>
      </c>
      <c r="BK295" s="270" t="s">
        <v>28</v>
      </c>
      <c r="BL295" s="209" t="s">
        <v>152</v>
      </c>
      <c r="BM295" s="38">
        <v>2487</v>
      </c>
      <c r="BN295" s="38">
        <v>97</v>
      </c>
      <c r="BO295" s="85">
        <v>3.900281463610776E-2</v>
      </c>
      <c r="BP295" s="38">
        <v>599</v>
      </c>
      <c r="BQ295" s="85">
        <v>0.24085243264977885</v>
      </c>
      <c r="BR295" s="38">
        <v>127</v>
      </c>
      <c r="BS295" s="85">
        <v>5.1065540812223566E-2</v>
      </c>
      <c r="BU295" s="189"/>
      <c r="BV295" s="193" t="s">
        <v>209</v>
      </c>
      <c r="BW295" s="36">
        <f t="shared" si="1468"/>
        <v>0.96059113300492616</v>
      </c>
      <c r="BX295" s="36">
        <f>(BM237-SUM(BN237,BP237,BR237))/BM237</f>
        <v>0.93253968253968256</v>
      </c>
    </row>
    <row r="296" spans="2:76" ht="14.25" customHeight="1">
      <c r="B296" s="261"/>
      <c r="C296" s="272"/>
      <c r="D296" s="154" t="s">
        <v>67</v>
      </c>
      <c r="E296" s="38">
        <v>5</v>
      </c>
      <c r="F296" s="57">
        <v>1</v>
      </c>
      <c r="G296" s="55">
        <f t="shared" si="1324"/>
        <v>0.2</v>
      </c>
      <c r="H296" s="57">
        <v>1</v>
      </c>
      <c r="I296" s="55">
        <f t="shared" si="1325"/>
        <v>0.2</v>
      </c>
      <c r="J296" s="57">
        <v>0</v>
      </c>
      <c r="K296" s="55">
        <f t="shared" si="1326"/>
        <v>0</v>
      </c>
      <c r="L296" s="38">
        <v>44</v>
      </c>
      <c r="M296" s="57">
        <v>2</v>
      </c>
      <c r="N296" s="55">
        <f t="shared" si="1327"/>
        <v>4.5454545454545456E-2</v>
      </c>
      <c r="O296" s="57">
        <v>10</v>
      </c>
      <c r="P296" s="55">
        <f t="shared" si="1328"/>
        <v>0.22727272727272727</v>
      </c>
      <c r="Q296" s="57">
        <v>4</v>
      </c>
      <c r="R296" s="55">
        <f t="shared" si="1329"/>
        <v>9.0909090909090912E-2</v>
      </c>
      <c r="S296" s="38">
        <v>3725</v>
      </c>
      <c r="T296" s="57">
        <v>490</v>
      </c>
      <c r="U296" s="55">
        <f t="shared" si="1330"/>
        <v>0.13154362416107382</v>
      </c>
      <c r="V296" s="57">
        <v>1184</v>
      </c>
      <c r="W296" s="55">
        <f t="shared" si="1331"/>
        <v>0.31785234899328857</v>
      </c>
      <c r="X296" s="57">
        <v>257</v>
      </c>
      <c r="Y296" s="55">
        <f t="shared" si="1332"/>
        <v>6.8993288590604024E-2</v>
      </c>
      <c r="Z296" s="38">
        <v>3105</v>
      </c>
      <c r="AA296" s="57">
        <v>338</v>
      </c>
      <c r="AB296" s="55">
        <f t="shared" si="1333"/>
        <v>0.10885668276972625</v>
      </c>
      <c r="AC296" s="57">
        <v>895</v>
      </c>
      <c r="AD296" s="55">
        <f t="shared" si="1334"/>
        <v>0.28824476650563607</v>
      </c>
      <c r="AE296" s="57">
        <v>230</v>
      </c>
      <c r="AF296" s="55">
        <f t="shared" si="1335"/>
        <v>7.407407407407407E-2</v>
      </c>
      <c r="AG296" s="38">
        <v>1899</v>
      </c>
      <c r="AH296" s="57">
        <v>121</v>
      </c>
      <c r="AI296" s="55">
        <f t="shared" si="1336"/>
        <v>6.3717746182201163E-2</v>
      </c>
      <c r="AJ296" s="57">
        <v>457</v>
      </c>
      <c r="AK296" s="55">
        <f t="shared" si="1337"/>
        <v>0.24065297525013166</v>
      </c>
      <c r="AL296" s="57">
        <v>137</v>
      </c>
      <c r="AM296" s="55">
        <f t="shared" si="1338"/>
        <v>7.2143233280674041E-2</v>
      </c>
      <c r="AN296" s="38">
        <v>860</v>
      </c>
      <c r="AO296" s="57">
        <v>24</v>
      </c>
      <c r="AP296" s="55">
        <f t="shared" si="1339"/>
        <v>2.7906976744186046E-2</v>
      </c>
      <c r="AQ296" s="57">
        <v>158</v>
      </c>
      <c r="AR296" s="55">
        <f t="shared" si="1340"/>
        <v>0.18372093023255814</v>
      </c>
      <c r="AS296" s="57">
        <v>42</v>
      </c>
      <c r="AT296" s="55">
        <f t="shared" si="1341"/>
        <v>4.8837209302325581E-2</v>
      </c>
      <c r="AU296" s="38">
        <v>285</v>
      </c>
      <c r="AV296" s="57">
        <v>7</v>
      </c>
      <c r="AW296" s="55">
        <f t="shared" si="1342"/>
        <v>2.456140350877193E-2</v>
      </c>
      <c r="AX296" s="57">
        <v>39</v>
      </c>
      <c r="AY296" s="55">
        <f t="shared" si="1343"/>
        <v>0.1368421052631579</v>
      </c>
      <c r="AZ296" s="57">
        <v>4</v>
      </c>
      <c r="BA296" s="55">
        <f t="shared" si="1344"/>
        <v>1.4035087719298246E-2</v>
      </c>
      <c r="BB296" s="38">
        <f t="shared" si="1469"/>
        <v>9923</v>
      </c>
      <c r="BC296" s="57">
        <f t="shared" si="1470"/>
        <v>983</v>
      </c>
      <c r="BD296" s="55">
        <f t="shared" si="1345"/>
        <v>9.9062783432429705E-2</v>
      </c>
      <c r="BE296" s="57">
        <f t="shared" si="1471"/>
        <v>2744</v>
      </c>
      <c r="BF296" s="55">
        <f t="shared" si="1346"/>
        <v>0.27652927542073968</v>
      </c>
      <c r="BG296" s="57">
        <f t="shared" si="1472"/>
        <v>674</v>
      </c>
      <c r="BH296" s="55">
        <f t="shared" si="1347"/>
        <v>6.7923007155094223E-2</v>
      </c>
      <c r="BJ296" s="260"/>
      <c r="BK296" s="271"/>
      <c r="BL296" s="209" t="s">
        <v>160</v>
      </c>
      <c r="BM296" s="38">
        <v>194</v>
      </c>
      <c r="BN296" s="38">
        <v>10</v>
      </c>
      <c r="BO296" s="85">
        <v>5.1546391752577317E-2</v>
      </c>
      <c r="BP296" s="38">
        <v>53</v>
      </c>
      <c r="BQ296" s="85">
        <v>0.27319587628865977</v>
      </c>
      <c r="BR296" s="38">
        <v>5</v>
      </c>
      <c r="BS296" s="85">
        <v>2.5773195876288658E-2</v>
      </c>
      <c r="BU296" s="190"/>
      <c r="BV296" s="192" t="s">
        <v>67</v>
      </c>
      <c r="BW296" s="36">
        <f t="shared" si="1468"/>
        <v>0.55648493399173637</v>
      </c>
      <c r="BX296" s="36">
        <f>(BM238-SUM(BN238,BP238,BR238))/BM238</f>
        <v>0.58523321480861745</v>
      </c>
    </row>
    <row r="297" spans="2:76" ht="14.25" customHeight="1">
      <c r="B297" s="259">
        <v>59</v>
      </c>
      <c r="C297" s="270" t="s">
        <v>20</v>
      </c>
      <c r="D297" s="135" t="s">
        <v>211</v>
      </c>
      <c r="E297" s="120">
        <v>32</v>
      </c>
      <c r="F297" s="83">
        <v>2</v>
      </c>
      <c r="G297" s="72">
        <f t="shared" si="1324"/>
        <v>6.25E-2</v>
      </c>
      <c r="H297" s="73">
        <v>3</v>
      </c>
      <c r="I297" s="72">
        <f t="shared" si="1325"/>
        <v>9.375E-2</v>
      </c>
      <c r="J297" s="73">
        <v>5</v>
      </c>
      <c r="K297" s="72">
        <f t="shared" si="1326"/>
        <v>0.15625</v>
      </c>
      <c r="L297" s="120">
        <v>108</v>
      </c>
      <c r="M297" s="83">
        <v>5</v>
      </c>
      <c r="N297" s="72">
        <f t="shared" si="1327"/>
        <v>4.6296296296296294E-2</v>
      </c>
      <c r="O297" s="73">
        <v>18</v>
      </c>
      <c r="P297" s="72">
        <f t="shared" si="1328"/>
        <v>0.16666666666666666</v>
      </c>
      <c r="Q297" s="73">
        <v>10</v>
      </c>
      <c r="R297" s="72">
        <f t="shared" si="1329"/>
        <v>9.2592592592592587E-2</v>
      </c>
      <c r="S297" s="120">
        <v>20557</v>
      </c>
      <c r="T297" s="83">
        <v>1136</v>
      </c>
      <c r="U297" s="72">
        <f t="shared" si="1330"/>
        <v>5.5260981660748165E-2</v>
      </c>
      <c r="V297" s="73">
        <v>3567</v>
      </c>
      <c r="W297" s="72">
        <f t="shared" si="1331"/>
        <v>0.17351753660553582</v>
      </c>
      <c r="X297" s="73">
        <v>1867</v>
      </c>
      <c r="Y297" s="72">
        <f t="shared" si="1332"/>
        <v>9.0820645035754238E-2</v>
      </c>
      <c r="Z297" s="120">
        <v>17894</v>
      </c>
      <c r="AA297" s="83">
        <v>893</v>
      </c>
      <c r="AB297" s="72">
        <f t="shared" si="1333"/>
        <v>4.9904996088074215E-2</v>
      </c>
      <c r="AC297" s="73">
        <v>2751</v>
      </c>
      <c r="AD297" s="72">
        <f t="shared" si="1334"/>
        <v>0.15373868335755</v>
      </c>
      <c r="AE297" s="73">
        <v>1789</v>
      </c>
      <c r="AF297" s="72">
        <f t="shared" si="1335"/>
        <v>9.9977646138370402E-2</v>
      </c>
      <c r="AG297" s="120">
        <v>11048</v>
      </c>
      <c r="AH297" s="83">
        <v>330</v>
      </c>
      <c r="AI297" s="72">
        <f t="shared" si="1336"/>
        <v>2.9869659666908039E-2</v>
      </c>
      <c r="AJ297" s="73">
        <v>1221</v>
      </c>
      <c r="AK297" s="72">
        <f t="shared" si="1337"/>
        <v>0.11051774076755974</v>
      </c>
      <c r="AL297" s="73">
        <v>882</v>
      </c>
      <c r="AM297" s="72">
        <f t="shared" si="1338"/>
        <v>7.9833454018826938E-2</v>
      </c>
      <c r="AN297" s="120">
        <v>4186</v>
      </c>
      <c r="AO297" s="83">
        <v>62</v>
      </c>
      <c r="AP297" s="72">
        <f t="shared" si="1339"/>
        <v>1.4811275680840898E-2</v>
      </c>
      <c r="AQ297" s="73">
        <v>339</v>
      </c>
      <c r="AR297" s="72">
        <f t="shared" si="1340"/>
        <v>8.0984233158146207E-2</v>
      </c>
      <c r="AS297" s="73">
        <v>234</v>
      </c>
      <c r="AT297" s="72">
        <f t="shared" si="1341"/>
        <v>5.5900621118012424E-2</v>
      </c>
      <c r="AU297" s="120">
        <v>1215</v>
      </c>
      <c r="AV297" s="83">
        <v>7</v>
      </c>
      <c r="AW297" s="72">
        <f t="shared" si="1342"/>
        <v>5.7613168724279839E-3</v>
      </c>
      <c r="AX297" s="73">
        <v>56</v>
      </c>
      <c r="AY297" s="72">
        <f t="shared" si="1343"/>
        <v>4.6090534979423871E-2</v>
      </c>
      <c r="AZ297" s="73">
        <v>28</v>
      </c>
      <c r="BA297" s="72">
        <f t="shared" si="1344"/>
        <v>2.3045267489711935E-2</v>
      </c>
      <c r="BB297" s="120">
        <f t="shared" si="1469"/>
        <v>55040</v>
      </c>
      <c r="BC297" s="74">
        <f t="shared" si="1470"/>
        <v>2435</v>
      </c>
      <c r="BD297" s="72">
        <f t="shared" si="1345"/>
        <v>4.4240552325581398E-2</v>
      </c>
      <c r="BE297" s="74">
        <f t="shared" si="1471"/>
        <v>7955</v>
      </c>
      <c r="BF297" s="72">
        <f t="shared" si="1346"/>
        <v>0.14453125</v>
      </c>
      <c r="BG297" s="74">
        <f t="shared" si="1472"/>
        <v>4815</v>
      </c>
      <c r="BH297" s="72">
        <f t="shared" si="1347"/>
        <v>8.7481831395348833E-2</v>
      </c>
      <c r="BJ297" s="260"/>
      <c r="BK297" s="271"/>
      <c r="BL297" s="209" t="s">
        <v>209</v>
      </c>
      <c r="BM297" s="38">
        <v>53</v>
      </c>
      <c r="BN297" s="38">
        <v>0</v>
      </c>
      <c r="BO297" s="85">
        <v>0</v>
      </c>
      <c r="BP297" s="38">
        <v>2</v>
      </c>
      <c r="BQ297" s="85">
        <v>3.7735849056603772E-2</v>
      </c>
      <c r="BR297" s="38">
        <v>0</v>
      </c>
      <c r="BS297" s="85">
        <v>0</v>
      </c>
      <c r="BU297" s="188" t="s">
        <v>20</v>
      </c>
      <c r="BV297" s="193" t="s">
        <v>140</v>
      </c>
      <c r="BW297" s="36">
        <f t="shared" si="1468"/>
        <v>0.72374636627906974</v>
      </c>
      <c r="BX297" s="36">
        <f>(BM239-SUM(BN239,BP239,BR239))/BM239</f>
        <v>0.73402592481487916</v>
      </c>
    </row>
    <row r="298" spans="2:76" ht="14.25" customHeight="1">
      <c r="B298" s="260"/>
      <c r="C298" s="271"/>
      <c r="D298" s="216" t="s">
        <v>303</v>
      </c>
      <c r="E298" s="170">
        <v>3</v>
      </c>
      <c r="F298" s="220">
        <v>0</v>
      </c>
      <c r="G298" s="84">
        <f t="shared" si="1324"/>
        <v>0</v>
      </c>
      <c r="H298" s="231">
        <v>1</v>
      </c>
      <c r="I298" s="84">
        <f>IFERROR(H298/E298,"-")</f>
        <v>0.33333333333333331</v>
      </c>
      <c r="J298" s="231">
        <v>0</v>
      </c>
      <c r="K298" s="84">
        <f>IFERROR(J298/E298,"-")</f>
        <v>0</v>
      </c>
      <c r="L298" s="170">
        <v>3</v>
      </c>
      <c r="M298" s="220">
        <v>0</v>
      </c>
      <c r="N298" s="84">
        <f>IFERROR(M298/L298,"-")</f>
        <v>0</v>
      </c>
      <c r="O298" s="231">
        <v>0</v>
      </c>
      <c r="P298" s="84">
        <f>IFERROR(O298/L298,"-")</f>
        <v>0</v>
      </c>
      <c r="Q298" s="231">
        <v>0</v>
      </c>
      <c r="R298" s="84">
        <f>IFERROR(Q298/L298,"-")</f>
        <v>0</v>
      </c>
      <c r="S298" s="170">
        <v>4431</v>
      </c>
      <c r="T298" s="220">
        <v>276</v>
      </c>
      <c r="U298" s="84">
        <f>IFERROR(T298/S298,"-")</f>
        <v>6.2288422477995938E-2</v>
      </c>
      <c r="V298" s="231">
        <v>851</v>
      </c>
      <c r="W298" s="84">
        <f>IFERROR(V298/S298,"-")</f>
        <v>0.19205596930715413</v>
      </c>
      <c r="X298" s="231">
        <v>464</v>
      </c>
      <c r="Y298" s="84">
        <f>IFERROR(X298/S298,"-")</f>
        <v>0.10471676822387722</v>
      </c>
      <c r="Z298" s="170">
        <v>3318</v>
      </c>
      <c r="AA298" s="220">
        <v>206</v>
      </c>
      <c r="AB298" s="84">
        <f>IFERROR(AA298/Z298,"-")</f>
        <v>6.2085593731163354E-2</v>
      </c>
      <c r="AC298" s="231">
        <v>590</v>
      </c>
      <c r="AD298" s="84">
        <f>IFERROR(AC298/Z298,"-")</f>
        <v>0.17781796262808922</v>
      </c>
      <c r="AE298" s="231">
        <v>388</v>
      </c>
      <c r="AF298" s="84">
        <f>IFERROR(AE298/Z298,"-")</f>
        <v>0.11693791440626884</v>
      </c>
      <c r="AG298" s="170">
        <v>2035</v>
      </c>
      <c r="AH298" s="220">
        <v>97</v>
      </c>
      <c r="AI298" s="84">
        <f>IFERROR(AH298/AG298,"-")</f>
        <v>4.7665847665847666E-2</v>
      </c>
      <c r="AJ298" s="231">
        <v>251</v>
      </c>
      <c r="AK298" s="84">
        <f>IFERROR(AJ298/AG298,"-")</f>
        <v>0.12334152334152335</v>
      </c>
      <c r="AL298" s="231">
        <v>187</v>
      </c>
      <c r="AM298" s="84">
        <f>IFERROR(AL298/AG298,"-")</f>
        <v>9.1891891891891897E-2</v>
      </c>
      <c r="AN298" s="170">
        <v>784</v>
      </c>
      <c r="AO298" s="220">
        <v>17</v>
      </c>
      <c r="AP298" s="84">
        <f>IFERROR(AO298/AN298,"-")</f>
        <v>2.1683673469387755E-2</v>
      </c>
      <c r="AQ298" s="231">
        <v>68</v>
      </c>
      <c r="AR298" s="84">
        <f>IFERROR(AQ298/AN298,"-")</f>
        <v>8.673469387755102E-2</v>
      </c>
      <c r="AS298" s="231">
        <v>57</v>
      </c>
      <c r="AT298" s="84">
        <f>IFERROR(AS298/AN298,"-")</f>
        <v>7.2704081632653059E-2</v>
      </c>
      <c r="AU298" s="170">
        <v>178</v>
      </c>
      <c r="AV298" s="220">
        <v>1</v>
      </c>
      <c r="AW298" s="84">
        <f>IFERROR(AV298/AU298,"-")</f>
        <v>5.6179775280898875E-3</v>
      </c>
      <c r="AX298" s="231">
        <v>11</v>
      </c>
      <c r="AY298" s="84">
        <f>IFERROR(AX298/AU298,"-")</f>
        <v>6.1797752808988762E-2</v>
      </c>
      <c r="AZ298" s="231">
        <v>4</v>
      </c>
      <c r="BA298" s="84">
        <f>IFERROR(AZ298/AU298,"-")</f>
        <v>2.247191011235955E-2</v>
      </c>
      <c r="BB298" s="170">
        <f t="shared" si="1469"/>
        <v>10752</v>
      </c>
      <c r="BC298" s="171">
        <f t="shared" si="1470"/>
        <v>597</v>
      </c>
      <c r="BD298" s="84">
        <f>IFERROR(BC298/BB298,"-")</f>
        <v>5.5524553571428568E-2</v>
      </c>
      <c r="BE298" s="171">
        <f t="shared" si="1471"/>
        <v>1772</v>
      </c>
      <c r="BF298" s="84">
        <f>IFERROR(BE298/BB298,"-")</f>
        <v>0.16480654761904762</v>
      </c>
      <c r="BG298" s="171">
        <f t="shared" si="1472"/>
        <v>1100</v>
      </c>
      <c r="BH298" s="84">
        <f>IFERROR(BG298/BB298,"-")</f>
        <v>0.10230654761904762</v>
      </c>
      <c r="BJ298" s="261"/>
      <c r="BK298" s="272"/>
      <c r="BL298" s="208" t="s">
        <v>67</v>
      </c>
      <c r="BM298" s="38">
        <v>2734</v>
      </c>
      <c r="BN298" s="38">
        <v>107</v>
      </c>
      <c r="BO298" s="85">
        <v>3.9136795903438187E-2</v>
      </c>
      <c r="BP298" s="38">
        <v>654</v>
      </c>
      <c r="BQ298" s="85">
        <v>0.23920994879297733</v>
      </c>
      <c r="BR298" s="38">
        <v>132</v>
      </c>
      <c r="BS298" s="85">
        <v>4.8280907095830286E-2</v>
      </c>
      <c r="BU298" s="225"/>
      <c r="BV298" s="214" t="s">
        <v>299</v>
      </c>
      <c r="BW298" s="36">
        <f t="shared" si="1468"/>
        <v>0.67736235119047616</v>
      </c>
      <c r="BX298" s="226"/>
    </row>
    <row r="299" spans="2:76" ht="14.25" customHeight="1">
      <c r="B299" s="260"/>
      <c r="C299" s="271"/>
      <c r="D299" s="169" t="s">
        <v>160</v>
      </c>
      <c r="E299" s="164">
        <v>3</v>
      </c>
      <c r="F299" s="165">
        <v>0</v>
      </c>
      <c r="G299" s="62">
        <f t="shared" si="1324"/>
        <v>0</v>
      </c>
      <c r="H299" s="63">
        <v>1</v>
      </c>
      <c r="I299" s="62">
        <f t="shared" si="1325"/>
        <v>0.33333333333333331</v>
      </c>
      <c r="J299" s="63">
        <v>0</v>
      </c>
      <c r="K299" s="62">
        <f t="shared" si="1326"/>
        <v>0</v>
      </c>
      <c r="L299" s="164">
        <v>3</v>
      </c>
      <c r="M299" s="165">
        <v>0</v>
      </c>
      <c r="N299" s="62">
        <f t="shared" si="1327"/>
        <v>0</v>
      </c>
      <c r="O299" s="63">
        <v>0</v>
      </c>
      <c r="P299" s="62">
        <f t="shared" si="1328"/>
        <v>0</v>
      </c>
      <c r="Q299" s="63">
        <v>0</v>
      </c>
      <c r="R299" s="62">
        <f t="shared" si="1329"/>
        <v>0</v>
      </c>
      <c r="S299" s="164">
        <v>2742</v>
      </c>
      <c r="T299" s="165">
        <v>135</v>
      </c>
      <c r="U299" s="62">
        <f t="shared" si="1330"/>
        <v>4.923413566739606E-2</v>
      </c>
      <c r="V299" s="63">
        <v>420</v>
      </c>
      <c r="W299" s="62">
        <f t="shared" si="1331"/>
        <v>0.15317286652078774</v>
      </c>
      <c r="X299" s="63">
        <v>276</v>
      </c>
      <c r="Y299" s="62">
        <f t="shared" si="1332"/>
        <v>0.10065645514223195</v>
      </c>
      <c r="Z299" s="164">
        <v>1492</v>
      </c>
      <c r="AA299" s="165">
        <v>68</v>
      </c>
      <c r="AB299" s="62">
        <f t="shared" si="1333"/>
        <v>4.5576407506702415E-2</v>
      </c>
      <c r="AC299" s="63">
        <v>246</v>
      </c>
      <c r="AD299" s="62">
        <f t="shared" si="1334"/>
        <v>0.16487935656836461</v>
      </c>
      <c r="AE299" s="63">
        <v>160</v>
      </c>
      <c r="AF299" s="62">
        <f t="shared" si="1335"/>
        <v>0.10723860589812333</v>
      </c>
      <c r="AG299" s="164">
        <v>793</v>
      </c>
      <c r="AH299" s="165">
        <v>27</v>
      </c>
      <c r="AI299" s="62">
        <f t="shared" si="1336"/>
        <v>3.4047919293820936E-2</v>
      </c>
      <c r="AJ299" s="63">
        <v>103</v>
      </c>
      <c r="AK299" s="62">
        <f t="shared" si="1337"/>
        <v>0.12988650693568726</v>
      </c>
      <c r="AL299" s="63">
        <v>68</v>
      </c>
      <c r="AM299" s="62">
        <f t="shared" si="1338"/>
        <v>8.5750315258511983E-2</v>
      </c>
      <c r="AN299" s="164">
        <v>273</v>
      </c>
      <c r="AO299" s="165">
        <v>7</v>
      </c>
      <c r="AP299" s="62">
        <f t="shared" si="1339"/>
        <v>2.564102564102564E-2</v>
      </c>
      <c r="AQ299" s="63">
        <v>26</v>
      </c>
      <c r="AR299" s="62">
        <f t="shared" si="1340"/>
        <v>9.5238095238095233E-2</v>
      </c>
      <c r="AS299" s="63">
        <v>14</v>
      </c>
      <c r="AT299" s="62">
        <f t="shared" si="1341"/>
        <v>5.128205128205128E-2</v>
      </c>
      <c r="AU299" s="164">
        <v>73</v>
      </c>
      <c r="AV299" s="165">
        <v>0</v>
      </c>
      <c r="AW299" s="62">
        <f t="shared" si="1342"/>
        <v>0</v>
      </c>
      <c r="AX299" s="63">
        <v>6</v>
      </c>
      <c r="AY299" s="62">
        <f t="shared" si="1343"/>
        <v>8.2191780821917804E-2</v>
      </c>
      <c r="AZ299" s="63">
        <v>2</v>
      </c>
      <c r="BA299" s="62">
        <f t="shared" si="1344"/>
        <v>2.7397260273972601E-2</v>
      </c>
      <c r="BB299" s="164">
        <f t="shared" si="1469"/>
        <v>5379</v>
      </c>
      <c r="BC299" s="64">
        <f t="shared" si="1470"/>
        <v>237</v>
      </c>
      <c r="BD299" s="62">
        <f t="shared" si="1345"/>
        <v>4.4060234244283326E-2</v>
      </c>
      <c r="BE299" s="64">
        <f t="shared" si="1471"/>
        <v>802</v>
      </c>
      <c r="BF299" s="62">
        <f t="shared" si="1346"/>
        <v>0.14909834541736383</v>
      </c>
      <c r="BG299" s="64">
        <f t="shared" si="1472"/>
        <v>520</v>
      </c>
      <c r="BH299" s="62">
        <f t="shared" si="1347"/>
        <v>9.6672243911507721E-2</v>
      </c>
      <c r="BJ299" s="259">
        <v>74</v>
      </c>
      <c r="BK299" s="270" t="s">
        <v>29</v>
      </c>
      <c r="BL299" s="209" t="s">
        <v>152</v>
      </c>
      <c r="BM299" s="38">
        <v>1140</v>
      </c>
      <c r="BN299" s="38">
        <v>61</v>
      </c>
      <c r="BO299" s="85">
        <v>5.3508771929824561E-2</v>
      </c>
      <c r="BP299" s="38">
        <v>328</v>
      </c>
      <c r="BQ299" s="85">
        <v>0.28771929824561404</v>
      </c>
      <c r="BR299" s="38">
        <v>49</v>
      </c>
      <c r="BS299" s="85">
        <v>4.2982456140350879E-2</v>
      </c>
      <c r="BU299" s="189"/>
      <c r="BV299" s="193" t="s">
        <v>160</v>
      </c>
      <c r="BW299" s="36">
        <f t="shared" si="1468"/>
        <v>0.71016917642684518</v>
      </c>
      <c r="BX299" s="36">
        <f>(BM240-SUM(BN240,BP240,BR240))/BM240</f>
        <v>0.72001671541997492</v>
      </c>
    </row>
    <row r="300" spans="2:76" ht="14.25" customHeight="1">
      <c r="B300" s="260"/>
      <c r="C300" s="271"/>
      <c r="D300" s="136" t="s">
        <v>210</v>
      </c>
      <c r="E300" s="164">
        <v>0</v>
      </c>
      <c r="F300" s="165">
        <v>0</v>
      </c>
      <c r="G300" s="62" t="str">
        <f t="shared" ref="G300" si="1641">IFERROR(F300/E300,"-")</f>
        <v>-</v>
      </c>
      <c r="H300" s="63">
        <v>0</v>
      </c>
      <c r="I300" s="62" t="str">
        <f t="shared" ref="I300" si="1642">IFERROR(H300/E300,"-")</f>
        <v>-</v>
      </c>
      <c r="J300" s="63">
        <v>0</v>
      </c>
      <c r="K300" s="62" t="str">
        <f t="shared" ref="K300" si="1643">IFERROR(J300/E300,"-")</f>
        <v>-</v>
      </c>
      <c r="L300" s="164">
        <v>3</v>
      </c>
      <c r="M300" s="165">
        <v>0</v>
      </c>
      <c r="N300" s="62">
        <f t="shared" ref="N300" si="1644">IFERROR(M300/L300,"-")</f>
        <v>0</v>
      </c>
      <c r="O300" s="63">
        <v>0</v>
      </c>
      <c r="P300" s="62">
        <f t="shared" ref="P300" si="1645">IFERROR(O300/L300,"-")</f>
        <v>0</v>
      </c>
      <c r="Q300" s="63">
        <v>0</v>
      </c>
      <c r="R300" s="62">
        <f t="shared" ref="R300" si="1646">IFERROR(Q300/L300,"-")</f>
        <v>0</v>
      </c>
      <c r="S300" s="164">
        <v>146</v>
      </c>
      <c r="T300" s="165">
        <v>1</v>
      </c>
      <c r="U300" s="62">
        <f t="shared" ref="U300" si="1647">IFERROR(T300/S300,"-")</f>
        <v>6.8493150684931503E-3</v>
      </c>
      <c r="V300" s="63">
        <v>9</v>
      </c>
      <c r="W300" s="62">
        <f t="shared" ref="W300" si="1648">IFERROR(V300/S300,"-")</f>
        <v>6.1643835616438353E-2</v>
      </c>
      <c r="X300" s="63">
        <v>4</v>
      </c>
      <c r="Y300" s="62">
        <f t="shared" ref="Y300" si="1649">IFERROR(X300/S300,"-")</f>
        <v>2.7397260273972601E-2</v>
      </c>
      <c r="Z300" s="164">
        <v>251</v>
      </c>
      <c r="AA300" s="165">
        <v>0</v>
      </c>
      <c r="AB300" s="62">
        <f t="shared" ref="AB300" si="1650">IFERROR(AA300/Z300,"-")</f>
        <v>0</v>
      </c>
      <c r="AC300" s="63">
        <v>15</v>
      </c>
      <c r="AD300" s="62">
        <f t="shared" ref="AD300" si="1651">IFERROR(AC300/Z300,"-")</f>
        <v>5.9760956175298807E-2</v>
      </c>
      <c r="AE300" s="63">
        <v>8</v>
      </c>
      <c r="AF300" s="62">
        <f t="shared" ref="AF300" si="1652">IFERROR(AE300/Z300,"-")</f>
        <v>3.1872509960159362E-2</v>
      </c>
      <c r="AG300" s="164">
        <v>258</v>
      </c>
      <c r="AH300" s="165">
        <v>1</v>
      </c>
      <c r="AI300" s="62">
        <f t="shared" ref="AI300" si="1653">IFERROR(AH300/AG300,"-")</f>
        <v>3.875968992248062E-3</v>
      </c>
      <c r="AJ300" s="63">
        <v>7</v>
      </c>
      <c r="AK300" s="62">
        <f t="shared" ref="AK300" si="1654">IFERROR(AJ300/AG300,"-")</f>
        <v>2.7131782945736434E-2</v>
      </c>
      <c r="AL300" s="63">
        <v>4</v>
      </c>
      <c r="AM300" s="62">
        <f t="shared" ref="AM300" si="1655">IFERROR(AL300/AG300,"-")</f>
        <v>1.5503875968992248E-2</v>
      </c>
      <c r="AN300" s="164">
        <v>192</v>
      </c>
      <c r="AO300" s="165">
        <v>1</v>
      </c>
      <c r="AP300" s="62">
        <f t="shared" ref="AP300" si="1656">IFERROR(AO300/AN300,"-")</f>
        <v>5.208333333333333E-3</v>
      </c>
      <c r="AQ300" s="63">
        <v>4</v>
      </c>
      <c r="AR300" s="62">
        <f t="shared" ref="AR300" si="1657">IFERROR(AQ300/AN300,"-")</f>
        <v>2.0833333333333332E-2</v>
      </c>
      <c r="AS300" s="63">
        <v>3</v>
      </c>
      <c r="AT300" s="62">
        <f t="shared" ref="AT300" si="1658">IFERROR(AS300/AN300,"-")</f>
        <v>1.5625E-2</v>
      </c>
      <c r="AU300" s="164">
        <v>128</v>
      </c>
      <c r="AV300" s="165">
        <v>0</v>
      </c>
      <c r="AW300" s="62">
        <f t="shared" ref="AW300" si="1659">IFERROR(AV300/AU300,"-")</f>
        <v>0</v>
      </c>
      <c r="AX300" s="63">
        <v>0</v>
      </c>
      <c r="AY300" s="62">
        <f t="shared" ref="AY300" si="1660">IFERROR(AX300/AU300,"-")</f>
        <v>0</v>
      </c>
      <c r="AZ300" s="63">
        <v>1</v>
      </c>
      <c r="BA300" s="62">
        <f t="shared" ref="BA300" si="1661">IFERROR(AZ300/AU300,"-")</f>
        <v>7.8125E-3</v>
      </c>
      <c r="BB300" s="164">
        <f t="shared" si="1469"/>
        <v>978</v>
      </c>
      <c r="BC300" s="64">
        <f t="shared" si="1470"/>
        <v>3</v>
      </c>
      <c r="BD300" s="62">
        <f t="shared" ref="BD300" si="1662">IFERROR(BC300/BB300,"-")</f>
        <v>3.0674846625766872E-3</v>
      </c>
      <c r="BE300" s="64">
        <f t="shared" si="1471"/>
        <v>35</v>
      </c>
      <c r="BF300" s="62">
        <f t="shared" ref="BF300" si="1663">IFERROR(BE300/BB300,"-")</f>
        <v>3.5787321063394682E-2</v>
      </c>
      <c r="BG300" s="64">
        <f t="shared" si="1472"/>
        <v>20</v>
      </c>
      <c r="BH300" s="62">
        <f t="shared" ref="BH300" si="1664">IFERROR(BG300/BB300,"-")</f>
        <v>2.0449897750511249E-2</v>
      </c>
      <c r="BJ300" s="260"/>
      <c r="BK300" s="271"/>
      <c r="BL300" s="209" t="s">
        <v>160</v>
      </c>
      <c r="BM300" s="38">
        <v>66</v>
      </c>
      <c r="BN300" s="38">
        <v>4</v>
      </c>
      <c r="BO300" s="85">
        <v>6.0606060606060608E-2</v>
      </c>
      <c r="BP300" s="38">
        <v>20</v>
      </c>
      <c r="BQ300" s="85">
        <v>0.30303030303030304</v>
      </c>
      <c r="BR300" s="38">
        <v>5</v>
      </c>
      <c r="BS300" s="85">
        <v>7.575757575757576E-2</v>
      </c>
      <c r="BU300" s="189"/>
      <c r="BV300" s="193" t="s">
        <v>209</v>
      </c>
      <c r="BW300" s="36">
        <f t="shared" si="1468"/>
        <v>0.94069529652351735</v>
      </c>
      <c r="BX300" s="36">
        <f>(BM241-SUM(BN241,BP241,BR241))/BM241</f>
        <v>0.95709779179810728</v>
      </c>
    </row>
    <row r="301" spans="2:76" ht="14.25" customHeight="1">
      <c r="B301" s="261"/>
      <c r="C301" s="272"/>
      <c r="D301" s="154" t="s">
        <v>67</v>
      </c>
      <c r="E301" s="37">
        <v>38</v>
      </c>
      <c r="F301" s="234">
        <v>2</v>
      </c>
      <c r="G301" s="13">
        <f t="shared" si="1324"/>
        <v>5.2631578947368418E-2</v>
      </c>
      <c r="H301" s="33">
        <v>5</v>
      </c>
      <c r="I301" s="13">
        <f t="shared" si="1325"/>
        <v>0.13157894736842105</v>
      </c>
      <c r="J301" s="33">
        <v>5</v>
      </c>
      <c r="K301" s="13">
        <f t="shared" si="1326"/>
        <v>0.13157894736842105</v>
      </c>
      <c r="L301" s="37">
        <v>117</v>
      </c>
      <c r="M301" s="234">
        <v>5</v>
      </c>
      <c r="N301" s="13">
        <f t="shared" si="1327"/>
        <v>4.2735042735042736E-2</v>
      </c>
      <c r="O301" s="33">
        <v>18</v>
      </c>
      <c r="P301" s="13">
        <f t="shared" si="1328"/>
        <v>0.15384615384615385</v>
      </c>
      <c r="Q301" s="33">
        <v>10</v>
      </c>
      <c r="R301" s="13">
        <f t="shared" si="1329"/>
        <v>8.5470085470085472E-2</v>
      </c>
      <c r="S301" s="37">
        <v>27876</v>
      </c>
      <c r="T301" s="234">
        <v>1548</v>
      </c>
      <c r="U301" s="13">
        <f t="shared" si="1330"/>
        <v>5.5531640120533791E-2</v>
      </c>
      <c r="V301" s="33">
        <v>4847</v>
      </c>
      <c r="W301" s="13">
        <f t="shared" si="1331"/>
        <v>0.17387717032572822</v>
      </c>
      <c r="X301" s="33">
        <v>2611</v>
      </c>
      <c r="Y301" s="13">
        <f t="shared" si="1332"/>
        <v>9.3664801262734965E-2</v>
      </c>
      <c r="Z301" s="37">
        <v>22955</v>
      </c>
      <c r="AA301" s="234">
        <v>1167</v>
      </c>
      <c r="AB301" s="13">
        <f t="shared" si="1333"/>
        <v>5.0838597255499891E-2</v>
      </c>
      <c r="AC301" s="33">
        <v>3602</v>
      </c>
      <c r="AD301" s="13">
        <f t="shared" si="1334"/>
        <v>0.1569157046395121</v>
      </c>
      <c r="AE301" s="33">
        <v>2345</v>
      </c>
      <c r="AF301" s="13">
        <f t="shared" si="1335"/>
        <v>0.102156392942714</v>
      </c>
      <c r="AG301" s="37">
        <v>14134</v>
      </c>
      <c r="AH301" s="234">
        <v>455</v>
      </c>
      <c r="AI301" s="13">
        <f t="shared" si="1336"/>
        <v>3.2191877741615964E-2</v>
      </c>
      <c r="AJ301" s="33">
        <v>1582</v>
      </c>
      <c r="AK301" s="13">
        <f t="shared" si="1337"/>
        <v>0.11192868260931088</v>
      </c>
      <c r="AL301" s="33">
        <v>1141</v>
      </c>
      <c r="AM301" s="13">
        <f t="shared" si="1338"/>
        <v>8.0727324182821567E-2</v>
      </c>
      <c r="AN301" s="37">
        <v>5435</v>
      </c>
      <c r="AO301" s="234">
        <v>87</v>
      </c>
      <c r="AP301" s="13">
        <f t="shared" si="1339"/>
        <v>1.6007359705611776E-2</v>
      </c>
      <c r="AQ301" s="33">
        <v>437</v>
      </c>
      <c r="AR301" s="13">
        <f t="shared" si="1340"/>
        <v>8.0404783808647656E-2</v>
      </c>
      <c r="AS301" s="33">
        <v>308</v>
      </c>
      <c r="AT301" s="13">
        <f t="shared" si="1341"/>
        <v>5.666973321067157E-2</v>
      </c>
      <c r="AU301" s="37">
        <v>1594</v>
      </c>
      <c r="AV301" s="234">
        <v>8</v>
      </c>
      <c r="AW301" s="13">
        <f t="shared" si="1342"/>
        <v>5.018820577164366E-3</v>
      </c>
      <c r="AX301" s="33">
        <v>73</v>
      </c>
      <c r="AY301" s="13">
        <f t="shared" si="1343"/>
        <v>4.5796737766624844E-2</v>
      </c>
      <c r="AZ301" s="33">
        <v>35</v>
      </c>
      <c r="BA301" s="13">
        <f t="shared" si="1344"/>
        <v>2.1957340025094103E-2</v>
      </c>
      <c r="BB301" s="37">
        <f t="shared" si="1469"/>
        <v>72149</v>
      </c>
      <c r="BC301" s="70">
        <f t="shared" si="1470"/>
        <v>3272</v>
      </c>
      <c r="BD301" s="13">
        <f t="shared" si="1345"/>
        <v>4.5350593909825501E-2</v>
      </c>
      <c r="BE301" s="70">
        <f t="shared" si="1471"/>
        <v>10564</v>
      </c>
      <c r="BF301" s="13">
        <f t="shared" si="1346"/>
        <v>0.14641921578954664</v>
      </c>
      <c r="BG301" s="70">
        <f t="shared" si="1472"/>
        <v>6455</v>
      </c>
      <c r="BH301" s="13">
        <f t="shared" si="1347"/>
        <v>8.9467629488974201E-2</v>
      </c>
      <c r="BJ301" s="260"/>
      <c r="BK301" s="271"/>
      <c r="BL301" s="209" t="s">
        <v>209</v>
      </c>
      <c r="BM301" s="38">
        <v>31</v>
      </c>
      <c r="BN301" s="38">
        <v>0</v>
      </c>
      <c r="BO301" s="85">
        <v>0</v>
      </c>
      <c r="BP301" s="38">
        <v>2</v>
      </c>
      <c r="BQ301" s="85">
        <v>6.4516129032258063E-2</v>
      </c>
      <c r="BR301" s="38">
        <v>0</v>
      </c>
      <c r="BS301" s="85">
        <v>0</v>
      </c>
      <c r="BU301" s="190"/>
      <c r="BV301" s="192" t="s">
        <v>67</v>
      </c>
      <c r="BW301" s="36">
        <f t="shared" si="1468"/>
        <v>0.71876256081165368</v>
      </c>
      <c r="BX301" s="36">
        <f>(BM242-SUM(BN242,BP242,BR242))/BM242</f>
        <v>0.73813622539737189</v>
      </c>
    </row>
    <row r="302" spans="2:76" ht="14.25" customHeight="1">
      <c r="B302" s="259">
        <v>60</v>
      </c>
      <c r="C302" s="270" t="s">
        <v>44</v>
      </c>
      <c r="D302" s="135" t="s">
        <v>211</v>
      </c>
      <c r="E302" s="120">
        <v>25</v>
      </c>
      <c r="F302" s="74">
        <v>0</v>
      </c>
      <c r="G302" s="72">
        <f t="shared" si="1324"/>
        <v>0</v>
      </c>
      <c r="H302" s="74">
        <v>4</v>
      </c>
      <c r="I302" s="72">
        <f t="shared" si="1325"/>
        <v>0.16</v>
      </c>
      <c r="J302" s="74">
        <v>1</v>
      </c>
      <c r="K302" s="72">
        <f t="shared" si="1326"/>
        <v>0.04</v>
      </c>
      <c r="L302" s="120">
        <v>40</v>
      </c>
      <c r="M302" s="74">
        <v>0</v>
      </c>
      <c r="N302" s="72">
        <f t="shared" si="1327"/>
        <v>0</v>
      </c>
      <c r="O302" s="74">
        <v>4</v>
      </c>
      <c r="P302" s="72">
        <f t="shared" si="1328"/>
        <v>0.1</v>
      </c>
      <c r="Q302" s="74">
        <v>2</v>
      </c>
      <c r="R302" s="72">
        <f t="shared" si="1329"/>
        <v>0.05</v>
      </c>
      <c r="S302" s="120">
        <v>2741</v>
      </c>
      <c r="T302" s="74">
        <v>113</v>
      </c>
      <c r="U302" s="72">
        <f t="shared" si="1330"/>
        <v>4.1225829989055086E-2</v>
      </c>
      <c r="V302" s="74">
        <v>520</v>
      </c>
      <c r="W302" s="72">
        <f t="shared" si="1331"/>
        <v>0.18971178402043051</v>
      </c>
      <c r="X302" s="74">
        <v>167</v>
      </c>
      <c r="Y302" s="72">
        <f t="shared" si="1332"/>
        <v>6.0926669098869027E-2</v>
      </c>
      <c r="Z302" s="120">
        <v>2175</v>
      </c>
      <c r="AA302" s="74">
        <v>83</v>
      </c>
      <c r="AB302" s="72">
        <f t="shared" si="1333"/>
        <v>3.8160919540229883E-2</v>
      </c>
      <c r="AC302" s="74">
        <v>304</v>
      </c>
      <c r="AD302" s="72">
        <f t="shared" si="1334"/>
        <v>0.13977011494252872</v>
      </c>
      <c r="AE302" s="74">
        <v>147</v>
      </c>
      <c r="AF302" s="72">
        <f t="shared" si="1335"/>
        <v>6.7586206896551718E-2</v>
      </c>
      <c r="AG302" s="120">
        <v>1299</v>
      </c>
      <c r="AH302" s="74">
        <v>24</v>
      </c>
      <c r="AI302" s="72">
        <f t="shared" si="1336"/>
        <v>1.8475750577367205E-2</v>
      </c>
      <c r="AJ302" s="74">
        <v>108</v>
      </c>
      <c r="AK302" s="72">
        <f t="shared" si="1337"/>
        <v>8.3140877598152418E-2</v>
      </c>
      <c r="AL302" s="74">
        <v>73</v>
      </c>
      <c r="AM302" s="72">
        <f t="shared" si="1338"/>
        <v>5.6197074672825253E-2</v>
      </c>
      <c r="AN302" s="120">
        <v>569</v>
      </c>
      <c r="AO302" s="74">
        <v>8</v>
      </c>
      <c r="AP302" s="72">
        <f t="shared" si="1339"/>
        <v>1.4059753954305799E-2</v>
      </c>
      <c r="AQ302" s="74">
        <v>31</v>
      </c>
      <c r="AR302" s="72">
        <f t="shared" si="1340"/>
        <v>5.4481546572934976E-2</v>
      </c>
      <c r="AS302" s="74">
        <v>22</v>
      </c>
      <c r="AT302" s="72">
        <f t="shared" si="1341"/>
        <v>3.8664323374340948E-2</v>
      </c>
      <c r="AU302" s="120">
        <v>165</v>
      </c>
      <c r="AV302" s="74">
        <v>0</v>
      </c>
      <c r="AW302" s="72">
        <f t="shared" si="1342"/>
        <v>0</v>
      </c>
      <c r="AX302" s="74">
        <v>5</v>
      </c>
      <c r="AY302" s="72">
        <f t="shared" si="1343"/>
        <v>3.0303030303030304E-2</v>
      </c>
      <c r="AZ302" s="74">
        <v>3</v>
      </c>
      <c r="BA302" s="72">
        <f t="shared" si="1344"/>
        <v>1.8181818181818181E-2</v>
      </c>
      <c r="BB302" s="120">
        <f t="shared" si="1469"/>
        <v>7014</v>
      </c>
      <c r="BC302" s="74">
        <f t="shared" si="1470"/>
        <v>228</v>
      </c>
      <c r="BD302" s="72">
        <f t="shared" si="1345"/>
        <v>3.2506415739948676E-2</v>
      </c>
      <c r="BE302" s="74">
        <f t="shared" si="1471"/>
        <v>976</v>
      </c>
      <c r="BF302" s="72">
        <f t="shared" si="1346"/>
        <v>0.13915027088679782</v>
      </c>
      <c r="BG302" s="74">
        <f t="shared" si="1472"/>
        <v>415</v>
      </c>
      <c r="BH302" s="72">
        <f t="shared" si="1347"/>
        <v>5.9167379526660964E-2</v>
      </c>
      <c r="BJ302" s="260"/>
      <c r="BK302" s="271"/>
      <c r="BL302" s="208" t="s">
        <v>67</v>
      </c>
      <c r="BM302" s="38">
        <v>1237</v>
      </c>
      <c r="BN302" s="38">
        <v>65</v>
      </c>
      <c r="BO302" s="85">
        <v>5.2546483427647533E-2</v>
      </c>
      <c r="BP302" s="38">
        <v>350</v>
      </c>
      <c r="BQ302" s="85">
        <v>0.28294260307194824</v>
      </c>
      <c r="BR302" s="38">
        <v>54</v>
      </c>
      <c r="BS302" s="85">
        <v>4.3654001616814875E-2</v>
      </c>
      <c r="BU302" s="188" t="s">
        <v>44</v>
      </c>
      <c r="BV302" s="193" t="s">
        <v>140</v>
      </c>
      <c r="BW302" s="36">
        <f t="shared" si="1468"/>
        <v>0.76917593384659255</v>
      </c>
      <c r="BX302" s="36">
        <f>(BM243-SUM(BN243,BP243,BR243))/BM243</f>
        <v>0.77711773791136984</v>
      </c>
    </row>
    <row r="303" spans="2:76" ht="14.25" customHeight="1">
      <c r="B303" s="260"/>
      <c r="C303" s="271"/>
      <c r="D303" s="216" t="s">
        <v>303</v>
      </c>
      <c r="E303" s="170">
        <v>2</v>
      </c>
      <c r="F303" s="171">
        <v>0</v>
      </c>
      <c r="G303" s="84">
        <f t="shared" si="1324"/>
        <v>0</v>
      </c>
      <c r="H303" s="171">
        <v>0</v>
      </c>
      <c r="I303" s="84">
        <f>IFERROR(H303/E303,"-")</f>
        <v>0</v>
      </c>
      <c r="J303" s="171">
        <v>0</v>
      </c>
      <c r="K303" s="84">
        <f>IFERROR(J303/E303,"-")</f>
        <v>0</v>
      </c>
      <c r="L303" s="170">
        <v>4</v>
      </c>
      <c r="M303" s="171">
        <v>0</v>
      </c>
      <c r="N303" s="84">
        <f>IFERROR(M303/L303,"-")</f>
        <v>0</v>
      </c>
      <c r="O303" s="171">
        <v>1</v>
      </c>
      <c r="P303" s="84">
        <f>IFERROR(O303/L303,"-")</f>
        <v>0.25</v>
      </c>
      <c r="Q303" s="171">
        <v>0</v>
      </c>
      <c r="R303" s="84">
        <f>IFERROR(Q303/L303,"-")</f>
        <v>0</v>
      </c>
      <c r="S303" s="170">
        <v>777</v>
      </c>
      <c r="T303" s="171">
        <v>57</v>
      </c>
      <c r="U303" s="84">
        <f>IFERROR(T303/S303,"-")</f>
        <v>7.3359073359073365E-2</v>
      </c>
      <c r="V303" s="171">
        <v>180</v>
      </c>
      <c r="W303" s="84">
        <f>IFERROR(V303/S303,"-")</f>
        <v>0.23166023166023167</v>
      </c>
      <c r="X303" s="171">
        <v>47</v>
      </c>
      <c r="Y303" s="84">
        <f>IFERROR(X303/S303,"-")</f>
        <v>6.0489060489060491E-2</v>
      </c>
      <c r="Z303" s="170">
        <v>566</v>
      </c>
      <c r="AA303" s="171">
        <v>34</v>
      </c>
      <c r="AB303" s="84">
        <f>IFERROR(AA303/Z303,"-")</f>
        <v>6.0070671378091869E-2</v>
      </c>
      <c r="AC303" s="171">
        <v>143</v>
      </c>
      <c r="AD303" s="84">
        <f>IFERROR(AC303/Z303,"-")</f>
        <v>0.25265017667844525</v>
      </c>
      <c r="AE303" s="171">
        <v>36</v>
      </c>
      <c r="AF303" s="84">
        <f>IFERROR(AE303/Z303,"-")</f>
        <v>6.3604240282685506E-2</v>
      </c>
      <c r="AG303" s="170">
        <v>294</v>
      </c>
      <c r="AH303" s="171">
        <v>7</v>
      </c>
      <c r="AI303" s="84">
        <f>IFERROR(AH303/AG303,"-")</f>
        <v>2.3809523809523808E-2</v>
      </c>
      <c r="AJ303" s="171">
        <v>44</v>
      </c>
      <c r="AK303" s="84">
        <f>IFERROR(AJ303/AG303,"-")</f>
        <v>0.14965986394557823</v>
      </c>
      <c r="AL303" s="171">
        <v>20</v>
      </c>
      <c r="AM303" s="84">
        <f>IFERROR(AL303/AG303,"-")</f>
        <v>6.8027210884353748E-2</v>
      </c>
      <c r="AN303" s="170">
        <v>113</v>
      </c>
      <c r="AO303" s="171">
        <v>1</v>
      </c>
      <c r="AP303" s="84">
        <f>IFERROR(AO303/AN303,"-")</f>
        <v>8.8495575221238937E-3</v>
      </c>
      <c r="AQ303" s="171">
        <v>5</v>
      </c>
      <c r="AR303" s="84">
        <f>IFERROR(AQ303/AN303,"-")</f>
        <v>4.4247787610619468E-2</v>
      </c>
      <c r="AS303" s="171">
        <v>1</v>
      </c>
      <c r="AT303" s="84">
        <f>IFERROR(AS303/AN303,"-")</f>
        <v>8.8495575221238937E-3</v>
      </c>
      <c r="AU303" s="170">
        <v>24</v>
      </c>
      <c r="AV303" s="171">
        <v>1</v>
      </c>
      <c r="AW303" s="84">
        <f>IFERROR(AV303/AU303,"-")</f>
        <v>4.1666666666666664E-2</v>
      </c>
      <c r="AX303" s="171">
        <v>1</v>
      </c>
      <c r="AY303" s="84">
        <f>IFERROR(AX303/AU303,"-")</f>
        <v>4.1666666666666664E-2</v>
      </c>
      <c r="AZ303" s="171">
        <v>0</v>
      </c>
      <c r="BA303" s="84">
        <f>IFERROR(AZ303/AU303,"-")</f>
        <v>0</v>
      </c>
      <c r="BB303" s="170">
        <f t="shared" si="1469"/>
        <v>1780</v>
      </c>
      <c r="BC303" s="171">
        <f t="shared" si="1470"/>
        <v>100</v>
      </c>
      <c r="BD303" s="84">
        <f>IFERROR(BC303/BB303,"-")</f>
        <v>5.6179775280898875E-2</v>
      </c>
      <c r="BE303" s="171">
        <f t="shared" si="1471"/>
        <v>374</v>
      </c>
      <c r="BF303" s="84">
        <f>IFERROR(BE303/BB303,"-")</f>
        <v>0.21011235955056179</v>
      </c>
      <c r="BG303" s="171">
        <f t="shared" si="1472"/>
        <v>104</v>
      </c>
      <c r="BH303" s="84">
        <f>IFERROR(BG303/BB303,"-")</f>
        <v>5.8426966292134834E-2</v>
      </c>
      <c r="BJ303" s="262" t="s">
        <v>0</v>
      </c>
      <c r="BK303" s="263"/>
      <c r="BL303" s="209" t="s">
        <v>152</v>
      </c>
      <c r="BM303" s="38">
        <v>1087601</v>
      </c>
      <c r="BN303" s="38">
        <v>45122</v>
      </c>
      <c r="BO303" s="85">
        <v>4.1487641147810637E-2</v>
      </c>
      <c r="BP303" s="38">
        <v>169001</v>
      </c>
      <c r="BQ303" s="85">
        <v>0.15538878688048283</v>
      </c>
      <c r="BR303" s="38">
        <v>76787</v>
      </c>
      <c r="BS303" s="85">
        <v>7.0602178556290404E-2</v>
      </c>
      <c r="BU303" s="225"/>
      <c r="BV303" s="214" t="s">
        <v>299</v>
      </c>
      <c r="BW303" s="36">
        <f t="shared" si="1468"/>
        <v>0.67528089887640452</v>
      </c>
      <c r="BX303" s="226"/>
    </row>
    <row r="304" spans="2:76" ht="14.25" customHeight="1">
      <c r="B304" s="260"/>
      <c r="C304" s="271"/>
      <c r="D304" s="169" t="s">
        <v>160</v>
      </c>
      <c r="E304" s="164">
        <v>0</v>
      </c>
      <c r="F304" s="64">
        <v>0</v>
      </c>
      <c r="G304" s="62" t="str">
        <f t="shared" si="1324"/>
        <v>-</v>
      </c>
      <c r="H304" s="64">
        <v>0</v>
      </c>
      <c r="I304" s="62" t="str">
        <f t="shared" si="1325"/>
        <v>-</v>
      </c>
      <c r="J304" s="64">
        <v>0</v>
      </c>
      <c r="K304" s="62" t="str">
        <f t="shared" si="1326"/>
        <v>-</v>
      </c>
      <c r="L304" s="164">
        <v>0</v>
      </c>
      <c r="M304" s="64">
        <v>0</v>
      </c>
      <c r="N304" s="62" t="str">
        <f t="shared" si="1327"/>
        <v>-</v>
      </c>
      <c r="O304" s="64">
        <v>0</v>
      </c>
      <c r="P304" s="62" t="str">
        <f t="shared" si="1328"/>
        <v>-</v>
      </c>
      <c r="Q304" s="64">
        <v>0</v>
      </c>
      <c r="R304" s="62" t="str">
        <f t="shared" si="1329"/>
        <v>-</v>
      </c>
      <c r="S304" s="164">
        <v>267</v>
      </c>
      <c r="T304" s="64">
        <v>13</v>
      </c>
      <c r="U304" s="62">
        <f t="shared" si="1330"/>
        <v>4.8689138576779027E-2</v>
      </c>
      <c r="V304" s="64">
        <v>55</v>
      </c>
      <c r="W304" s="62">
        <f t="shared" si="1331"/>
        <v>0.20599250936329588</v>
      </c>
      <c r="X304" s="64">
        <v>8</v>
      </c>
      <c r="Y304" s="62">
        <f t="shared" si="1332"/>
        <v>2.9962546816479401E-2</v>
      </c>
      <c r="Z304" s="164">
        <v>143</v>
      </c>
      <c r="AA304" s="64">
        <v>5</v>
      </c>
      <c r="AB304" s="62">
        <f t="shared" si="1333"/>
        <v>3.4965034965034968E-2</v>
      </c>
      <c r="AC304" s="64">
        <v>36</v>
      </c>
      <c r="AD304" s="62">
        <f t="shared" si="1334"/>
        <v>0.25174825174825177</v>
      </c>
      <c r="AE304" s="64">
        <v>4</v>
      </c>
      <c r="AF304" s="62">
        <f t="shared" si="1335"/>
        <v>2.7972027972027972E-2</v>
      </c>
      <c r="AG304" s="164">
        <v>67</v>
      </c>
      <c r="AH304" s="64">
        <v>2</v>
      </c>
      <c r="AI304" s="62">
        <f t="shared" si="1336"/>
        <v>2.9850746268656716E-2</v>
      </c>
      <c r="AJ304" s="64">
        <v>12</v>
      </c>
      <c r="AK304" s="62">
        <f t="shared" si="1337"/>
        <v>0.17910447761194029</v>
      </c>
      <c r="AL304" s="64">
        <v>6</v>
      </c>
      <c r="AM304" s="62">
        <f t="shared" si="1338"/>
        <v>8.9552238805970144E-2</v>
      </c>
      <c r="AN304" s="164">
        <v>24</v>
      </c>
      <c r="AO304" s="64">
        <v>0</v>
      </c>
      <c r="AP304" s="62">
        <f t="shared" si="1339"/>
        <v>0</v>
      </c>
      <c r="AQ304" s="64">
        <v>3</v>
      </c>
      <c r="AR304" s="62">
        <f t="shared" si="1340"/>
        <v>0.125</v>
      </c>
      <c r="AS304" s="64">
        <v>2</v>
      </c>
      <c r="AT304" s="62">
        <f t="shared" si="1341"/>
        <v>8.3333333333333329E-2</v>
      </c>
      <c r="AU304" s="164">
        <v>4</v>
      </c>
      <c r="AV304" s="64">
        <v>0</v>
      </c>
      <c r="AW304" s="62">
        <f t="shared" si="1342"/>
        <v>0</v>
      </c>
      <c r="AX304" s="64">
        <v>0</v>
      </c>
      <c r="AY304" s="62">
        <f t="shared" si="1343"/>
        <v>0</v>
      </c>
      <c r="AZ304" s="64">
        <v>0</v>
      </c>
      <c r="BA304" s="62">
        <f t="shared" si="1344"/>
        <v>0</v>
      </c>
      <c r="BB304" s="164">
        <f t="shared" si="1469"/>
        <v>505</v>
      </c>
      <c r="BC304" s="64">
        <f t="shared" si="1470"/>
        <v>20</v>
      </c>
      <c r="BD304" s="62">
        <f t="shared" si="1345"/>
        <v>3.9603960396039604E-2</v>
      </c>
      <c r="BE304" s="64">
        <f t="shared" si="1471"/>
        <v>106</v>
      </c>
      <c r="BF304" s="62">
        <f t="shared" si="1346"/>
        <v>0.20990099009900989</v>
      </c>
      <c r="BG304" s="64">
        <f t="shared" si="1472"/>
        <v>20</v>
      </c>
      <c r="BH304" s="62">
        <f t="shared" si="1347"/>
        <v>3.9603960396039604E-2</v>
      </c>
      <c r="BJ304" s="275"/>
      <c r="BK304" s="276"/>
      <c r="BL304" s="209" t="s">
        <v>160</v>
      </c>
      <c r="BM304" s="38">
        <v>84696</v>
      </c>
      <c r="BN304" s="38">
        <v>3908</v>
      </c>
      <c r="BO304" s="85">
        <v>4.6141494285444416E-2</v>
      </c>
      <c r="BP304" s="38">
        <v>13846</v>
      </c>
      <c r="BQ304" s="85">
        <v>0.1634787947482762</v>
      </c>
      <c r="BR304" s="38">
        <v>6630</v>
      </c>
      <c r="BS304" s="85">
        <v>7.8279965996032874E-2</v>
      </c>
      <c r="BU304" s="189"/>
      <c r="BV304" s="193" t="s">
        <v>160</v>
      </c>
      <c r="BW304" s="36">
        <f t="shared" si="1468"/>
        <v>0.71089108910891086</v>
      </c>
      <c r="BX304" s="36">
        <f>(BM244-SUM(BN244,BP244,BR244))/BM244</f>
        <v>0.73860911270983209</v>
      </c>
    </row>
    <row r="305" spans="2:76" ht="14.25" customHeight="1">
      <c r="B305" s="260"/>
      <c r="C305" s="271"/>
      <c r="D305" s="136" t="s">
        <v>210</v>
      </c>
      <c r="E305" s="164">
        <v>0</v>
      </c>
      <c r="F305" s="64">
        <v>0</v>
      </c>
      <c r="G305" s="62" t="str">
        <f t="shared" ref="G305" si="1665">IFERROR(F305/E305,"-")</f>
        <v>-</v>
      </c>
      <c r="H305" s="64">
        <v>0</v>
      </c>
      <c r="I305" s="62" t="str">
        <f t="shared" ref="I305" si="1666">IFERROR(H305/E305,"-")</f>
        <v>-</v>
      </c>
      <c r="J305" s="64">
        <v>0</v>
      </c>
      <c r="K305" s="62" t="str">
        <f t="shared" ref="K305" si="1667">IFERROR(J305/E305,"-")</f>
        <v>-</v>
      </c>
      <c r="L305" s="164">
        <v>0</v>
      </c>
      <c r="M305" s="64">
        <v>0</v>
      </c>
      <c r="N305" s="62" t="str">
        <f t="shared" ref="N305" si="1668">IFERROR(M305/L305,"-")</f>
        <v>-</v>
      </c>
      <c r="O305" s="64">
        <v>0</v>
      </c>
      <c r="P305" s="62" t="str">
        <f t="shared" ref="P305" si="1669">IFERROR(O305/L305,"-")</f>
        <v>-</v>
      </c>
      <c r="Q305" s="64">
        <v>0</v>
      </c>
      <c r="R305" s="62" t="str">
        <f t="shared" ref="R305" si="1670">IFERROR(Q305/L305,"-")</f>
        <v>-</v>
      </c>
      <c r="S305" s="164">
        <v>17</v>
      </c>
      <c r="T305" s="64">
        <v>0</v>
      </c>
      <c r="U305" s="62">
        <f t="shared" ref="U305" si="1671">IFERROR(T305/S305,"-")</f>
        <v>0</v>
      </c>
      <c r="V305" s="64">
        <v>0</v>
      </c>
      <c r="W305" s="62">
        <f t="shared" ref="W305" si="1672">IFERROR(V305/S305,"-")</f>
        <v>0</v>
      </c>
      <c r="X305" s="64">
        <v>0</v>
      </c>
      <c r="Y305" s="62">
        <f t="shared" ref="Y305" si="1673">IFERROR(X305/S305,"-")</f>
        <v>0</v>
      </c>
      <c r="Z305" s="164">
        <v>31</v>
      </c>
      <c r="AA305" s="64">
        <v>0</v>
      </c>
      <c r="AB305" s="62">
        <f t="shared" ref="AB305" si="1674">IFERROR(AA305/Z305,"-")</f>
        <v>0</v>
      </c>
      <c r="AC305" s="64">
        <v>0</v>
      </c>
      <c r="AD305" s="62">
        <f t="shared" ref="AD305" si="1675">IFERROR(AC305/Z305,"-")</f>
        <v>0</v>
      </c>
      <c r="AE305" s="64">
        <v>1</v>
      </c>
      <c r="AF305" s="62">
        <f t="shared" ref="AF305" si="1676">IFERROR(AE305/Z305,"-")</f>
        <v>3.2258064516129031E-2</v>
      </c>
      <c r="AG305" s="164">
        <v>42</v>
      </c>
      <c r="AH305" s="64">
        <v>0</v>
      </c>
      <c r="AI305" s="62">
        <f t="shared" ref="AI305" si="1677">IFERROR(AH305/AG305,"-")</f>
        <v>0</v>
      </c>
      <c r="AJ305" s="64">
        <v>1</v>
      </c>
      <c r="AK305" s="62">
        <f t="shared" ref="AK305" si="1678">IFERROR(AJ305/AG305,"-")</f>
        <v>2.3809523809523808E-2</v>
      </c>
      <c r="AL305" s="64">
        <v>0</v>
      </c>
      <c r="AM305" s="62">
        <f t="shared" ref="AM305" si="1679">IFERROR(AL305/AG305,"-")</f>
        <v>0</v>
      </c>
      <c r="AN305" s="164">
        <v>27</v>
      </c>
      <c r="AO305" s="64">
        <v>0</v>
      </c>
      <c r="AP305" s="62">
        <f t="shared" ref="AP305" si="1680">IFERROR(AO305/AN305,"-")</f>
        <v>0</v>
      </c>
      <c r="AQ305" s="64">
        <v>0</v>
      </c>
      <c r="AR305" s="62">
        <f t="shared" ref="AR305" si="1681">IFERROR(AQ305/AN305,"-")</f>
        <v>0</v>
      </c>
      <c r="AS305" s="64">
        <v>0</v>
      </c>
      <c r="AT305" s="62">
        <f t="shared" ref="AT305" si="1682">IFERROR(AS305/AN305,"-")</f>
        <v>0</v>
      </c>
      <c r="AU305" s="164">
        <v>16</v>
      </c>
      <c r="AV305" s="64">
        <v>0</v>
      </c>
      <c r="AW305" s="62">
        <f t="shared" ref="AW305" si="1683">IFERROR(AV305/AU305,"-")</f>
        <v>0</v>
      </c>
      <c r="AX305" s="64">
        <v>0</v>
      </c>
      <c r="AY305" s="62">
        <f t="shared" ref="AY305" si="1684">IFERROR(AX305/AU305,"-")</f>
        <v>0</v>
      </c>
      <c r="AZ305" s="64">
        <v>0</v>
      </c>
      <c r="BA305" s="62">
        <f t="shared" ref="BA305" si="1685">IFERROR(AZ305/AU305,"-")</f>
        <v>0</v>
      </c>
      <c r="BB305" s="164">
        <f t="shared" si="1469"/>
        <v>133</v>
      </c>
      <c r="BC305" s="64">
        <f t="shared" si="1470"/>
        <v>0</v>
      </c>
      <c r="BD305" s="62">
        <f t="shared" ref="BD305" si="1686">IFERROR(BC305/BB305,"-")</f>
        <v>0</v>
      </c>
      <c r="BE305" s="64">
        <f t="shared" si="1471"/>
        <v>1</v>
      </c>
      <c r="BF305" s="62">
        <f t="shared" ref="BF305" si="1687">IFERROR(BE305/BB305,"-")</f>
        <v>7.5187969924812026E-3</v>
      </c>
      <c r="BG305" s="64">
        <f t="shared" si="1472"/>
        <v>1</v>
      </c>
      <c r="BH305" s="62">
        <f t="shared" ref="BH305" si="1688">IFERROR(BG305/BB305,"-")</f>
        <v>7.5187969924812026E-3</v>
      </c>
      <c r="BJ305" s="275"/>
      <c r="BK305" s="276"/>
      <c r="BL305" s="209" t="s">
        <v>209</v>
      </c>
      <c r="BM305" s="38">
        <v>29617</v>
      </c>
      <c r="BN305" s="38">
        <v>110</v>
      </c>
      <c r="BO305" s="85">
        <v>3.7140831279332816E-3</v>
      </c>
      <c r="BP305" s="38">
        <v>671</v>
      </c>
      <c r="BQ305" s="85">
        <v>2.2655907080393018E-2</v>
      </c>
      <c r="BR305" s="38">
        <v>493</v>
      </c>
      <c r="BS305" s="85">
        <v>1.6645845291555526E-2</v>
      </c>
      <c r="BU305" s="189"/>
      <c r="BV305" s="193" t="s">
        <v>209</v>
      </c>
      <c r="BW305" s="36">
        <f t="shared" si="1468"/>
        <v>0.98496240601503759</v>
      </c>
      <c r="BX305" s="36">
        <f>(BM245-SUM(BN245,BP245,BR245))/BM245</f>
        <v>0.97468354430379744</v>
      </c>
    </row>
    <row r="306" spans="2:76" ht="14.25" customHeight="1">
      <c r="B306" s="261"/>
      <c r="C306" s="272"/>
      <c r="D306" s="177" t="s">
        <v>67</v>
      </c>
      <c r="E306" s="38">
        <v>27</v>
      </c>
      <c r="F306" s="57">
        <v>0</v>
      </c>
      <c r="G306" s="55">
        <f t="shared" si="1324"/>
        <v>0</v>
      </c>
      <c r="H306" s="57">
        <v>4</v>
      </c>
      <c r="I306" s="55">
        <f t="shared" si="1325"/>
        <v>0.14814814814814814</v>
      </c>
      <c r="J306" s="57">
        <v>1</v>
      </c>
      <c r="K306" s="55">
        <f t="shared" si="1326"/>
        <v>3.7037037037037035E-2</v>
      </c>
      <c r="L306" s="38">
        <v>44</v>
      </c>
      <c r="M306" s="57">
        <v>0</v>
      </c>
      <c r="N306" s="55">
        <f t="shared" si="1327"/>
        <v>0</v>
      </c>
      <c r="O306" s="57">
        <v>5</v>
      </c>
      <c r="P306" s="55">
        <f t="shared" si="1328"/>
        <v>0.11363636363636363</v>
      </c>
      <c r="Q306" s="57">
        <v>2</v>
      </c>
      <c r="R306" s="55">
        <f t="shared" si="1329"/>
        <v>4.5454545454545456E-2</v>
      </c>
      <c r="S306" s="38">
        <v>3802</v>
      </c>
      <c r="T306" s="57">
        <v>183</v>
      </c>
      <c r="U306" s="55">
        <f t="shared" si="1330"/>
        <v>4.8132561809573905E-2</v>
      </c>
      <c r="V306" s="57">
        <v>755</v>
      </c>
      <c r="W306" s="55">
        <f t="shared" si="1331"/>
        <v>0.19857969489742242</v>
      </c>
      <c r="X306" s="57">
        <v>222</v>
      </c>
      <c r="Y306" s="55">
        <f t="shared" si="1332"/>
        <v>5.8390320883745399E-2</v>
      </c>
      <c r="Z306" s="38">
        <v>2915</v>
      </c>
      <c r="AA306" s="57">
        <v>122</v>
      </c>
      <c r="AB306" s="55">
        <f t="shared" si="1333"/>
        <v>4.1852487135506003E-2</v>
      </c>
      <c r="AC306" s="57">
        <v>483</v>
      </c>
      <c r="AD306" s="55">
        <f t="shared" si="1334"/>
        <v>0.16569468267581475</v>
      </c>
      <c r="AE306" s="57">
        <v>188</v>
      </c>
      <c r="AF306" s="55">
        <f t="shared" si="1335"/>
        <v>6.4493996569468262E-2</v>
      </c>
      <c r="AG306" s="38">
        <v>1702</v>
      </c>
      <c r="AH306" s="57">
        <v>33</v>
      </c>
      <c r="AI306" s="55">
        <f t="shared" si="1336"/>
        <v>1.9388954171562868E-2</v>
      </c>
      <c r="AJ306" s="57">
        <v>165</v>
      </c>
      <c r="AK306" s="55">
        <f t="shared" si="1337"/>
        <v>9.6944770857814333E-2</v>
      </c>
      <c r="AL306" s="57">
        <v>99</v>
      </c>
      <c r="AM306" s="55">
        <f t="shared" si="1338"/>
        <v>5.8166862514688604E-2</v>
      </c>
      <c r="AN306" s="38">
        <v>733</v>
      </c>
      <c r="AO306" s="57">
        <v>9</v>
      </c>
      <c r="AP306" s="55">
        <f t="shared" si="1339"/>
        <v>1.227830832196453E-2</v>
      </c>
      <c r="AQ306" s="57">
        <v>39</v>
      </c>
      <c r="AR306" s="55">
        <f t="shared" si="1340"/>
        <v>5.3206002728512961E-2</v>
      </c>
      <c r="AS306" s="57">
        <v>25</v>
      </c>
      <c r="AT306" s="55">
        <f t="shared" si="1341"/>
        <v>3.4106412005457026E-2</v>
      </c>
      <c r="AU306" s="38">
        <v>209</v>
      </c>
      <c r="AV306" s="57">
        <v>1</v>
      </c>
      <c r="AW306" s="55">
        <f t="shared" si="1342"/>
        <v>4.7846889952153108E-3</v>
      </c>
      <c r="AX306" s="57">
        <v>6</v>
      </c>
      <c r="AY306" s="55">
        <f t="shared" si="1343"/>
        <v>2.8708133971291867E-2</v>
      </c>
      <c r="AZ306" s="57">
        <v>3</v>
      </c>
      <c r="BA306" s="55">
        <f t="shared" si="1344"/>
        <v>1.4354066985645933E-2</v>
      </c>
      <c r="BB306" s="38">
        <f t="shared" si="1469"/>
        <v>9432</v>
      </c>
      <c r="BC306" s="57">
        <f t="shared" si="1470"/>
        <v>348</v>
      </c>
      <c r="BD306" s="55">
        <f t="shared" si="1345"/>
        <v>3.689567430025445E-2</v>
      </c>
      <c r="BE306" s="57">
        <f t="shared" si="1471"/>
        <v>1457</v>
      </c>
      <c r="BF306" s="55">
        <f t="shared" si="1346"/>
        <v>0.15447413061916879</v>
      </c>
      <c r="BG306" s="57">
        <f t="shared" si="1472"/>
        <v>540</v>
      </c>
      <c r="BH306" s="55">
        <f t="shared" si="1347"/>
        <v>5.7251908396946563E-2</v>
      </c>
      <c r="BJ306" s="264"/>
      <c r="BK306" s="265"/>
      <c r="BL306" s="208" t="s">
        <v>67</v>
      </c>
      <c r="BM306" s="38">
        <v>1201914</v>
      </c>
      <c r="BN306" s="38">
        <v>49140</v>
      </c>
      <c r="BO306" s="85">
        <v>4.088478876192473E-2</v>
      </c>
      <c r="BP306" s="38">
        <v>183518</v>
      </c>
      <c r="BQ306" s="85">
        <v>0.15268812910075097</v>
      </c>
      <c r="BR306" s="38">
        <v>83910</v>
      </c>
      <c r="BS306" s="85">
        <v>6.9813647232663895E-2</v>
      </c>
      <c r="BU306" s="190"/>
      <c r="BV306" s="192" t="s">
        <v>67</v>
      </c>
      <c r="BW306" s="36">
        <f t="shared" si="1468"/>
        <v>0.75137828668363016</v>
      </c>
      <c r="BX306" s="36">
        <f>(BM246-SUM(BN246,BP246,BR246))/BM246</f>
        <v>0.77880338078291811</v>
      </c>
    </row>
    <row r="307" spans="2:76" ht="14.25" customHeight="1">
      <c r="B307" s="259">
        <v>61</v>
      </c>
      <c r="C307" s="270" t="s">
        <v>16</v>
      </c>
      <c r="D307" s="135" t="s">
        <v>211</v>
      </c>
      <c r="E307" s="120">
        <v>0</v>
      </c>
      <c r="F307" s="83">
        <v>0</v>
      </c>
      <c r="G307" s="72" t="str">
        <f t="shared" si="1252"/>
        <v>-</v>
      </c>
      <c r="H307" s="73">
        <v>0</v>
      </c>
      <c r="I307" s="72" t="str">
        <f t="shared" si="1253"/>
        <v>-</v>
      </c>
      <c r="J307" s="73">
        <v>0</v>
      </c>
      <c r="K307" s="72" t="str">
        <f t="shared" si="1254"/>
        <v>-</v>
      </c>
      <c r="L307" s="120">
        <v>6</v>
      </c>
      <c r="M307" s="83">
        <v>0</v>
      </c>
      <c r="N307" s="72">
        <f t="shared" si="1255"/>
        <v>0</v>
      </c>
      <c r="O307" s="73">
        <v>0</v>
      </c>
      <c r="P307" s="72">
        <f t="shared" si="1256"/>
        <v>0</v>
      </c>
      <c r="Q307" s="73">
        <v>0</v>
      </c>
      <c r="R307" s="72">
        <f t="shared" si="1257"/>
        <v>0</v>
      </c>
      <c r="S307" s="120">
        <v>2330</v>
      </c>
      <c r="T307" s="83">
        <v>147</v>
      </c>
      <c r="U307" s="72">
        <f t="shared" si="1258"/>
        <v>6.3090128755364808E-2</v>
      </c>
      <c r="V307" s="73">
        <v>434</v>
      </c>
      <c r="W307" s="72">
        <f t="shared" si="1259"/>
        <v>0.18626609442060085</v>
      </c>
      <c r="X307" s="73">
        <v>149</v>
      </c>
      <c r="Y307" s="72">
        <f t="shared" si="1260"/>
        <v>6.3948497854077246E-2</v>
      </c>
      <c r="Z307" s="120">
        <v>1966</v>
      </c>
      <c r="AA307" s="83">
        <v>95</v>
      </c>
      <c r="AB307" s="72">
        <f t="shared" si="1261"/>
        <v>4.8321464903357071E-2</v>
      </c>
      <c r="AC307" s="73">
        <v>308</v>
      </c>
      <c r="AD307" s="72">
        <f t="shared" si="1262"/>
        <v>0.15666327568667346</v>
      </c>
      <c r="AE307" s="73">
        <v>137</v>
      </c>
      <c r="AF307" s="72">
        <f t="shared" si="1263"/>
        <v>6.9684638860630727E-2</v>
      </c>
      <c r="AG307" s="120">
        <v>1038</v>
      </c>
      <c r="AH307" s="83">
        <v>32</v>
      </c>
      <c r="AI307" s="72">
        <f t="shared" si="1264"/>
        <v>3.0828516377649325E-2</v>
      </c>
      <c r="AJ307" s="73">
        <v>134</v>
      </c>
      <c r="AK307" s="72">
        <f t="shared" si="1265"/>
        <v>0.12909441233140656</v>
      </c>
      <c r="AL307" s="73">
        <v>54</v>
      </c>
      <c r="AM307" s="72">
        <f t="shared" si="1266"/>
        <v>5.2023121387283239E-2</v>
      </c>
      <c r="AN307" s="120">
        <v>398</v>
      </c>
      <c r="AO307" s="83">
        <v>9</v>
      </c>
      <c r="AP307" s="72">
        <f t="shared" si="1267"/>
        <v>2.2613065326633167E-2</v>
      </c>
      <c r="AQ307" s="73">
        <v>43</v>
      </c>
      <c r="AR307" s="72">
        <f t="shared" si="1268"/>
        <v>0.10804020100502512</v>
      </c>
      <c r="AS307" s="73">
        <v>14</v>
      </c>
      <c r="AT307" s="72">
        <f t="shared" si="1269"/>
        <v>3.5175879396984924E-2</v>
      </c>
      <c r="AU307" s="120">
        <v>127</v>
      </c>
      <c r="AV307" s="83">
        <v>3</v>
      </c>
      <c r="AW307" s="72">
        <f t="shared" si="1270"/>
        <v>2.3622047244094488E-2</v>
      </c>
      <c r="AX307" s="73">
        <v>7</v>
      </c>
      <c r="AY307" s="72">
        <f t="shared" si="1271"/>
        <v>5.5118110236220472E-2</v>
      </c>
      <c r="AZ307" s="73">
        <v>3</v>
      </c>
      <c r="BA307" s="72">
        <f t="shared" si="1272"/>
        <v>2.3622047244094488E-2</v>
      </c>
      <c r="BB307" s="120">
        <f t="shared" si="1469"/>
        <v>5865</v>
      </c>
      <c r="BC307" s="74">
        <f t="shared" si="1470"/>
        <v>286</v>
      </c>
      <c r="BD307" s="72">
        <f t="shared" si="1273"/>
        <v>4.8763853367433933E-2</v>
      </c>
      <c r="BE307" s="74">
        <f t="shared" si="1471"/>
        <v>926</v>
      </c>
      <c r="BF307" s="72">
        <f t="shared" si="1274"/>
        <v>0.15788576300085252</v>
      </c>
      <c r="BG307" s="74">
        <f t="shared" si="1472"/>
        <v>357</v>
      </c>
      <c r="BH307" s="72">
        <f t="shared" si="1275"/>
        <v>6.0869565217391307E-2</v>
      </c>
      <c r="BJ307" s="12"/>
      <c r="BK307" s="12"/>
      <c r="BL307" s="12"/>
      <c r="BM307" s="12"/>
      <c r="BN307" s="12"/>
      <c r="BO307" s="12"/>
      <c r="BP307" s="12"/>
      <c r="BQ307" s="12"/>
      <c r="BR307" s="12"/>
      <c r="BS307" s="12"/>
      <c r="BU307" s="188" t="s">
        <v>16</v>
      </c>
      <c r="BV307" s="193" t="s">
        <v>140</v>
      </c>
      <c r="BW307" s="36">
        <f t="shared" si="1468"/>
        <v>0.73248081841432222</v>
      </c>
      <c r="BX307" s="36">
        <f>(BM247-SUM(BN247,BP247,BR247))/BM247</f>
        <v>0.73883113234054509</v>
      </c>
    </row>
    <row r="308" spans="2:76">
      <c r="B308" s="260"/>
      <c r="C308" s="271"/>
      <c r="D308" s="216" t="s">
        <v>303</v>
      </c>
      <c r="E308" s="170">
        <v>0</v>
      </c>
      <c r="F308" s="220">
        <v>0</v>
      </c>
      <c r="G308" s="84" t="str">
        <f t="shared" si="1252"/>
        <v>-</v>
      </c>
      <c r="H308" s="231">
        <v>0</v>
      </c>
      <c r="I308" s="84" t="str">
        <f>IFERROR(H308/E308,"-")</f>
        <v>-</v>
      </c>
      <c r="J308" s="231">
        <v>0</v>
      </c>
      <c r="K308" s="84" t="str">
        <f>IFERROR(J308/E308,"-")</f>
        <v>-</v>
      </c>
      <c r="L308" s="170">
        <v>0</v>
      </c>
      <c r="M308" s="220">
        <v>0</v>
      </c>
      <c r="N308" s="84" t="str">
        <f>IFERROR(M308/L308,"-")</f>
        <v>-</v>
      </c>
      <c r="O308" s="231">
        <v>0</v>
      </c>
      <c r="P308" s="84" t="str">
        <f>IFERROR(O308/L308,"-")</f>
        <v>-</v>
      </c>
      <c r="Q308" s="231">
        <v>0</v>
      </c>
      <c r="R308" s="84" t="str">
        <f>IFERROR(Q308/L308,"-")</f>
        <v>-</v>
      </c>
      <c r="S308" s="170">
        <v>729</v>
      </c>
      <c r="T308" s="220">
        <v>60</v>
      </c>
      <c r="U308" s="84">
        <f>IFERROR(T308/S308,"-")</f>
        <v>8.2304526748971193E-2</v>
      </c>
      <c r="V308" s="231">
        <v>176</v>
      </c>
      <c r="W308" s="84">
        <f>IFERROR(V308/S308,"-")</f>
        <v>0.24142661179698216</v>
      </c>
      <c r="X308" s="231">
        <v>63</v>
      </c>
      <c r="Y308" s="84">
        <f>IFERROR(X308/S308,"-")</f>
        <v>8.6419753086419748E-2</v>
      </c>
      <c r="Z308" s="170">
        <v>532</v>
      </c>
      <c r="AA308" s="220">
        <v>43</v>
      </c>
      <c r="AB308" s="84">
        <f>IFERROR(AA308/Z308,"-")</f>
        <v>8.0827067669172928E-2</v>
      </c>
      <c r="AC308" s="231">
        <v>106</v>
      </c>
      <c r="AD308" s="84">
        <f>IFERROR(AC308/Z308,"-")</f>
        <v>0.19924812030075187</v>
      </c>
      <c r="AE308" s="231">
        <v>42</v>
      </c>
      <c r="AF308" s="84">
        <f>IFERROR(AE308/Z308,"-")</f>
        <v>7.8947368421052627E-2</v>
      </c>
      <c r="AG308" s="170">
        <v>254</v>
      </c>
      <c r="AH308" s="220">
        <v>15</v>
      </c>
      <c r="AI308" s="84">
        <f>IFERROR(AH308/AG308,"-")</f>
        <v>5.905511811023622E-2</v>
      </c>
      <c r="AJ308" s="231">
        <v>42</v>
      </c>
      <c r="AK308" s="84">
        <f>IFERROR(AJ308/AG308,"-")</f>
        <v>0.16535433070866143</v>
      </c>
      <c r="AL308" s="231">
        <v>16</v>
      </c>
      <c r="AM308" s="84">
        <f>IFERROR(AL308/AG308,"-")</f>
        <v>6.2992125984251968E-2</v>
      </c>
      <c r="AN308" s="170">
        <v>83</v>
      </c>
      <c r="AO308" s="220">
        <v>1</v>
      </c>
      <c r="AP308" s="84">
        <f>IFERROR(AO308/AN308,"-")</f>
        <v>1.2048192771084338E-2</v>
      </c>
      <c r="AQ308" s="231">
        <v>8</v>
      </c>
      <c r="AR308" s="84">
        <f>IFERROR(AQ308/AN308,"-")</f>
        <v>9.6385542168674704E-2</v>
      </c>
      <c r="AS308" s="231">
        <v>3</v>
      </c>
      <c r="AT308" s="84">
        <f>IFERROR(AS308/AN308,"-")</f>
        <v>3.614457831325301E-2</v>
      </c>
      <c r="AU308" s="170">
        <v>15</v>
      </c>
      <c r="AV308" s="220">
        <v>0</v>
      </c>
      <c r="AW308" s="84">
        <f>IFERROR(AV308/AU308,"-")</f>
        <v>0</v>
      </c>
      <c r="AX308" s="231">
        <v>0</v>
      </c>
      <c r="AY308" s="84">
        <f>IFERROR(AX308/AU308,"-")</f>
        <v>0</v>
      </c>
      <c r="AZ308" s="231">
        <v>1</v>
      </c>
      <c r="BA308" s="84">
        <f>IFERROR(AZ308/AU308,"-")</f>
        <v>6.6666666666666666E-2</v>
      </c>
      <c r="BB308" s="170">
        <f t="shared" si="1469"/>
        <v>1613</v>
      </c>
      <c r="BC308" s="171">
        <f t="shared" si="1470"/>
        <v>119</v>
      </c>
      <c r="BD308" s="84">
        <f>IFERROR(BC308/BB308,"-")</f>
        <v>7.3775573465592062E-2</v>
      </c>
      <c r="BE308" s="171">
        <f t="shared" si="1471"/>
        <v>332</v>
      </c>
      <c r="BF308" s="84">
        <f>IFERROR(BE308/BB308,"-")</f>
        <v>0.20582765034097955</v>
      </c>
      <c r="BG308" s="171">
        <f t="shared" si="1472"/>
        <v>125</v>
      </c>
      <c r="BH308" s="84">
        <f>IFERROR(BG308/BB308,"-")</f>
        <v>7.7495350278983258E-2</v>
      </c>
      <c r="BJ308" s="12"/>
      <c r="BK308" s="12"/>
      <c r="BL308" s="12"/>
      <c r="BM308" s="12"/>
      <c r="BN308" s="12"/>
      <c r="BO308" s="12"/>
      <c r="BP308" s="12"/>
      <c r="BQ308" s="12"/>
      <c r="BR308" s="12"/>
      <c r="BS308" s="12"/>
      <c r="BU308" s="225"/>
      <c r="BV308" s="214" t="s">
        <v>299</v>
      </c>
      <c r="BW308" s="36">
        <f t="shared" si="1468"/>
        <v>0.6429014259144451</v>
      </c>
      <c r="BX308" s="226"/>
    </row>
    <row r="309" spans="2:76">
      <c r="B309" s="260"/>
      <c r="C309" s="271"/>
      <c r="D309" s="169" t="s">
        <v>160</v>
      </c>
      <c r="E309" s="164">
        <v>0</v>
      </c>
      <c r="F309" s="165">
        <v>0</v>
      </c>
      <c r="G309" s="62" t="str">
        <f t="shared" si="1252"/>
        <v>-</v>
      </c>
      <c r="H309" s="63">
        <v>0</v>
      </c>
      <c r="I309" s="62" t="str">
        <f t="shared" si="1253"/>
        <v>-</v>
      </c>
      <c r="J309" s="63">
        <v>0</v>
      </c>
      <c r="K309" s="62" t="str">
        <f t="shared" si="1254"/>
        <v>-</v>
      </c>
      <c r="L309" s="164">
        <v>0</v>
      </c>
      <c r="M309" s="165">
        <v>0</v>
      </c>
      <c r="N309" s="62" t="str">
        <f t="shared" si="1255"/>
        <v>-</v>
      </c>
      <c r="O309" s="63">
        <v>0</v>
      </c>
      <c r="P309" s="62" t="str">
        <f t="shared" si="1256"/>
        <v>-</v>
      </c>
      <c r="Q309" s="63">
        <v>0</v>
      </c>
      <c r="R309" s="62" t="str">
        <f t="shared" si="1257"/>
        <v>-</v>
      </c>
      <c r="S309" s="164">
        <v>304</v>
      </c>
      <c r="T309" s="165">
        <v>18</v>
      </c>
      <c r="U309" s="62">
        <f t="shared" si="1258"/>
        <v>5.921052631578947E-2</v>
      </c>
      <c r="V309" s="63">
        <v>60</v>
      </c>
      <c r="W309" s="62">
        <f t="shared" si="1259"/>
        <v>0.19736842105263158</v>
      </c>
      <c r="X309" s="63">
        <v>26</v>
      </c>
      <c r="Y309" s="62">
        <f t="shared" si="1260"/>
        <v>8.5526315789473686E-2</v>
      </c>
      <c r="Z309" s="164">
        <v>159</v>
      </c>
      <c r="AA309" s="165">
        <v>5</v>
      </c>
      <c r="AB309" s="62">
        <f t="shared" si="1261"/>
        <v>3.1446540880503145E-2</v>
      </c>
      <c r="AC309" s="63">
        <v>29</v>
      </c>
      <c r="AD309" s="62">
        <f t="shared" si="1262"/>
        <v>0.18238993710691823</v>
      </c>
      <c r="AE309" s="63">
        <v>16</v>
      </c>
      <c r="AF309" s="62">
        <f t="shared" si="1263"/>
        <v>0.10062893081761007</v>
      </c>
      <c r="AG309" s="164">
        <v>87</v>
      </c>
      <c r="AH309" s="165">
        <v>4</v>
      </c>
      <c r="AI309" s="62">
        <f t="shared" si="1264"/>
        <v>4.5977011494252873E-2</v>
      </c>
      <c r="AJ309" s="63">
        <v>9</v>
      </c>
      <c r="AK309" s="62">
        <f t="shared" si="1265"/>
        <v>0.10344827586206896</v>
      </c>
      <c r="AL309" s="63">
        <v>4</v>
      </c>
      <c r="AM309" s="62">
        <f t="shared" si="1266"/>
        <v>4.5977011494252873E-2</v>
      </c>
      <c r="AN309" s="164">
        <v>39</v>
      </c>
      <c r="AO309" s="165">
        <v>2</v>
      </c>
      <c r="AP309" s="62">
        <f t="shared" si="1267"/>
        <v>5.128205128205128E-2</v>
      </c>
      <c r="AQ309" s="63">
        <v>3</v>
      </c>
      <c r="AR309" s="62">
        <f t="shared" si="1268"/>
        <v>7.6923076923076927E-2</v>
      </c>
      <c r="AS309" s="63">
        <v>3</v>
      </c>
      <c r="AT309" s="62">
        <f t="shared" si="1269"/>
        <v>7.6923076923076927E-2</v>
      </c>
      <c r="AU309" s="164">
        <v>9</v>
      </c>
      <c r="AV309" s="165">
        <v>0</v>
      </c>
      <c r="AW309" s="62">
        <f t="shared" si="1270"/>
        <v>0</v>
      </c>
      <c r="AX309" s="63">
        <v>1</v>
      </c>
      <c r="AY309" s="62">
        <f t="shared" si="1271"/>
        <v>0.1111111111111111</v>
      </c>
      <c r="AZ309" s="63">
        <v>1</v>
      </c>
      <c r="BA309" s="62">
        <f t="shared" si="1272"/>
        <v>0.1111111111111111</v>
      </c>
      <c r="BB309" s="164">
        <f t="shared" si="1469"/>
        <v>598</v>
      </c>
      <c r="BC309" s="64">
        <f t="shared" si="1470"/>
        <v>29</v>
      </c>
      <c r="BD309" s="62">
        <f t="shared" si="1273"/>
        <v>4.8494983277591976E-2</v>
      </c>
      <c r="BE309" s="64">
        <f t="shared" si="1471"/>
        <v>102</v>
      </c>
      <c r="BF309" s="62">
        <f t="shared" si="1274"/>
        <v>0.1705685618729097</v>
      </c>
      <c r="BG309" s="64">
        <f t="shared" si="1472"/>
        <v>50</v>
      </c>
      <c r="BH309" s="62">
        <f t="shared" si="1275"/>
        <v>8.3612040133779264E-2</v>
      </c>
      <c r="BU309" s="189"/>
      <c r="BV309" s="193" t="s">
        <v>160</v>
      </c>
      <c r="BW309" s="36">
        <f t="shared" si="1468"/>
        <v>0.69732441471571904</v>
      </c>
      <c r="BX309" s="36">
        <f>(BM248-SUM(BN248,BP248,BR248))/BM248</f>
        <v>0.70903010033444813</v>
      </c>
    </row>
    <row r="310" spans="2:76">
      <c r="B310" s="260"/>
      <c r="C310" s="271"/>
      <c r="D310" s="136" t="s">
        <v>210</v>
      </c>
      <c r="E310" s="164">
        <v>0</v>
      </c>
      <c r="F310" s="165">
        <v>0</v>
      </c>
      <c r="G310" s="62" t="str">
        <f t="shared" ref="G310" si="1689">IFERROR(F310/E310,"-")</f>
        <v>-</v>
      </c>
      <c r="H310" s="63">
        <v>0</v>
      </c>
      <c r="I310" s="62" t="str">
        <f t="shared" ref="I310" si="1690">IFERROR(H310/E310,"-")</f>
        <v>-</v>
      </c>
      <c r="J310" s="63">
        <v>0</v>
      </c>
      <c r="K310" s="62" t="str">
        <f t="shared" ref="K310" si="1691">IFERROR(J310/E310,"-")</f>
        <v>-</v>
      </c>
      <c r="L310" s="164">
        <v>1</v>
      </c>
      <c r="M310" s="165">
        <v>0</v>
      </c>
      <c r="N310" s="62">
        <f t="shared" ref="N310" si="1692">IFERROR(M310/L310,"-")</f>
        <v>0</v>
      </c>
      <c r="O310" s="63">
        <v>0</v>
      </c>
      <c r="P310" s="62">
        <f t="shared" ref="P310" si="1693">IFERROR(O310/L310,"-")</f>
        <v>0</v>
      </c>
      <c r="Q310" s="63">
        <v>0</v>
      </c>
      <c r="R310" s="62">
        <f t="shared" ref="R310" si="1694">IFERROR(Q310/L310,"-")</f>
        <v>0</v>
      </c>
      <c r="S310" s="164">
        <v>13</v>
      </c>
      <c r="T310" s="165">
        <v>1</v>
      </c>
      <c r="U310" s="62">
        <f t="shared" ref="U310" si="1695">IFERROR(T310/S310,"-")</f>
        <v>7.6923076923076927E-2</v>
      </c>
      <c r="V310" s="63">
        <v>0</v>
      </c>
      <c r="W310" s="62">
        <f t="shared" ref="W310" si="1696">IFERROR(V310/S310,"-")</f>
        <v>0</v>
      </c>
      <c r="X310" s="63">
        <v>1</v>
      </c>
      <c r="Y310" s="62">
        <f t="shared" ref="Y310" si="1697">IFERROR(X310/S310,"-")</f>
        <v>7.6923076923076927E-2</v>
      </c>
      <c r="Z310" s="164">
        <v>43</v>
      </c>
      <c r="AA310" s="165">
        <v>1</v>
      </c>
      <c r="AB310" s="62">
        <f t="shared" ref="AB310" si="1698">IFERROR(AA310/Z310,"-")</f>
        <v>2.3255813953488372E-2</v>
      </c>
      <c r="AC310" s="63">
        <v>2</v>
      </c>
      <c r="AD310" s="62">
        <f t="shared" ref="AD310" si="1699">IFERROR(AC310/Z310,"-")</f>
        <v>4.6511627906976744E-2</v>
      </c>
      <c r="AE310" s="63">
        <v>2</v>
      </c>
      <c r="AF310" s="62">
        <f t="shared" ref="AF310" si="1700">IFERROR(AE310/Z310,"-")</f>
        <v>4.6511627906976744E-2</v>
      </c>
      <c r="AG310" s="164">
        <v>48</v>
      </c>
      <c r="AH310" s="165">
        <v>0</v>
      </c>
      <c r="AI310" s="62">
        <f t="shared" ref="AI310" si="1701">IFERROR(AH310/AG310,"-")</f>
        <v>0</v>
      </c>
      <c r="AJ310" s="63">
        <v>1</v>
      </c>
      <c r="AK310" s="62">
        <f t="shared" ref="AK310" si="1702">IFERROR(AJ310/AG310,"-")</f>
        <v>2.0833333333333332E-2</v>
      </c>
      <c r="AL310" s="63">
        <v>0</v>
      </c>
      <c r="AM310" s="62">
        <f t="shared" ref="AM310" si="1703">IFERROR(AL310/AG310,"-")</f>
        <v>0</v>
      </c>
      <c r="AN310" s="164">
        <v>25</v>
      </c>
      <c r="AO310" s="165">
        <v>0</v>
      </c>
      <c r="AP310" s="62">
        <f t="shared" ref="AP310" si="1704">IFERROR(AO310/AN310,"-")</f>
        <v>0</v>
      </c>
      <c r="AQ310" s="63">
        <v>0</v>
      </c>
      <c r="AR310" s="62">
        <f t="shared" ref="AR310" si="1705">IFERROR(AQ310/AN310,"-")</f>
        <v>0</v>
      </c>
      <c r="AS310" s="63">
        <v>2</v>
      </c>
      <c r="AT310" s="62">
        <f t="shared" ref="AT310" si="1706">IFERROR(AS310/AN310,"-")</f>
        <v>0.08</v>
      </c>
      <c r="AU310" s="164">
        <v>16</v>
      </c>
      <c r="AV310" s="165">
        <v>0</v>
      </c>
      <c r="AW310" s="62">
        <f t="shared" ref="AW310" si="1707">IFERROR(AV310/AU310,"-")</f>
        <v>0</v>
      </c>
      <c r="AX310" s="63">
        <v>0</v>
      </c>
      <c r="AY310" s="62">
        <f t="shared" ref="AY310" si="1708">IFERROR(AX310/AU310,"-")</f>
        <v>0</v>
      </c>
      <c r="AZ310" s="63">
        <v>0</v>
      </c>
      <c r="BA310" s="62">
        <f t="shared" ref="BA310" si="1709">IFERROR(AZ310/AU310,"-")</f>
        <v>0</v>
      </c>
      <c r="BB310" s="164">
        <f t="shared" si="1469"/>
        <v>146</v>
      </c>
      <c r="BC310" s="64">
        <f t="shared" si="1470"/>
        <v>2</v>
      </c>
      <c r="BD310" s="62">
        <f t="shared" ref="BD310" si="1710">IFERROR(BC310/BB310,"-")</f>
        <v>1.3698630136986301E-2</v>
      </c>
      <c r="BE310" s="64">
        <f t="shared" si="1471"/>
        <v>3</v>
      </c>
      <c r="BF310" s="62">
        <f t="shared" ref="BF310" si="1711">IFERROR(BE310/BB310,"-")</f>
        <v>2.0547945205479451E-2</v>
      </c>
      <c r="BG310" s="64">
        <f t="shared" si="1472"/>
        <v>5</v>
      </c>
      <c r="BH310" s="62">
        <f t="shared" ref="BH310" si="1712">IFERROR(BG310/BB310,"-")</f>
        <v>3.4246575342465752E-2</v>
      </c>
      <c r="BU310" s="189"/>
      <c r="BV310" s="193" t="s">
        <v>209</v>
      </c>
      <c r="BW310" s="36">
        <f t="shared" si="1468"/>
        <v>0.93150684931506844</v>
      </c>
      <c r="BX310" s="36">
        <f>(BM249-SUM(BN249,BP249,BR249))/BM249</f>
        <v>0.97297297297297303</v>
      </c>
    </row>
    <row r="311" spans="2:76">
      <c r="B311" s="261"/>
      <c r="C311" s="272"/>
      <c r="D311" s="154" t="s">
        <v>67</v>
      </c>
      <c r="E311" s="37">
        <v>0</v>
      </c>
      <c r="F311" s="234">
        <v>0</v>
      </c>
      <c r="G311" s="13" t="str">
        <f t="shared" si="1252"/>
        <v>-</v>
      </c>
      <c r="H311" s="33">
        <v>0</v>
      </c>
      <c r="I311" s="13" t="str">
        <f t="shared" si="1253"/>
        <v>-</v>
      </c>
      <c r="J311" s="33">
        <v>0</v>
      </c>
      <c r="K311" s="13" t="str">
        <f t="shared" si="1254"/>
        <v>-</v>
      </c>
      <c r="L311" s="37">
        <v>7</v>
      </c>
      <c r="M311" s="234">
        <v>0</v>
      </c>
      <c r="N311" s="13">
        <f t="shared" si="1255"/>
        <v>0</v>
      </c>
      <c r="O311" s="33">
        <v>0</v>
      </c>
      <c r="P311" s="13">
        <f t="shared" si="1256"/>
        <v>0</v>
      </c>
      <c r="Q311" s="33">
        <v>0</v>
      </c>
      <c r="R311" s="13">
        <f t="shared" si="1257"/>
        <v>0</v>
      </c>
      <c r="S311" s="37">
        <v>3376</v>
      </c>
      <c r="T311" s="234">
        <v>226</v>
      </c>
      <c r="U311" s="13">
        <f t="shared" si="1258"/>
        <v>6.6943127962085305E-2</v>
      </c>
      <c r="V311" s="33">
        <v>670</v>
      </c>
      <c r="W311" s="13">
        <f t="shared" si="1259"/>
        <v>0.19845971563981044</v>
      </c>
      <c r="X311" s="33">
        <v>239</v>
      </c>
      <c r="Y311" s="13">
        <f t="shared" si="1260"/>
        <v>7.0793838862559244E-2</v>
      </c>
      <c r="Z311" s="37">
        <v>2700</v>
      </c>
      <c r="AA311" s="234">
        <v>144</v>
      </c>
      <c r="AB311" s="13">
        <f t="shared" si="1261"/>
        <v>5.3333333333333337E-2</v>
      </c>
      <c r="AC311" s="33">
        <v>445</v>
      </c>
      <c r="AD311" s="13">
        <f t="shared" si="1262"/>
        <v>0.1648148148148148</v>
      </c>
      <c r="AE311" s="33">
        <v>197</v>
      </c>
      <c r="AF311" s="13">
        <f t="shared" si="1263"/>
        <v>7.2962962962962966E-2</v>
      </c>
      <c r="AG311" s="37">
        <v>1427</v>
      </c>
      <c r="AH311" s="234">
        <v>51</v>
      </c>
      <c r="AI311" s="13">
        <f t="shared" si="1264"/>
        <v>3.5739313244569026E-2</v>
      </c>
      <c r="AJ311" s="33">
        <v>186</v>
      </c>
      <c r="AK311" s="13">
        <f t="shared" si="1265"/>
        <v>0.13034337771548704</v>
      </c>
      <c r="AL311" s="33">
        <v>74</v>
      </c>
      <c r="AM311" s="13">
        <f t="shared" si="1266"/>
        <v>5.1857042747021721E-2</v>
      </c>
      <c r="AN311" s="37">
        <v>545</v>
      </c>
      <c r="AO311" s="234">
        <v>12</v>
      </c>
      <c r="AP311" s="13">
        <f t="shared" si="1267"/>
        <v>2.2018348623853212E-2</v>
      </c>
      <c r="AQ311" s="33">
        <v>54</v>
      </c>
      <c r="AR311" s="13">
        <f t="shared" si="1268"/>
        <v>9.9082568807339455E-2</v>
      </c>
      <c r="AS311" s="33">
        <v>22</v>
      </c>
      <c r="AT311" s="13">
        <f t="shared" si="1269"/>
        <v>4.0366972477064222E-2</v>
      </c>
      <c r="AU311" s="37">
        <v>167</v>
      </c>
      <c r="AV311" s="234">
        <v>3</v>
      </c>
      <c r="AW311" s="13">
        <f t="shared" si="1270"/>
        <v>1.7964071856287425E-2</v>
      </c>
      <c r="AX311" s="33">
        <v>8</v>
      </c>
      <c r="AY311" s="13">
        <f t="shared" si="1271"/>
        <v>4.790419161676647E-2</v>
      </c>
      <c r="AZ311" s="33">
        <v>5</v>
      </c>
      <c r="BA311" s="13">
        <f t="shared" si="1272"/>
        <v>2.9940119760479042E-2</v>
      </c>
      <c r="BB311" s="37">
        <f t="shared" si="1469"/>
        <v>8222</v>
      </c>
      <c r="BC311" s="70">
        <f t="shared" si="1470"/>
        <v>436</v>
      </c>
      <c r="BD311" s="13">
        <f t="shared" si="1273"/>
        <v>5.3028460228654831E-2</v>
      </c>
      <c r="BE311" s="70">
        <f t="shared" si="1471"/>
        <v>1363</v>
      </c>
      <c r="BF311" s="13">
        <f t="shared" si="1274"/>
        <v>0.16577475066893699</v>
      </c>
      <c r="BG311" s="70">
        <f t="shared" si="1472"/>
        <v>537</v>
      </c>
      <c r="BH311" s="13">
        <f t="shared" si="1275"/>
        <v>6.5312576015567989E-2</v>
      </c>
      <c r="BU311" s="190"/>
      <c r="BV311" s="192" t="s">
        <v>67</v>
      </c>
      <c r="BW311" s="36">
        <f t="shared" si="1468"/>
        <v>0.71588421308684014</v>
      </c>
      <c r="BX311" s="36">
        <f>(BM250-SUM(BN250,BP250,BR250))/BM250</f>
        <v>0.74205796734590557</v>
      </c>
    </row>
    <row r="312" spans="2:76">
      <c r="B312" s="259">
        <v>62</v>
      </c>
      <c r="C312" s="270" t="s">
        <v>17</v>
      </c>
      <c r="D312" s="135" t="s">
        <v>211</v>
      </c>
      <c r="E312" s="120">
        <v>8</v>
      </c>
      <c r="F312" s="83">
        <v>0</v>
      </c>
      <c r="G312" s="72">
        <f t="shared" si="1252"/>
        <v>0</v>
      </c>
      <c r="H312" s="73">
        <v>1</v>
      </c>
      <c r="I312" s="72">
        <f t="shared" si="1253"/>
        <v>0.125</v>
      </c>
      <c r="J312" s="73">
        <v>0</v>
      </c>
      <c r="K312" s="72">
        <f t="shared" si="1254"/>
        <v>0</v>
      </c>
      <c r="L312" s="120">
        <v>36</v>
      </c>
      <c r="M312" s="83">
        <v>0</v>
      </c>
      <c r="N312" s="72">
        <f t="shared" si="1255"/>
        <v>0</v>
      </c>
      <c r="O312" s="73">
        <v>3</v>
      </c>
      <c r="P312" s="72">
        <f t="shared" si="1256"/>
        <v>8.3333333333333329E-2</v>
      </c>
      <c r="Q312" s="73">
        <v>0</v>
      </c>
      <c r="R312" s="72">
        <f t="shared" si="1257"/>
        <v>0</v>
      </c>
      <c r="S312" s="120">
        <v>2855</v>
      </c>
      <c r="T312" s="83">
        <v>101</v>
      </c>
      <c r="U312" s="72">
        <f t="shared" si="1258"/>
        <v>3.5376532399299478E-2</v>
      </c>
      <c r="V312" s="73">
        <v>488</v>
      </c>
      <c r="W312" s="72">
        <f t="shared" si="1259"/>
        <v>0.17092819614711033</v>
      </c>
      <c r="X312" s="73">
        <v>154</v>
      </c>
      <c r="Y312" s="72">
        <f t="shared" si="1260"/>
        <v>5.3940455341506127E-2</v>
      </c>
      <c r="Z312" s="120">
        <v>2453</v>
      </c>
      <c r="AA312" s="83">
        <v>60</v>
      </c>
      <c r="AB312" s="72">
        <f t="shared" si="1261"/>
        <v>2.4459845087647779E-2</v>
      </c>
      <c r="AC312" s="73">
        <v>332</v>
      </c>
      <c r="AD312" s="72">
        <f t="shared" si="1262"/>
        <v>0.13534447615165104</v>
      </c>
      <c r="AE312" s="73">
        <v>134</v>
      </c>
      <c r="AF312" s="72">
        <f t="shared" si="1263"/>
        <v>5.4626987362413372E-2</v>
      </c>
      <c r="AG312" s="120">
        <v>1416</v>
      </c>
      <c r="AH312" s="83">
        <v>15</v>
      </c>
      <c r="AI312" s="72">
        <f t="shared" si="1264"/>
        <v>1.059322033898305E-2</v>
      </c>
      <c r="AJ312" s="73">
        <v>134</v>
      </c>
      <c r="AK312" s="72">
        <f t="shared" si="1265"/>
        <v>9.4632768361581923E-2</v>
      </c>
      <c r="AL312" s="73">
        <v>76</v>
      </c>
      <c r="AM312" s="72">
        <f t="shared" si="1266"/>
        <v>5.3672316384180789E-2</v>
      </c>
      <c r="AN312" s="120">
        <v>568</v>
      </c>
      <c r="AO312" s="83">
        <v>3</v>
      </c>
      <c r="AP312" s="72">
        <f t="shared" si="1267"/>
        <v>5.2816901408450703E-3</v>
      </c>
      <c r="AQ312" s="73">
        <v>36</v>
      </c>
      <c r="AR312" s="72">
        <f t="shared" si="1268"/>
        <v>6.3380281690140844E-2</v>
      </c>
      <c r="AS312" s="73">
        <v>14</v>
      </c>
      <c r="AT312" s="72">
        <f t="shared" si="1269"/>
        <v>2.464788732394366E-2</v>
      </c>
      <c r="AU312" s="120">
        <v>212</v>
      </c>
      <c r="AV312" s="83">
        <v>0</v>
      </c>
      <c r="AW312" s="72">
        <f t="shared" si="1270"/>
        <v>0</v>
      </c>
      <c r="AX312" s="73">
        <v>5</v>
      </c>
      <c r="AY312" s="72">
        <f t="shared" si="1271"/>
        <v>2.358490566037736E-2</v>
      </c>
      <c r="AZ312" s="73">
        <v>3</v>
      </c>
      <c r="BA312" s="72">
        <f t="shared" si="1272"/>
        <v>1.4150943396226415E-2</v>
      </c>
      <c r="BB312" s="120">
        <f t="shared" si="1469"/>
        <v>7548</v>
      </c>
      <c r="BC312" s="74">
        <f t="shared" si="1470"/>
        <v>179</v>
      </c>
      <c r="BD312" s="72">
        <f t="shared" si="1273"/>
        <v>2.3714891361950187E-2</v>
      </c>
      <c r="BE312" s="74">
        <f t="shared" si="1471"/>
        <v>999</v>
      </c>
      <c r="BF312" s="72">
        <f t="shared" si="1274"/>
        <v>0.13235294117647059</v>
      </c>
      <c r="BG312" s="74">
        <f t="shared" si="1472"/>
        <v>381</v>
      </c>
      <c r="BH312" s="72">
        <f t="shared" si="1275"/>
        <v>5.0476947535771068E-2</v>
      </c>
      <c r="BU312" s="188" t="s">
        <v>17</v>
      </c>
      <c r="BV312" s="193" t="s">
        <v>140</v>
      </c>
      <c r="BW312" s="36">
        <f t="shared" si="1468"/>
        <v>0.79345521992580814</v>
      </c>
      <c r="BX312" s="36">
        <f>(BM251-SUM(BN251,BP251,BR251))/BM251</f>
        <v>0.78777284323915708</v>
      </c>
    </row>
    <row r="313" spans="2:76">
      <c r="B313" s="260"/>
      <c r="C313" s="271"/>
      <c r="D313" s="216" t="s">
        <v>303</v>
      </c>
      <c r="E313" s="170">
        <v>4</v>
      </c>
      <c r="F313" s="220">
        <v>0</v>
      </c>
      <c r="G313" s="84">
        <f t="shared" si="1252"/>
        <v>0</v>
      </c>
      <c r="H313" s="231">
        <v>0</v>
      </c>
      <c r="I313" s="84">
        <f>IFERROR(H313/E313,"-")</f>
        <v>0</v>
      </c>
      <c r="J313" s="231">
        <v>0</v>
      </c>
      <c r="K313" s="84">
        <f>IFERROR(J313/E313,"-")</f>
        <v>0</v>
      </c>
      <c r="L313" s="170">
        <v>4</v>
      </c>
      <c r="M313" s="220">
        <v>0</v>
      </c>
      <c r="N313" s="84">
        <f>IFERROR(M313/L313,"-")</f>
        <v>0</v>
      </c>
      <c r="O313" s="231">
        <v>0</v>
      </c>
      <c r="P313" s="84">
        <f>IFERROR(O313/L313,"-")</f>
        <v>0</v>
      </c>
      <c r="Q313" s="231">
        <v>0</v>
      </c>
      <c r="R313" s="84">
        <f>IFERROR(Q313/L313,"-")</f>
        <v>0</v>
      </c>
      <c r="S313" s="170">
        <v>1506</v>
      </c>
      <c r="T313" s="220">
        <v>73</v>
      </c>
      <c r="U313" s="84">
        <f>IFERROR(T313/S313,"-")</f>
        <v>4.8472775564409029E-2</v>
      </c>
      <c r="V313" s="231">
        <v>329</v>
      </c>
      <c r="W313" s="84">
        <f>IFERROR(V313/S313,"-")</f>
        <v>0.21845949535192563</v>
      </c>
      <c r="X313" s="231">
        <v>82</v>
      </c>
      <c r="Y313" s="84">
        <f>IFERROR(X313/S313,"-")</f>
        <v>5.4448871181938911E-2</v>
      </c>
      <c r="Z313" s="170">
        <v>1125</v>
      </c>
      <c r="AA313" s="220">
        <v>48</v>
      </c>
      <c r="AB313" s="84">
        <f>IFERROR(AA313/Z313,"-")</f>
        <v>4.2666666666666665E-2</v>
      </c>
      <c r="AC313" s="231">
        <v>222</v>
      </c>
      <c r="AD313" s="84">
        <f>IFERROR(AC313/Z313,"-")</f>
        <v>0.19733333333333333</v>
      </c>
      <c r="AE313" s="231">
        <v>78</v>
      </c>
      <c r="AF313" s="84">
        <f>IFERROR(AE313/Z313,"-")</f>
        <v>6.933333333333333E-2</v>
      </c>
      <c r="AG313" s="170">
        <v>597</v>
      </c>
      <c r="AH313" s="220">
        <v>18</v>
      </c>
      <c r="AI313" s="84">
        <f>IFERROR(AH313/AG313,"-")</f>
        <v>3.015075376884422E-2</v>
      </c>
      <c r="AJ313" s="231">
        <v>79</v>
      </c>
      <c r="AK313" s="84">
        <f>IFERROR(AJ313/AG313,"-")</f>
        <v>0.13232830820770519</v>
      </c>
      <c r="AL313" s="231">
        <v>35</v>
      </c>
      <c r="AM313" s="84">
        <f>IFERROR(AL313/AG313,"-")</f>
        <v>5.8626465661641543E-2</v>
      </c>
      <c r="AN313" s="170">
        <v>204</v>
      </c>
      <c r="AO313" s="220">
        <v>4</v>
      </c>
      <c r="AP313" s="84">
        <f>IFERROR(AO313/AN313,"-")</f>
        <v>1.9607843137254902E-2</v>
      </c>
      <c r="AQ313" s="231">
        <v>19</v>
      </c>
      <c r="AR313" s="84">
        <f>IFERROR(AQ313/AN313,"-")</f>
        <v>9.3137254901960786E-2</v>
      </c>
      <c r="AS313" s="231">
        <v>12</v>
      </c>
      <c r="AT313" s="84">
        <f>IFERROR(AS313/AN313,"-")</f>
        <v>5.8823529411764705E-2</v>
      </c>
      <c r="AU313" s="170">
        <v>41</v>
      </c>
      <c r="AV313" s="220">
        <v>1</v>
      </c>
      <c r="AW313" s="84">
        <f>IFERROR(AV313/AU313,"-")</f>
        <v>2.4390243902439025E-2</v>
      </c>
      <c r="AX313" s="231">
        <v>6</v>
      </c>
      <c r="AY313" s="84">
        <f>IFERROR(AX313/AU313,"-")</f>
        <v>0.14634146341463414</v>
      </c>
      <c r="AZ313" s="231">
        <v>1</v>
      </c>
      <c r="BA313" s="84">
        <f>IFERROR(AZ313/AU313,"-")</f>
        <v>2.4390243902439025E-2</v>
      </c>
      <c r="BB313" s="170">
        <f t="shared" si="1469"/>
        <v>3481</v>
      </c>
      <c r="BC313" s="171">
        <f t="shared" si="1470"/>
        <v>144</v>
      </c>
      <c r="BD313" s="84">
        <f>IFERROR(BC313/BB313,"-")</f>
        <v>4.1367423154266017E-2</v>
      </c>
      <c r="BE313" s="171">
        <f t="shared" si="1471"/>
        <v>655</v>
      </c>
      <c r="BF313" s="84">
        <f>IFERROR(BE313/BB313,"-")</f>
        <v>0.18816432059752944</v>
      </c>
      <c r="BG313" s="171">
        <f t="shared" si="1472"/>
        <v>208</v>
      </c>
      <c r="BH313" s="84">
        <f>IFERROR(BG313/BB313,"-")</f>
        <v>5.9752944556162021E-2</v>
      </c>
      <c r="BU313" s="225"/>
      <c r="BV313" s="214" t="s">
        <v>299</v>
      </c>
      <c r="BW313" s="36">
        <f t="shared" si="1468"/>
        <v>0.7107153116920425</v>
      </c>
      <c r="BX313" s="226"/>
    </row>
    <row r="314" spans="2:76">
      <c r="B314" s="260"/>
      <c r="C314" s="271"/>
      <c r="D314" s="169" t="s">
        <v>160</v>
      </c>
      <c r="E314" s="164">
        <v>0</v>
      </c>
      <c r="F314" s="165">
        <v>0</v>
      </c>
      <c r="G314" s="62" t="str">
        <f t="shared" si="1252"/>
        <v>-</v>
      </c>
      <c r="H314" s="63">
        <v>0</v>
      </c>
      <c r="I314" s="62" t="str">
        <f t="shared" si="1253"/>
        <v>-</v>
      </c>
      <c r="J314" s="63">
        <v>0</v>
      </c>
      <c r="K314" s="62" t="str">
        <f t="shared" si="1254"/>
        <v>-</v>
      </c>
      <c r="L314" s="164">
        <v>1</v>
      </c>
      <c r="M314" s="165">
        <v>0</v>
      </c>
      <c r="N314" s="62">
        <f t="shared" si="1255"/>
        <v>0</v>
      </c>
      <c r="O314" s="63">
        <v>0</v>
      </c>
      <c r="P314" s="62">
        <f t="shared" si="1256"/>
        <v>0</v>
      </c>
      <c r="Q314" s="63">
        <v>0</v>
      </c>
      <c r="R314" s="62">
        <f t="shared" si="1257"/>
        <v>0</v>
      </c>
      <c r="S314" s="164">
        <v>542</v>
      </c>
      <c r="T314" s="165">
        <v>24</v>
      </c>
      <c r="U314" s="62">
        <f t="shared" si="1258"/>
        <v>4.4280442804428041E-2</v>
      </c>
      <c r="V314" s="63">
        <v>109</v>
      </c>
      <c r="W314" s="62">
        <f t="shared" si="1259"/>
        <v>0.2011070110701107</v>
      </c>
      <c r="X314" s="63">
        <v>22</v>
      </c>
      <c r="Y314" s="62">
        <f t="shared" si="1260"/>
        <v>4.0590405904059039E-2</v>
      </c>
      <c r="Z314" s="164">
        <v>409</v>
      </c>
      <c r="AA314" s="165">
        <v>19</v>
      </c>
      <c r="AB314" s="62">
        <f t="shared" si="1261"/>
        <v>4.6454767726161368E-2</v>
      </c>
      <c r="AC314" s="63">
        <v>79</v>
      </c>
      <c r="AD314" s="62">
        <f t="shared" si="1262"/>
        <v>0.19315403422982885</v>
      </c>
      <c r="AE314" s="63">
        <v>20</v>
      </c>
      <c r="AF314" s="62">
        <f t="shared" si="1263"/>
        <v>4.8899755501222497E-2</v>
      </c>
      <c r="AG314" s="164">
        <v>221</v>
      </c>
      <c r="AH314" s="165">
        <v>6</v>
      </c>
      <c r="AI314" s="62">
        <f t="shared" si="1264"/>
        <v>2.7149321266968326E-2</v>
      </c>
      <c r="AJ314" s="63">
        <v>33</v>
      </c>
      <c r="AK314" s="62">
        <f t="shared" si="1265"/>
        <v>0.14932126696832579</v>
      </c>
      <c r="AL314" s="63">
        <v>12</v>
      </c>
      <c r="AM314" s="62">
        <f t="shared" si="1266"/>
        <v>5.4298642533936653E-2</v>
      </c>
      <c r="AN314" s="164">
        <v>62</v>
      </c>
      <c r="AO314" s="165">
        <v>1</v>
      </c>
      <c r="AP314" s="62">
        <f t="shared" si="1267"/>
        <v>1.6129032258064516E-2</v>
      </c>
      <c r="AQ314" s="63">
        <v>3</v>
      </c>
      <c r="AR314" s="62">
        <f t="shared" si="1268"/>
        <v>4.8387096774193547E-2</v>
      </c>
      <c r="AS314" s="63">
        <v>1</v>
      </c>
      <c r="AT314" s="62">
        <f t="shared" si="1269"/>
        <v>1.6129032258064516E-2</v>
      </c>
      <c r="AU314" s="164">
        <v>10</v>
      </c>
      <c r="AV314" s="165">
        <v>0</v>
      </c>
      <c r="AW314" s="62">
        <f t="shared" si="1270"/>
        <v>0</v>
      </c>
      <c r="AX314" s="63">
        <v>0</v>
      </c>
      <c r="AY314" s="62">
        <f t="shared" si="1271"/>
        <v>0</v>
      </c>
      <c r="AZ314" s="63">
        <v>0</v>
      </c>
      <c r="BA314" s="62">
        <f t="shared" si="1272"/>
        <v>0</v>
      </c>
      <c r="BB314" s="164">
        <f t="shared" si="1469"/>
        <v>1245</v>
      </c>
      <c r="BC314" s="64">
        <f t="shared" si="1470"/>
        <v>50</v>
      </c>
      <c r="BD314" s="62">
        <f t="shared" si="1273"/>
        <v>4.0160642570281124E-2</v>
      </c>
      <c r="BE314" s="64">
        <f t="shared" si="1471"/>
        <v>224</v>
      </c>
      <c r="BF314" s="62">
        <f t="shared" si="1274"/>
        <v>0.17991967871485945</v>
      </c>
      <c r="BG314" s="64">
        <f t="shared" si="1472"/>
        <v>55</v>
      </c>
      <c r="BH314" s="62">
        <f t="shared" si="1275"/>
        <v>4.4176706827309238E-2</v>
      </c>
      <c r="BU314" s="189"/>
      <c r="BV314" s="193" t="s">
        <v>160</v>
      </c>
      <c r="BW314" s="36">
        <f t="shared" si="1468"/>
        <v>0.73574297188755022</v>
      </c>
      <c r="BX314" s="36">
        <f>(BM252-SUM(BN252,BP252,BR252))/BM252</f>
        <v>0.73596491228070171</v>
      </c>
    </row>
    <row r="315" spans="2:76">
      <c r="B315" s="260"/>
      <c r="C315" s="271"/>
      <c r="D315" s="136" t="s">
        <v>210</v>
      </c>
      <c r="E315" s="164">
        <v>0</v>
      </c>
      <c r="F315" s="165">
        <v>0</v>
      </c>
      <c r="G315" s="62" t="str">
        <f t="shared" ref="G315" si="1713">IFERROR(F315/E315,"-")</f>
        <v>-</v>
      </c>
      <c r="H315" s="63">
        <v>0</v>
      </c>
      <c r="I315" s="62" t="str">
        <f t="shared" ref="I315" si="1714">IFERROR(H315/E315,"-")</f>
        <v>-</v>
      </c>
      <c r="J315" s="63">
        <v>0</v>
      </c>
      <c r="K315" s="62" t="str">
        <f t="shared" ref="K315" si="1715">IFERROR(J315/E315,"-")</f>
        <v>-</v>
      </c>
      <c r="L315" s="164">
        <v>0</v>
      </c>
      <c r="M315" s="165">
        <v>0</v>
      </c>
      <c r="N315" s="62" t="str">
        <f t="shared" ref="N315" si="1716">IFERROR(M315/L315,"-")</f>
        <v>-</v>
      </c>
      <c r="O315" s="63">
        <v>0</v>
      </c>
      <c r="P315" s="62" t="str">
        <f t="shared" ref="P315" si="1717">IFERROR(O315/L315,"-")</f>
        <v>-</v>
      </c>
      <c r="Q315" s="63">
        <v>0</v>
      </c>
      <c r="R315" s="62" t="str">
        <f t="shared" ref="R315" si="1718">IFERROR(Q315/L315,"-")</f>
        <v>-</v>
      </c>
      <c r="S315" s="164">
        <v>25</v>
      </c>
      <c r="T315" s="165">
        <v>0</v>
      </c>
      <c r="U315" s="62">
        <f t="shared" ref="U315" si="1719">IFERROR(T315/S315,"-")</f>
        <v>0</v>
      </c>
      <c r="V315" s="63">
        <v>4</v>
      </c>
      <c r="W315" s="62">
        <f t="shared" ref="W315" si="1720">IFERROR(V315/S315,"-")</f>
        <v>0.16</v>
      </c>
      <c r="X315" s="63">
        <v>0</v>
      </c>
      <c r="Y315" s="62">
        <f t="shared" ref="Y315" si="1721">IFERROR(X315/S315,"-")</f>
        <v>0</v>
      </c>
      <c r="Z315" s="164">
        <v>46</v>
      </c>
      <c r="AA315" s="165">
        <v>0</v>
      </c>
      <c r="AB315" s="62">
        <f t="shared" ref="AB315" si="1722">IFERROR(AA315/Z315,"-")</f>
        <v>0</v>
      </c>
      <c r="AC315" s="63">
        <v>1</v>
      </c>
      <c r="AD315" s="62">
        <f t="shared" ref="AD315" si="1723">IFERROR(AC315/Z315,"-")</f>
        <v>2.1739130434782608E-2</v>
      </c>
      <c r="AE315" s="63">
        <v>2</v>
      </c>
      <c r="AF315" s="62">
        <f t="shared" ref="AF315" si="1724">IFERROR(AE315/Z315,"-")</f>
        <v>4.3478260869565216E-2</v>
      </c>
      <c r="AG315" s="164">
        <v>42</v>
      </c>
      <c r="AH315" s="165">
        <v>0</v>
      </c>
      <c r="AI315" s="62">
        <f t="shared" ref="AI315" si="1725">IFERROR(AH315/AG315,"-")</f>
        <v>0</v>
      </c>
      <c r="AJ315" s="63">
        <v>1</v>
      </c>
      <c r="AK315" s="62">
        <f t="shared" ref="AK315" si="1726">IFERROR(AJ315/AG315,"-")</f>
        <v>2.3809523809523808E-2</v>
      </c>
      <c r="AL315" s="63">
        <v>3</v>
      </c>
      <c r="AM315" s="62">
        <f t="shared" ref="AM315" si="1727">IFERROR(AL315/AG315,"-")</f>
        <v>7.1428571428571425E-2</v>
      </c>
      <c r="AN315" s="164">
        <v>40</v>
      </c>
      <c r="AO315" s="165">
        <v>1</v>
      </c>
      <c r="AP315" s="62">
        <f t="shared" ref="AP315" si="1728">IFERROR(AO315/AN315,"-")</f>
        <v>2.5000000000000001E-2</v>
      </c>
      <c r="AQ315" s="63">
        <v>0</v>
      </c>
      <c r="AR315" s="62">
        <f t="shared" ref="AR315" si="1729">IFERROR(AQ315/AN315,"-")</f>
        <v>0</v>
      </c>
      <c r="AS315" s="63">
        <v>1</v>
      </c>
      <c r="AT315" s="62">
        <f t="shared" ref="AT315" si="1730">IFERROR(AS315/AN315,"-")</f>
        <v>2.5000000000000001E-2</v>
      </c>
      <c r="AU315" s="164">
        <v>20</v>
      </c>
      <c r="AV315" s="165">
        <v>0</v>
      </c>
      <c r="AW315" s="62">
        <f t="shared" ref="AW315" si="1731">IFERROR(AV315/AU315,"-")</f>
        <v>0</v>
      </c>
      <c r="AX315" s="63">
        <v>1</v>
      </c>
      <c r="AY315" s="62">
        <f t="shared" ref="AY315" si="1732">IFERROR(AX315/AU315,"-")</f>
        <v>0.05</v>
      </c>
      <c r="AZ315" s="63">
        <v>0</v>
      </c>
      <c r="BA315" s="62">
        <f t="shared" ref="BA315" si="1733">IFERROR(AZ315/AU315,"-")</f>
        <v>0</v>
      </c>
      <c r="BB315" s="164">
        <f t="shared" si="1469"/>
        <v>173</v>
      </c>
      <c r="BC315" s="64">
        <f t="shared" si="1470"/>
        <v>1</v>
      </c>
      <c r="BD315" s="62">
        <f t="shared" ref="BD315" si="1734">IFERROR(BC315/BB315,"-")</f>
        <v>5.7803468208092483E-3</v>
      </c>
      <c r="BE315" s="64">
        <f t="shared" si="1471"/>
        <v>7</v>
      </c>
      <c r="BF315" s="62">
        <f t="shared" ref="BF315" si="1735">IFERROR(BE315/BB315,"-")</f>
        <v>4.046242774566474E-2</v>
      </c>
      <c r="BG315" s="64">
        <f t="shared" si="1472"/>
        <v>6</v>
      </c>
      <c r="BH315" s="62">
        <f t="shared" ref="BH315" si="1736">IFERROR(BG315/BB315,"-")</f>
        <v>3.4682080924855488E-2</v>
      </c>
      <c r="BU315" s="189"/>
      <c r="BV315" s="193" t="s">
        <v>209</v>
      </c>
      <c r="BW315" s="36">
        <f t="shared" si="1468"/>
        <v>0.91907514450867056</v>
      </c>
      <c r="BX315" s="36">
        <f>(BM253-SUM(BN253,BP253,BR253))/BM253</f>
        <v>0.98039215686274506</v>
      </c>
    </row>
    <row r="316" spans="2:76">
      <c r="B316" s="261"/>
      <c r="C316" s="272"/>
      <c r="D316" s="208" t="s">
        <v>67</v>
      </c>
      <c r="E316" s="38">
        <v>12</v>
      </c>
      <c r="F316" s="34">
        <v>0</v>
      </c>
      <c r="G316" s="55">
        <f t="shared" si="1252"/>
        <v>0</v>
      </c>
      <c r="H316" s="56">
        <v>1</v>
      </c>
      <c r="I316" s="55">
        <f t="shared" si="1253"/>
        <v>8.3333333333333329E-2</v>
      </c>
      <c r="J316" s="56">
        <v>0</v>
      </c>
      <c r="K316" s="55">
        <f t="shared" si="1254"/>
        <v>0</v>
      </c>
      <c r="L316" s="38">
        <v>41</v>
      </c>
      <c r="M316" s="34">
        <v>0</v>
      </c>
      <c r="N316" s="55">
        <f t="shared" si="1255"/>
        <v>0</v>
      </c>
      <c r="O316" s="56">
        <v>3</v>
      </c>
      <c r="P316" s="55">
        <f t="shared" si="1256"/>
        <v>7.3170731707317069E-2</v>
      </c>
      <c r="Q316" s="56">
        <v>0</v>
      </c>
      <c r="R316" s="55">
        <f t="shared" si="1257"/>
        <v>0</v>
      </c>
      <c r="S316" s="38">
        <v>4928</v>
      </c>
      <c r="T316" s="34">
        <v>198</v>
      </c>
      <c r="U316" s="55">
        <f t="shared" si="1258"/>
        <v>4.0178571428571432E-2</v>
      </c>
      <c r="V316" s="56">
        <v>930</v>
      </c>
      <c r="W316" s="55">
        <f t="shared" si="1259"/>
        <v>0.18871753246753248</v>
      </c>
      <c r="X316" s="56">
        <v>258</v>
      </c>
      <c r="Y316" s="55">
        <f t="shared" si="1260"/>
        <v>5.2353896103896104E-2</v>
      </c>
      <c r="Z316" s="38">
        <v>4033</v>
      </c>
      <c r="AA316" s="34">
        <v>127</v>
      </c>
      <c r="AB316" s="55">
        <f t="shared" si="1261"/>
        <v>3.1490205802132409E-2</v>
      </c>
      <c r="AC316" s="56">
        <v>634</v>
      </c>
      <c r="AD316" s="55">
        <f t="shared" si="1262"/>
        <v>0.1572030746342673</v>
      </c>
      <c r="AE316" s="56">
        <v>234</v>
      </c>
      <c r="AF316" s="55">
        <f t="shared" si="1263"/>
        <v>5.8021324076369951E-2</v>
      </c>
      <c r="AG316" s="38">
        <v>2276</v>
      </c>
      <c r="AH316" s="34">
        <v>39</v>
      </c>
      <c r="AI316" s="55">
        <f t="shared" si="1264"/>
        <v>1.7135325131810195E-2</v>
      </c>
      <c r="AJ316" s="56">
        <v>247</v>
      </c>
      <c r="AK316" s="55">
        <f t="shared" si="1265"/>
        <v>0.10852372583479789</v>
      </c>
      <c r="AL316" s="56">
        <v>126</v>
      </c>
      <c r="AM316" s="55">
        <f t="shared" si="1266"/>
        <v>5.5360281195079089E-2</v>
      </c>
      <c r="AN316" s="38">
        <v>874</v>
      </c>
      <c r="AO316" s="34">
        <v>9</v>
      </c>
      <c r="AP316" s="55">
        <f t="shared" si="1267"/>
        <v>1.0297482837528604E-2</v>
      </c>
      <c r="AQ316" s="56">
        <v>58</v>
      </c>
      <c r="AR316" s="55">
        <f t="shared" si="1268"/>
        <v>6.6361556064073221E-2</v>
      </c>
      <c r="AS316" s="56">
        <v>28</v>
      </c>
      <c r="AT316" s="55">
        <f t="shared" si="1269"/>
        <v>3.2036613272311214E-2</v>
      </c>
      <c r="AU316" s="38">
        <v>283</v>
      </c>
      <c r="AV316" s="34">
        <v>1</v>
      </c>
      <c r="AW316" s="55">
        <f t="shared" si="1270"/>
        <v>3.5335689045936395E-3</v>
      </c>
      <c r="AX316" s="56">
        <v>12</v>
      </c>
      <c r="AY316" s="55">
        <f t="shared" si="1271"/>
        <v>4.2402826855123678E-2</v>
      </c>
      <c r="AZ316" s="56">
        <v>4</v>
      </c>
      <c r="BA316" s="55">
        <f t="shared" si="1272"/>
        <v>1.4134275618374558E-2</v>
      </c>
      <c r="BB316" s="38">
        <f t="shared" si="1469"/>
        <v>12447</v>
      </c>
      <c r="BC316" s="57">
        <f t="shared" si="1470"/>
        <v>374</v>
      </c>
      <c r="BD316" s="55">
        <f t="shared" si="1273"/>
        <v>3.0047400980155861E-2</v>
      </c>
      <c r="BE316" s="57">
        <f t="shared" si="1471"/>
        <v>1885</v>
      </c>
      <c r="BF316" s="55">
        <f t="shared" si="1274"/>
        <v>0.15144211456575882</v>
      </c>
      <c r="BG316" s="57">
        <f t="shared" si="1472"/>
        <v>650</v>
      </c>
      <c r="BH316" s="55">
        <f t="shared" si="1275"/>
        <v>5.2221418815778901E-2</v>
      </c>
      <c r="BU316" s="190"/>
      <c r="BV316" s="192" t="s">
        <v>67</v>
      </c>
      <c r="BW316" s="36">
        <f t="shared" si="1468"/>
        <v>0.76628906563830645</v>
      </c>
      <c r="BX316" s="36">
        <f>(BM254-SUM(BN254,BP254,BR254))/BM254</f>
        <v>0.78611553617841867</v>
      </c>
    </row>
    <row r="317" spans="2:76">
      <c r="B317" s="259">
        <v>63</v>
      </c>
      <c r="C317" s="270" t="s">
        <v>26</v>
      </c>
      <c r="D317" s="135" t="s">
        <v>211</v>
      </c>
      <c r="E317" s="120">
        <v>6</v>
      </c>
      <c r="F317" s="83">
        <v>0</v>
      </c>
      <c r="G317" s="72">
        <f t="shared" si="1252"/>
        <v>0</v>
      </c>
      <c r="H317" s="73">
        <v>0</v>
      </c>
      <c r="I317" s="72">
        <f t="shared" si="1253"/>
        <v>0</v>
      </c>
      <c r="J317" s="73">
        <v>1</v>
      </c>
      <c r="K317" s="72">
        <f t="shared" si="1254"/>
        <v>0.16666666666666666</v>
      </c>
      <c r="L317" s="120">
        <v>11</v>
      </c>
      <c r="M317" s="83">
        <v>0</v>
      </c>
      <c r="N317" s="72">
        <f t="shared" si="1255"/>
        <v>0</v>
      </c>
      <c r="O317" s="73">
        <v>3</v>
      </c>
      <c r="P317" s="72">
        <f t="shared" si="1256"/>
        <v>0.27272727272727271</v>
      </c>
      <c r="Q317" s="73">
        <v>1</v>
      </c>
      <c r="R317" s="72">
        <f t="shared" si="1257"/>
        <v>9.0909090909090912E-2</v>
      </c>
      <c r="S317" s="120">
        <v>2256</v>
      </c>
      <c r="T317" s="83">
        <v>121</v>
      </c>
      <c r="U317" s="72">
        <f t="shared" si="1258"/>
        <v>5.3634751773049646E-2</v>
      </c>
      <c r="V317" s="73">
        <v>605</v>
      </c>
      <c r="W317" s="72">
        <f t="shared" si="1259"/>
        <v>0.26817375886524825</v>
      </c>
      <c r="X317" s="73">
        <v>134</v>
      </c>
      <c r="Y317" s="72">
        <f t="shared" si="1260"/>
        <v>5.9397163120567378E-2</v>
      </c>
      <c r="Z317" s="120">
        <v>1741</v>
      </c>
      <c r="AA317" s="83">
        <v>84</v>
      </c>
      <c r="AB317" s="72">
        <f t="shared" si="1261"/>
        <v>4.8248133256748996E-2</v>
      </c>
      <c r="AC317" s="73">
        <v>447</v>
      </c>
      <c r="AD317" s="72">
        <f t="shared" si="1262"/>
        <v>0.25674899483055713</v>
      </c>
      <c r="AE317" s="73">
        <v>101</v>
      </c>
      <c r="AF317" s="72">
        <f t="shared" si="1263"/>
        <v>5.8012636415852956E-2</v>
      </c>
      <c r="AG317" s="120">
        <v>1113</v>
      </c>
      <c r="AH317" s="83">
        <v>36</v>
      </c>
      <c r="AI317" s="72">
        <f t="shared" si="1264"/>
        <v>3.2345013477088951E-2</v>
      </c>
      <c r="AJ317" s="73">
        <v>196</v>
      </c>
      <c r="AK317" s="72">
        <f t="shared" si="1265"/>
        <v>0.1761006289308176</v>
      </c>
      <c r="AL317" s="73">
        <v>40</v>
      </c>
      <c r="AM317" s="72">
        <f t="shared" si="1266"/>
        <v>3.5938903863432167E-2</v>
      </c>
      <c r="AN317" s="120">
        <v>563</v>
      </c>
      <c r="AO317" s="83">
        <v>14</v>
      </c>
      <c r="AP317" s="72">
        <f t="shared" si="1267"/>
        <v>2.4866785079928951E-2</v>
      </c>
      <c r="AQ317" s="73">
        <v>72</v>
      </c>
      <c r="AR317" s="72">
        <f t="shared" si="1268"/>
        <v>0.12788632326820604</v>
      </c>
      <c r="AS317" s="73">
        <v>19</v>
      </c>
      <c r="AT317" s="72">
        <f t="shared" si="1269"/>
        <v>3.3747779751332148E-2</v>
      </c>
      <c r="AU317" s="120">
        <v>180</v>
      </c>
      <c r="AV317" s="83">
        <v>2</v>
      </c>
      <c r="AW317" s="72">
        <f t="shared" si="1270"/>
        <v>1.1111111111111112E-2</v>
      </c>
      <c r="AX317" s="73">
        <v>14</v>
      </c>
      <c r="AY317" s="72">
        <f t="shared" si="1271"/>
        <v>7.7777777777777779E-2</v>
      </c>
      <c r="AZ317" s="73">
        <v>2</v>
      </c>
      <c r="BA317" s="72">
        <f t="shared" si="1272"/>
        <v>1.1111111111111112E-2</v>
      </c>
      <c r="BB317" s="120">
        <f t="shared" si="1469"/>
        <v>5870</v>
      </c>
      <c r="BC317" s="74">
        <f t="shared" si="1470"/>
        <v>257</v>
      </c>
      <c r="BD317" s="72">
        <f t="shared" si="1273"/>
        <v>4.3781942078364562E-2</v>
      </c>
      <c r="BE317" s="74">
        <f t="shared" si="1471"/>
        <v>1337</v>
      </c>
      <c r="BF317" s="72">
        <f t="shared" si="1274"/>
        <v>0.22776831345826234</v>
      </c>
      <c r="BG317" s="74">
        <f t="shared" si="1472"/>
        <v>298</v>
      </c>
      <c r="BH317" s="72">
        <f t="shared" si="1275"/>
        <v>5.0766609880749575E-2</v>
      </c>
      <c r="BU317" s="188" t="s">
        <v>26</v>
      </c>
      <c r="BV317" s="193" t="s">
        <v>140</v>
      </c>
      <c r="BW317" s="36">
        <f t="shared" si="1468"/>
        <v>0.67768313458262353</v>
      </c>
      <c r="BX317" s="36">
        <f>(BM255-SUM(BN255,BP255,BR255))/BM255</f>
        <v>0.69986859395532197</v>
      </c>
    </row>
    <row r="318" spans="2:76">
      <c r="B318" s="260"/>
      <c r="C318" s="271"/>
      <c r="D318" s="216" t="s">
        <v>303</v>
      </c>
      <c r="E318" s="170">
        <v>0</v>
      </c>
      <c r="F318" s="220">
        <v>0</v>
      </c>
      <c r="G318" s="84" t="str">
        <f t="shared" si="1252"/>
        <v>-</v>
      </c>
      <c r="H318" s="231">
        <v>0</v>
      </c>
      <c r="I318" s="84" t="str">
        <f>IFERROR(H318/E318,"-")</f>
        <v>-</v>
      </c>
      <c r="J318" s="231">
        <v>0</v>
      </c>
      <c r="K318" s="84" t="str">
        <f>IFERROR(J318/E318,"-")</f>
        <v>-</v>
      </c>
      <c r="L318" s="170">
        <v>1</v>
      </c>
      <c r="M318" s="220">
        <v>0</v>
      </c>
      <c r="N318" s="84">
        <f>IFERROR(M318/L318,"-")</f>
        <v>0</v>
      </c>
      <c r="O318" s="231">
        <v>1</v>
      </c>
      <c r="P318" s="84">
        <f>IFERROR(O318/L318,"-")</f>
        <v>1</v>
      </c>
      <c r="Q318" s="231">
        <v>0</v>
      </c>
      <c r="R318" s="84">
        <f>IFERROR(Q318/L318,"-")</f>
        <v>0</v>
      </c>
      <c r="S318" s="170">
        <v>792</v>
      </c>
      <c r="T318" s="220">
        <v>55</v>
      </c>
      <c r="U318" s="84">
        <f>IFERROR(T318/S318,"-")</f>
        <v>6.9444444444444448E-2</v>
      </c>
      <c r="V318" s="231">
        <v>245</v>
      </c>
      <c r="W318" s="84">
        <f>IFERROR(V318/S318,"-")</f>
        <v>0.30934343434343436</v>
      </c>
      <c r="X318" s="231">
        <v>33</v>
      </c>
      <c r="Y318" s="84">
        <f>IFERROR(X318/S318,"-")</f>
        <v>4.1666666666666664E-2</v>
      </c>
      <c r="Z318" s="170">
        <v>706</v>
      </c>
      <c r="AA318" s="220">
        <v>61</v>
      </c>
      <c r="AB318" s="84">
        <f>IFERROR(AA318/Z318,"-")</f>
        <v>8.640226628895184E-2</v>
      </c>
      <c r="AC318" s="231">
        <v>196</v>
      </c>
      <c r="AD318" s="84">
        <f>IFERROR(AC318/Z318,"-")</f>
        <v>0.27762039660056659</v>
      </c>
      <c r="AE318" s="231">
        <v>44</v>
      </c>
      <c r="AF318" s="84">
        <f>IFERROR(AE318/Z318,"-")</f>
        <v>6.2322946175637391E-2</v>
      </c>
      <c r="AG318" s="170">
        <v>410</v>
      </c>
      <c r="AH318" s="220">
        <v>23</v>
      </c>
      <c r="AI318" s="84">
        <f>IFERROR(AH318/AG318,"-")</f>
        <v>5.6097560975609757E-2</v>
      </c>
      <c r="AJ318" s="231">
        <v>83</v>
      </c>
      <c r="AK318" s="84">
        <f>IFERROR(AJ318/AG318,"-")</f>
        <v>0.20243902439024392</v>
      </c>
      <c r="AL318" s="231">
        <v>21</v>
      </c>
      <c r="AM318" s="84">
        <f>IFERROR(AL318/AG318,"-")</f>
        <v>5.1219512195121948E-2</v>
      </c>
      <c r="AN318" s="170">
        <v>160</v>
      </c>
      <c r="AO318" s="220">
        <v>1</v>
      </c>
      <c r="AP318" s="84">
        <f>IFERROR(AO318/AN318,"-")</f>
        <v>6.2500000000000003E-3</v>
      </c>
      <c r="AQ318" s="231">
        <v>33</v>
      </c>
      <c r="AR318" s="84">
        <f>IFERROR(AQ318/AN318,"-")</f>
        <v>0.20624999999999999</v>
      </c>
      <c r="AS318" s="231">
        <v>3</v>
      </c>
      <c r="AT318" s="84">
        <f>IFERROR(AS318/AN318,"-")</f>
        <v>1.8749999999999999E-2</v>
      </c>
      <c r="AU318" s="170">
        <v>54</v>
      </c>
      <c r="AV318" s="220">
        <v>0</v>
      </c>
      <c r="AW318" s="84">
        <f>IFERROR(AV318/AU318,"-")</f>
        <v>0</v>
      </c>
      <c r="AX318" s="231">
        <v>8</v>
      </c>
      <c r="AY318" s="84">
        <f>IFERROR(AX318/AU318,"-")</f>
        <v>0.14814814814814814</v>
      </c>
      <c r="AZ318" s="231">
        <v>0</v>
      </c>
      <c r="BA318" s="84">
        <f>IFERROR(AZ318/AU318,"-")</f>
        <v>0</v>
      </c>
      <c r="BB318" s="170">
        <f t="shared" si="1469"/>
        <v>2123</v>
      </c>
      <c r="BC318" s="171">
        <f t="shared" si="1470"/>
        <v>140</v>
      </c>
      <c r="BD318" s="84">
        <f>IFERROR(BC318/BB318,"-")</f>
        <v>6.59444182760245E-2</v>
      </c>
      <c r="BE318" s="171">
        <f t="shared" si="1471"/>
        <v>566</v>
      </c>
      <c r="BF318" s="84">
        <f>IFERROR(BE318/BB318,"-")</f>
        <v>0.26660386245878476</v>
      </c>
      <c r="BG318" s="171">
        <f t="shared" si="1472"/>
        <v>101</v>
      </c>
      <c r="BH318" s="84">
        <f>IFERROR(BG318/BB318,"-")</f>
        <v>4.7574187470560525E-2</v>
      </c>
      <c r="BU318" s="225"/>
      <c r="BV318" s="214" t="s">
        <v>299</v>
      </c>
      <c r="BW318" s="36">
        <f t="shared" si="1468"/>
        <v>0.61987753179463023</v>
      </c>
      <c r="BX318" s="226"/>
    </row>
    <row r="319" spans="2:76">
      <c r="B319" s="260"/>
      <c r="C319" s="271"/>
      <c r="D319" s="169" t="s">
        <v>160</v>
      </c>
      <c r="E319" s="164">
        <v>0</v>
      </c>
      <c r="F319" s="165">
        <v>0</v>
      </c>
      <c r="G319" s="62" t="str">
        <f t="shared" si="1252"/>
        <v>-</v>
      </c>
      <c r="H319" s="63">
        <v>0</v>
      </c>
      <c r="I319" s="62" t="str">
        <f t="shared" si="1253"/>
        <v>-</v>
      </c>
      <c r="J319" s="63">
        <v>0</v>
      </c>
      <c r="K319" s="62" t="str">
        <f t="shared" si="1254"/>
        <v>-</v>
      </c>
      <c r="L319" s="164">
        <v>0</v>
      </c>
      <c r="M319" s="165">
        <v>0</v>
      </c>
      <c r="N319" s="62" t="str">
        <f t="shared" si="1255"/>
        <v>-</v>
      </c>
      <c r="O319" s="63">
        <v>0</v>
      </c>
      <c r="P319" s="62" t="str">
        <f t="shared" si="1256"/>
        <v>-</v>
      </c>
      <c r="Q319" s="63">
        <v>0</v>
      </c>
      <c r="R319" s="62" t="str">
        <f t="shared" si="1257"/>
        <v>-</v>
      </c>
      <c r="S319" s="164">
        <v>405</v>
      </c>
      <c r="T319" s="165">
        <v>32</v>
      </c>
      <c r="U319" s="62">
        <f t="shared" si="1258"/>
        <v>7.9012345679012344E-2</v>
      </c>
      <c r="V319" s="63">
        <v>100</v>
      </c>
      <c r="W319" s="62">
        <f t="shared" si="1259"/>
        <v>0.24691358024691357</v>
      </c>
      <c r="X319" s="63">
        <v>23</v>
      </c>
      <c r="Y319" s="62">
        <f t="shared" si="1260"/>
        <v>5.6790123456790124E-2</v>
      </c>
      <c r="Z319" s="164">
        <v>245</v>
      </c>
      <c r="AA319" s="165">
        <v>13</v>
      </c>
      <c r="AB319" s="62">
        <f t="shared" si="1261"/>
        <v>5.3061224489795916E-2</v>
      </c>
      <c r="AC319" s="63">
        <v>57</v>
      </c>
      <c r="AD319" s="62">
        <f t="shared" si="1262"/>
        <v>0.23265306122448978</v>
      </c>
      <c r="AE319" s="63">
        <v>13</v>
      </c>
      <c r="AF319" s="62">
        <f t="shared" si="1263"/>
        <v>5.3061224489795916E-2</v>
      </c>
      <c r="AG319" s="164">
        <v>131</v>
      </c>
      <c r="AH319" s="165">
        <v>4</v>
      </c>
      <c r="AI319" s="62">
        <f t="shared" si="1264"/>
        <v>3.0534351145038167E-2</v>
      </c>
      <c r="AJ319" s="63">
        <v>19</v>
      </c>
      <c r="AK319" s="62">
        <f t="shared" si="1265"/>
        <v>0.14503816793893129</v>
      </c>
      <c r="AL319" s="63">
        <v>8</v>
      </c>
      <c r="AM319" s="62">
        <f t="shared" si="1266"/>
        <v>6.1068702290076333E-2</v>
      </c>
      <c r="AN319" s="164">
        <v>52</v>
      </c>
      <c r="AO319" s="165">
        <v>2</v>
      </c>
      <c r="AP319" s="62">
        <f t="shared" si="1267"/>
        <v>3.8461538461538464E-2</v>
      </c>
      <c r="AQ319" s="63">
        <v>6</v>
      </c>
      <c r="AR319" s="62">
        <f t="shared" si="1268"/>
        <v>0.11538461538461539</v>
      </c>
      <c r="AS319" s="63">
        <v>4</v>
      </c>
      <c r="AT319" s="62">
        <f t="shared" si="1269"/>
        <v>7.6923076923076927E-2</v>
      </c>
      <c r="AU319" s="164">
        <v>11</v>
      </c>
      <c r="AV319" s="165">
        <v>0</v>
      </c>
      <c r="AW319" s="62">
        <f t="shared" si="1270"/>
        <v>0</v>
      </c>
      <c r="AX319" s="63">
        <v>1</v>
      </c>
      <c r="AY319" s="62">
        <f t="shared" si="1271"/>
        <v>9.0909090909090912E-2</v>
      </c>
      <c r="AZ319" s="63">
        <v>1</v>
      </c>
      <c r="BA319" s="62">
        <f t="shared" si="1272"/>
        <v>9.0909090909090912E-2</v>
      </c>
      <c r="BB319" s="164">
        <f t="shared" si="1469"/>
        <v>844</v>
      </c>
      <c r="BC319" s="64">
        <f t="shared" si="1470"/>
        <v>51</v>
      </c>
      <c r="BD319" s="62">
        <f t="shared" si="1273"/>
        <v>6.0426540284360189E-2</v>
      </c>
      <c r="BE319" s="64">
        <f t="shared" si="1471"/>
        <v>183</v>
      </c>
      <c r="BF319" s="62">
        <f t="shared" si="1274"/>
        <v>0.21682464454976302</v>
      </c>
      <c r="BG319" s="64">
        <f t="shared" si="1472"/>
        <v>49</v>
      </c>
      <c r="BH319" s="62">
        <f t="shared" si="1275"/>
        <v>5.8056872037914695E-2</v>
      </c>
      <c r="BU319" s="189"/>
      <c r="BV319" s="193" t="s">
        <v>160</v>
      </c>
      <c r="BW319" s="36">
        <f t="shared" si="1468"/>
        <v>0.66469194312796209</v>
      </c>
      <c r="BX319" s="36">
        <f>(BM256-SUM(BN256,BP256,BR256))/BM256</f>
        <v>0.67487684729064035</v>
      </c>
    </row>
    <row r="320" spans="2:76">
      <c r="B320" s="260"/>
      <c r="C320" s="271"/>
      <c r="D320" s="136" t="s">
        <v>210</v>
      </c>
      <c r="E320" s="164">
        <v>0</v>
      </c>
      <c r="F320" s="165">
        <v>0</v>
      </c>
      <c r="G320" s="62" t="str">
        <f t="shared" ref="G320" si="1737">IFERROR(F320/E320,"-")</f>
        <v>-</v>
      </c>
      <c r="H320" s="63">
        <v>0</v>
      </c>
      <c r="I320" s="62" t="str">
        <f t="shared" ref="I320" si="1738">IFERROR(H320/E320,"-")</f>
        <v>-</v>
      </c>
      <c r="J320" s="63">
        <v>0</v>
      </c>
      <c r="K320" s="62" t="str">
        <f t="shared" ref="K320" si="1739">IFERROR(J320/E320,"-")</f>
        <v>-</v>
      </c>
      <c r="L320" s="164">
        <v>0</v>
      </c>
      <c r="M320" s="165">
        <v>0</v>
      </c>
      <c r="N320" s="62" t="str">
        <f t="shared" ref="N320" si="1740">IFERROR(M320/L320,"-")</f>
        <v>-</v>
      </c>
      <c r="O320" s="63">
        <v>0</v>
      </c>
      <c r="P320" s="62" t="str">
        <f t="shared" ref="P320" si="1741">IFERROR(O320/L320,"-")</f>
        <v>-</v>
      </c>
      <c r="Q320" s="63">
        <v>0</v>
      </c>
      <c r="R320" s="62" t="str">
        <f t="shared" ref="R320" si="1742">IFERROR(Q320/L320,"-")</f>
        <v>-</v>
      </c>
      <c r="S320" s="164">
        <v>6</v>
      </c>
      <c r="T320" s="165">
        <v>0</v>
      </c>
      <c r="U320" s="62">
        <f t="shared" ref="U320" si="1743">IFERROR(T320/S320,"-")</f>
        <v>0</v>
      </c>
      <c r="V320" s="63">
        <v>0</v>
      </c>
      <c r="W320" s="62">
        <f t="shared" ref="W320" si="1744">IFERROR(V320/S320,"-")</f>
        <v>0</v>
      </c>
      <c r="X320" s="63">
        <v>0</v>
      </c>
      <c r="Y320" s="62">
        <f t="shared" ref="Y320" si="1745">IFERROR(X320/S320,"-")</f>
        <v>0</v>
      </c>
      <c r="Z320" s="164">
        <v>21</v>
      </c>
      <c r="AA320" s="165">
        <v>0</v>
      </c>
      <c r="AB320" s="62">
        <f t="shared" ref="AB320" si="1746">IFERROR(AA320/Z320,"-")</f>
        <v>0</v>
      </c>
      <c r="AC320" s="63">
        <v>0</v>
      </c>
      <c r="AD320" s="62">
        <f t="shared" ref="AD320" si="1747">IFERROR(AC320/Z320,"-")</f>
        <v>0</v>
      </c>
      <c r="AE320" s="63">
        <v>0</v>
      </c>
      <c r="AF320" s="62">
        <f t="shared" ref="AF320" si="1748">IFERROR(AE320/Z320,"-")</f>
        <v>0</v>
      </c>
      <c r="AG320" s="164">
        <v>31</v>
      </c>
      <c r="AH320" s="165">
        <v>0</v>
      </c>
      <c r="AI320" s="62">
        <f t="shared" ref="AI320" si="1749">IFERROR(AH320/AG320,"-")</f>
        <v>0</v>
      </c>
      <c r="AJ320" s="63">
        <v>2</v>
      </c>
      <c r="AK320" s="62">
        <f t="shared" ref="AK320" si="1750">IFERROR(AJ320/AG320,"-")</f>
        <v>6.4516129032258063E-2</v>
      </c>
      <c r="AL320" s="63">
        <v>0</v>
      </c>
      <c r="AM320" s="62">
        <f t="shared" ref="AM320" si="1751">IFERROR(AL320/AG320,"-")</f>
        <v>0</v>
      </c>
      <c r="AN320" s="164">
        <v>30</v>
      </c>
      <c r="AO320" s="165">
        <v>0</v>
      </c>
      <c r="AP320" s="62">
        <f t="shared" ref="AP320" si="1752">IFERROR(AO320/AN320,"-")</f>
        <v>0</v>
      </c>
      <c r="AQ320" s="63">
        <v>0</v>
      </c>
      <c r="AR320" s="62">
        <f t="shared" ref="AR320" si="1753">IFERROR(AQ320/AN320,"-")</f>
        <v>0</v>
      </c>
      <c r="AS320" s="63">
        <v>0</v>
      </c>
      <c r="AT320" s="62">
        <f t="shared" ref="AT320" si="1754">IFERROR(AS320/AN320,"-")</f>
        <v>0</v>
      </c>
      <c r="AU320" s="164">
        <v>25</v>
      </c>
      <c r="AV320" s="165">
        <v>0</v>
      </c>
      <c r="AW320" s="62">
        <f t="shared" ref="AW320" si="1755">IFERROR(AV320/AU320,"-")</f>
        <v>0</v>
      </c>
      <c r="AX320" s="63">
        <v>1</v>
      </c>
      <c r="AY320" s="62">
        <f t="shared" ref="AY320" si="1756">IFERROR(AX320/AU320,"-")</f>
        <v>0.04</v>
      </c>
      <c r="AZ320" s="63">
        <v>0</v>
      </c>
      <c r="BA320" s="62">
        <f t="shared" ref="BA320" si="1757">IFERROR(AZ320/AU320,"-")</f>
        <v>0</v>
      </c>
      <c r="BB320" s="164">
        <f t="shared" si="1469"/>
        <v>113</v>
      </c>
      <c r="BC320" s="64">
        <f t="shared" si="1470"/>
        <v>0</v>
      </c>
      <c r="BD320" s="62">
        <f t="shared" ref="BD320" si="1758">IFERROR(BC320/BB320,"-")</f>
        <v>0</v>
      </c>
      <c r="BE320" s="64">
        <f t="shared" si="1471"/>
        <v>3</v>
      </c>
      <c r="BF320" s="62">
        <f t="shared" ref="BF320" si="1759">IFERROR(BE320/BB320,"-")</f>
        <v>2.6548672566371681E-2</v>
      </c>
      <c r="BG320" s="64">
        <f t="shared" si="1472"/>
        <v>0</v>
      </c>
      <c r="BH320" s="62">
        <f t="shared" ref="BH320" si="1760">IFERROR(BG320/BB320,"-")</f>
        <v>0</v>
      </c>
      <c r="BU320" s="189"/>
      <c r="BV320" s="193" t="s">
        <v>209</v>
      </c>
      <c r="BW320" s="36">
        <f t="shared" si="1468"/>
        <v>0.97345132743362828</v>
      </c>
      <c r="BX320" s="36">
        <f>(BM257-SUM(BN257,BP257,BR257))/BM257</f>
        <v>0.92777777777777781</v>
      </c>
    </row>
    <row r="321" spans="2:76">
      <c r="B321" s="261"/>
      <c r="C321" s="272"/>
      <c r="D321" s="154" t="s">
        <v>67</v>
      </c>
      <c r="E321" s="37">
        <v>6</v>
      </c>
      <c r="F321" s="234">
        <v>0</v>
      </c>
      <c r="G321" s="13">
        <f t="shared" si="1252"/>
        <v>0</v>
      </c>
      <c r="H321" s="33">
        <v>0</v>
      </c>
      <c r="I321" s="13">
        <f t="shared" si="1253"/>
        <v>0</v>
      </c>
      <c r="J321" s="33">
        <v>1</v>
      </c>
      <c r="K321" s="13">
        <f t="shared" si="1254"/>
        <v>0.16666666666666666</v>
      </c>
      <c r="L321" s="37">
        <v>12</v>
      </c>
      <c r="M321" s="234">
        <v>0</v>
      </c>
      <c r="N321" s="13">
        <f t="shared" si="1255"/>
        <v>0</v>
      </c>
      <c r="O321" s="33">
        <v>4</v>
      </c>
      <c r="P321" s="13">
        <f t="shared" si="1256"/>
        <v>0.33333333333333331</v>
      </c>
      <c r="Q321" s="33">
        <v>1</v>
      </c>
      <c r="R321" s="13">
        <f t="shared" si="1257"/>
        <v>8.3333333333333329E-2</v>
      </c>
      <c r="S321" s="37">
        <v>3459</v>
      </c>
      <c r="T321" s="234">
        <v>208</v>
      </c>
      <c r="U321" s="13">
        <f t="shared" si="1258"/>
        <v>6.013298641225788E-2</v>
      </c>
      <c r="V321" s="33">
        <v>950</v>
      </c>
      <c r="W321" s="13">
        <f t="shared" si="1259"/>
        <v>0.27464585140213937</v>
      </c>
      <c r="X321" s="33">
        <v>190</v>
      </c>
      <c r="Y321" s="13">
        <f t="shared" si="1260"/>
        <v>5.4929170280427868E-2</v>
      </c>
      <c r="Z321" s="37">
        <v>2713</v>
      </c>
      <c r="AA321" s="234">
        <v>158</v>
      </c>
      <c r="AB321" s="13">
        <f t="shared" si="1261"/>
        <v>5.8238112790269074E-2</v>
      </c>
      <c r="AC321" s="33">
        <v>700</v>
      </c>
      <c r="AD321" s="13">
        <f t="shared" si="1262"/>
        <v>0.25801695539992631</v>
      </c>
      <c r="AE321" s="33">
        <v>158</v>
      </c>
      <c r="AF321" s="13">
        <f t="shared" si="1263"/>
        <v>5.8238112790269074E-2</v>
      </c>
      <c r="AG321" s="37">
        <v>1685</v>
      </c>
      <c r="AH321" s="234">
        <v>63</v>
      </c>
      <c r="AI321" s="13">
        <f t="shared" si="1264"/>
        <v>3.7388724035608306E-2</v>
      </c>
      <c r="AJ321" s="33">
        <v>300</v>
      </c>
      <c r="AK321" s="13">
        <f t="shared" si="1265"/>
        <v>0.17804154302670624</v>
      </c>
      <c r="AL321" s="33">
        <v>69</v>
      </c>
      <c r="AM321" s="13">
        <f t="shared" si="1266"/>
        <v>4.094955489614243E-2</v>
      </c>
      <c r="AN321" s="37">
        <v>805</v>
      </c>
      <c r="AO321" s="234">
        <v>17</v>
      </c>
      <c r="AP321" s="13">
        <f t="shared" si="1267"/>
        <v>2.1118012422360249E-2</v>
      </c>
      <c r="AQ321" s="33">
        <v>111</v>
      </c>
      <c r="AR321" s="13">
        <f t="shared" si="1268"/>
        <v>0.13788819875776398</v>
      </c>
      <c r="AS321" s="33">
        <v>26</v>
      </c>
      <c r="AT321" s="13">
        <f t="shared" si="1269"/>
        <v>3.2298136645962733E-2</v>
      </c>
      <c r="AU321" s="37">
        <v>270</v>
      </c>
      <c r="AV321" s="234">
        <v>2</v>
      </c>
      <c r="AW321" s="13">
        <f t="shared" si="1270"/>
        <v>7.4074074074074077E-3</v>
      </c>
      <c r="AX321" s="33">
        <v>24</v>
      </c>
      <c r="AY321" s="13">
        <f t="shared" si="1271"/>
        <v>8.8888888888888892E-2</v>
      </c>
      <c r="AZ321" s="33">
        <v>3</v>
      </c>
      <c r="BA321" s="13">
        <f t="shared" si="1272"/>
        <v>1.1111111111111112E-2</v>
      </c>
      <c r="BB321" s="37">
        <f t="shared" si="1469"/>
        <v>8950</v>
      </c>
      <c r="BC321" s="70">
        <f t="shared" si="1470"/>
        <v>448</v>
      </c>
      <c r="BD321" s="13">
        <f t="shared" si="1273"/>
        <v>5.0055865921787707E-2</v>
      </c>
      <c r="BE321" s="70">
        <f t="shared" si="1471"/>
        <v>2089</v>
      </c>
      <c r="BF321" s="13">
        <f t="shared" si="1274"/>
        <v>0.23340782122905027</v>
      </c>
      <c r="BG321" s="70">
        <f t="shared" si="1472"/>
        <v>448</v>
      </c>
      <c r="BH321" s="13">
        <f t="shared" si="1275"/>
        <v>5.0055865921787707E-2</v>
      </c>
      <c r="BU321" s="190"/>
      <c r="BV321" s="192" t="s">
        <v>67</v>
      </c>
      <c r="BW321" s="36">
        <f t="shared" si="1468"/>
        <v>0.66648044692737429</v>
      </c>
      <c r="BX321" s="36">
        <f>(BM258-SUM(BN258,BP258,BR258))/BM258</f>
        <v>0.70227853987444777</v>
      </c>
    </row>
    <row r="322" spans="2:76">
      <c r="B322" s="259">
        <v>64</v>
      </c>
      <c r="C322" s="270" t="s">
        <v>45</v>
      </c>
      <c r="D322" s="135" t="s">
        <v>211</v>
      </c>
      <c r="E322" s="120">
        <v>42</v>
      </c>
      <c r="F322" s="83">
        <v>0</v>
      </c>
      <c r="G322" s="72">
        <f t="shared" si="1252"/>
        <v>0</v>
      </c>
      <c r="H322" s="73">
        <v>4</v>
      </c>
      <c r="I322" s="72">
        <f t="shared" si="1253"/>
        <v>9.5238095238095233E-2</v>
      </c>
      <c r="J322" s="73">
        <v>1</v>
      </c>
      <c r="K322" s="72">
        <f t="shared" si="1254"/>
        <v>2.3809523809523808E-2</v>
      </c>
      <c r="L322" s="120">
        <v>84</v>
      </c>
      <c r="M322" s="83">
        <v>1</v>
      </c>
      <c r="N322" s="72">
        <f t="shared" si="1255"/>
        <v>1.1904761904761904E-2</v>
      </c>
      <c r="O322" s="73">
        <v>7</v>
      </c>
      <c r="P322" s="72">
        <f t="shared" si="1256"/>
        <v>8.3333333333333329E-2</v>
      </c>
      <c r="Q322" s="73">
        <v>2</v>
      </c>
      <c r="R322" s="72">
        <f t="shared" si="1257"/>
        <v>2.3809523809523808E-2</v>
      </c>
      <c r="S322" s="120">
        <v>2760</v>
      </c>
      <c r="T322" s="83">
        <v>91</v>
      </c>
      <c r="U322" s="72">
        <f t="shared" si="1258"/>
        <v>3.2971014492753623E-2</v>
      </c>
      <c r="V322" s="73">
        <v>389</v>
      </c>
      <c r="W322" s="72">
        <f t="shared" si="1259"/>
        <v>0.14094202898550726</v>
      </c>
      <c r="X322" s="73">
        <v>118</v>
      </c>
      <c r="Y322" s="72">
        <f t="shared" si="1260"/>
        <v>4.2753623188405795E-2</v>
      </c>
      <c r="Z322" s="120">
        <v>2089</v>
      </c>
      <c r="AA322" s="83">
        <v>36</v>
      </c>
      <c r="AB322" s="72">
        <f t="shared" si="1261"/>
        <v>1.723312589755864E-2</v>
      </c>
      <c r="AC322" s="73">
        <v>208</v>
      </c>
      <c r="AD322" s="72">
        <f t="shared" si="1262"/>
        <v>9.9569171852561034E-2</v>
      </c>
      <c r="AE322" s="73">
        <v>87</v>
      </c>
      <c r="AF322" s="72">
        <f t="shared" si="1263"/>
        <v>4.1646720919100051E-2</v>
      </c>
      <c r="AG322" s="120">
        <v>1146</v>
      </c>
      <c r="AH322" s="83">
        <v>11</v>
      </c>
      <c r="AI322" s="72">
        <f t="shared" si="1264"/>
        <v>9.5986038394415361E-3</v>
      </c>
      <c r="AJ322" s="73">
        <v>71</v>
      </c>
      <c r="AK322" s="72">
        <f t="shared" si="1265"/>
        <v>6.1954624781849911E-2</v>
      </c>
      <c r="AL322" s="73">
        <v>27</v>
      </c>
      <c r="AM322" s="72">
        <f t="shared" si="1266"/>
        <v>2.356020942408377E-2</v>
      </c>
      <c r="AN322" s="120">
        <v>538</v>
      </c>
      <c r="AO322" s="83">
        <v>2</v>
      </c>
      <c r="AP322" s="72">
        <f t="shared" si="1267"/>
        <v>3.7174721189591076E-3</v>
      </c>
      <c r="AQ322" s="73">
        <v>22</v>
      </c>
      <c r="AR322" s="72">
        <f t="shared" si="1268"/>
        <v>4.0892193308550186E-2</v>
      </c>
      <c r="AS322" s="73">
        <v>12</v>
      </c>
      <c r="AT322" s="72">
        <f t="shared" si="1269"/>
        <v>2.2304832713754646E-2</v>
      </c>
      <c r="AU322" s="120">
        <v>162</v>
      </c>
      <c r="AV322" s="83">
        <v>0</v>
      </c>
      <c r="AW322" s="72">
        <f t="shared" si="1270"/>
        <v>0</v>
      </c>
      <c r="AX322" s="73">
        <v>5</v>
      </c>
      <c r="AY322" s="72">
        <f t="shared" si="1271"/>
        <v>3.0864197530864196E-2</v>
      </c>
      <c r="AZ322" s="73">
        <v>0</v>
      </c>
      <c r="BA322" s="72">
        <f t="shared" si="1272"/>
        <v>0</v>
      </c>
      <c r="BB322" s="120">
        <f t="shared" si="1469"/>
        <v>6821</v>
      </c>
      <c r="BC322" s="74">
        <f t="shared" si="1470"/>
        <v>141</v>
      </c>
      <c r="BD322" s="72">
        <f t="shared" si="1273"/>
        <v>2.0671455798270049E-2</v>
      </c>
      <c r="BE322" s="74">
        <f t="shared" si="1471"/>
        <v>706</v>
      </c>
      <c r="BF322" s="72">
        <f t="shared" si="1274"/>
        <v>0.10350388506084152</v>
      </c>
      <c r="BG322" s="74">
        <f t="shared" si="1472"/>
        <v>247</v>
      </c>
      <c r="BH322" s="72">
        <f t="shared" si="1275"/>
        <v>3.6211699164345405E-2</v>
      </c>
      <c r="BU322" s="188" t="s">
        <v>45</v>
      </c>
      <c r="BV322" s="193" t="s">
        <v>140</v>
      </c>
      <c r="BW322" s="36">
        <f t="shared" si="1468"/>
        <v>0.83961295997654306</v>
      </c>
      <c r="BX322" s="36">
        <f>(BM259-SUM(BN259,BP259,BR259))/BM259</f>
        <v>0.84081388390185519</v>
      </c>
    </row>
    <row r="323" spans="2:76">
      <c r="B323" s="260"/>
      <c r="C323" s="271"/>
      <c r="D323" s="216" t="s">
        <v>303</v>
      </c>
      <c r="E323" s="170">
        <v>3</v>
      </c>
      <c r="F323" s="220">
        <v>0</v>
      </c>
      <c r="G323" s="84">
        <f t="shared" si="1252"/>
        <v>0</v>
      </c>
      <c r="H323" s="231">
        <v>1</v>
      </c>
      <c r="I323" s="84">
        <f>IFERROR(H323/E323,"-")</f>
        <v>0.33333333333333331</v>
      </c>
      <c r="J323" s="231">
        <v>0</v>
      </c>
      <c r="K323" s="84">
        <f>IFERROR(J323/E323,"-")</f>
        <v>0</v>
      </c>
      <c r="L323" s="170">
        <v>9</v>
      </c>
      <c r="M323" s="220">
        <v>0</v>
      </c>
      <c r="N323" s="84">
        <f>IFERROR(M323/L323,"-")</f>
        <v>0</v>
      </c>
      <c r="O323" s="231">
        <v>1</v>
      </c>
      <c r="P323" s="84">
        <f>IFERROR(O323/L323,"-")</f>
        <v>0.1111111111111111</v>
      </c>
      <c r="Q323" s="231">
        <v>1</v>
      </c>
      <c r="R323" s="84">
        <f>IFERROR(Q323/L323,"-")</f>
        <v>0.1111111111111111</v>
      </c>
      <c r="S323" s="170">
        <v>849</v>
      </c>
      <c r="T323" s="220">
        <v>37</v>
      </c>
      <c r="U323" s="84">
        <f>IFERROR(T323/S323,"-")</f>
        <v>4.3580683156654886E-2</v>
      </c>
      <c r="V323" s="231">
        <v>153</v>
      </c>
      <c r="W323" s="84">
        <f>IFERROR(V323/S323,"-")</f>
        <v>0.18021201413427562</v>
      </c>
      <c r="X323" s="231">
        <v>59</v>
      </c>
      <c r="Y323" s="84">
        <f>IFERROR(X323/S323,"-")</f>
        <v>6.9493521790341573E-2</v>
      </c>
      <c r="Z323" s="170">
        <v>612</v>
      </c>
      <c r="AA323" s="220">
        <v>22</v>
      </c>
      <c r="AB323" s="84">
        <f>IFERROR(AA323/Z323,"-")</f>
        <v>3.5947712418300651E-2</v>
      </c>
      <c r="AC323" s="231">
        <v>79</v>
      </c>
      <c r="AD323" s="84">
        <f>IFERROR(AC323/Z323,"-")</f>
        <v>0.12908496732026145</v>
      </c>
      <c r="AE323" s="231">
        <v>37</v>
      </c>
      <c r="AF323" s="84">
        <f>IFERROR(AE323/Z323,"-")</f>
        <v>6.0457516339869281E-2</v>
      </c>
      <c r="AG323" s="170">
        <v>311</v>
      </c>
      <c r="AH323" s="220">
        <v>5</v>
      </c>
      <c r="AI323" s="84">
        <f>IFERROR(AH323/AG323,"-")</f>
        <v>1.607717041800643E-2</v>
      </c>
      <c r="AJ323" s="231">
        <v>27</v>
      </c>
      <c r="AK323" s="84">
        <f>IFERROR(AJ323/AG323,"-")</f>
        <v>8.6816720257234734E-2</v>
      </c>
      <c r="AL323" s="231">
        <v>13</v>
      </c>
      <c r="AM323" s="84">
        <f>IFERROR(AL323/AG323,"-")</f>
        <v>4.1800643086816719E-2</v>
      </c>
      <c r="AN323" s="170">
        <v>123</v>
      </c>
      <c r="AO323" s="220">
        <v>0</v>
      </c>
      <c r="AP323" s="84">
        <f>IFERROR(AO323/AN323,"-")</f>
        <v>0</v>
      </c>
      <c r="AQ323" s="231">
        <v>8</v>
      </c>
      <c r="AR323" s="84">
        <f>IFERROR(AQ323/AN323,"-")</f>
        <v>6.5040650406504072E-2</v>
      </c>
      <c r="AS323" s="231">
        <v>3</v>
      </c>
      <c r="AT323" s="84">
        <f>IFERROR(AS323/AN323,"-")</f>
        <v>2.4390243902439025E-2</v>
      </c>
      <c r="AU323" s="170">
        <v>29</v>
      </c>
      <c r="AV323" s="220">
        <v>1</v>
      </c>
      <c r="AW323" s="84">
        <f>IFERROR(AV323/AU323,"-")</f>
        <v>3.4482758620689655E-2</v>
      </c>
      <c r="AX323" s="231">
        <v>0</v>
      </c>
      <c r="AY323" s="84">
        <f>IFERROR(AX323/AU323,"-")</f>
        <v>0</v>
      </c>
      <c r="AZ323" s="231">
        <v>0</v>
      </c>
      <c r="BA323" s="84">
        <f>IFERROR(AZ323/AU323,"-")</f>
        <v>0</v>
      </c>
      <c r="BB323" s="170">
        <f t="shared" si="1469"/>
        <v>1936</v>
      </c>
      <c r="BC323" s="171">
        <f t="shared" si="1470"/>
        <v>65</v>
      </c>
      <c r="BD323" s="84">
        <f>IFERROR(BC323/BB323,"-")</f>
        <v>3.3574380165289255E-2</v>
      </c>
      <c r="BE323" s="171">
        <f t="shared" si="1471"/>
        <v>269</v>
      </c>
      <c r="BF323" s="84">
        <f>IFERROR(BE323/BB323,"-")</f>
        <v>0.13894628099173553</v>
      </c>
      <c r="BG323" s="171">
        <f t="shared" si="1472"/>
        <v>113</v>
      </c>
      <c r="BH323" s="84">
        <f>IFERROR(BG323/BB323,"-")</f>
        <v>5.8367768595041322E-2</v>
      </c>
      <c r="BU323" s="225"/>
      <c r="BV323" s="214" t="s">
        <v>299</v>
      </c>
      <c r="BW323" s="36">
        <f t="shared" si="1468"/>
        <v>0.76911157024793386</v>
      </c>
      <c r="BX323" s="226"/>
    </row>
    <row r="324" spans="2:76">
      <c r="B324" s="260"/>
      <c r="C324" s="271"/>
      <c r="D324" s="169" t="s">
        <v>160</v>
      </c>
      <c r="E324" s="164">
        <v>1</v>
      </c>
      <c r="F324" s="165">
        <v>0</v>
      </c>
      <c r="G324" s="62">
        <f t="shared" si="1252"/>
        <v>0</v>
      </c>
      <c r="H324" s="63">
        <v>0</v>
      </c>
      <c r="I324" s="62">
        <f t="shared" si="1253"/>
        <v>0</v>
      </c>
      <c r="J324" s="63">
        <v>0</v>
      </c>
      <c r="K324" s="62">
        <f t="shared" si="1254"/>
        <v>0</v>
      </c>
      <c r="L324" s="164">
        <v>3</v>
      </c>
      <c r="M324" s="165">
        <v>1</v>
      </c>
      <c r="N324" s="62">
        <f t="shared" si="1255"/>
        <v>0.33333333333333331</v>
      </c>
      <c r="O324" s="63">
        <v>0</v>
      </c>
      <c r="P324" s="62">
        <f t="shared" si="1256"/>
        <v>0</v>
      </c>
      <c r="Q324" s="63">
        <v>0</v>
      </c>
      <c r="R324" s="62">
        <f t="shared" si="1257"/>
        <v>0</v>
      </c>
      <c r="S324" s="164">
        <v>211</v>
      </c>
      <c r="T324" s="165">
        <v>8</v>
      </c>
      <c r="U324" s="62">
        <f t="shared" si="1258"/>
        <v>3.7914691943127965E-2</v>
      </c>
      <c r="V324" s="63">
        <v>27</v>
      </c>
      <c r="W324" s="62">
        <f t="shared" si="1259"/>
        <v>0.12796208530805686</v>
      </c>
      <c r="X324" s="63">
        <v>10</v>
      </c>
      <c r="Y324" s="62">
        <f t="shared" si="1260"/>
        <v>4.7393364928909949E-2</v>
      </c>
      <c r="Z324" s="164">
        <v>140</v>
      </c>
      <c r="AA324" s="165">
        <v>2</v>
      </c>
      <c r="AB324" s="62">
        <f t="shared" si="1261"/>
        <v>1.4285714285714285E-2</v>
      </c>
      <c r="AC324" s="63">
        <v>13</v>
      </c>
      <c r="AD324" s="62">
        <f t="shared" si="1262"/>
        <v>9.285714285714286E-2</v>
      </c>
      <c r="AE324" s="63">
        <v>5</v>
      </c>
      <c r="AF324" s="62">
        <f t="shared" si="1263"/>
        <v>3.5714285714285712E-2</v>
      </c>
      <c r="AG324" s="164">
        <v>51</v>
      </c>
      <c r="AH324" s="165">
        <v>0</v>
      </c>
      <c r="AI324" s="62">
        <f t="shared" si="1264"/>
        <v>0</v>
      </c>
      <c r="AJ324" s="63">
        <v>10</v>
      </c>
      <c r="AK324" s="62">
        <f t="shared" si="1265"/>
        <v>0.19607843137254902</v>
      </c>
      <c r="AL324" s="63">
        <v>4</v>
      </c>
      <c r="AM324" s="62">
        <f t="shared" si="1266"/>
        <v>7.8431372549019607E-2</v>
      </c>
      <c r="AN324" s="164">
        <v>17</v>
      </c>
      <c r="AO324" s="165">
        <v>1</v>
      </c>
      <c r="AP324" s="62">
        <f t="shared" si="1267"/>
        <v>5.8823529411764705E-2</v>
      </c>
      <c r="AQ324" s="63">
        <v>2</v>
      </c>
      <c r="AR324" s="62">
        <f t="shared" si="1268"/>
        <v>0.11764705882352941</v>
      </c>
      <c r="AS324" s="63">
        <v>1</v>
      </c>
      <c r="AT324" s="62">
        <f t="shared" si="1269"/>
        <v>5.8823529411764705E-2</v>
      </c>
      <c r="AU324" s="164">
        <v>5</v>
      </c>
      <c r="AV324" s="165">
        <v>0</v>
      </c>
      <c r="AW324" s="62">
        <f t="shared" si="1270"/>
        <v>0</v>
      </c>
      <c r="AX324" s="63">
        <v>0</v>
      </c>
      <c r="AY324" s="62">
        <f t="shared" si="1271"/>
        <v>0</v>
      </c>
      <c r="AZ324" s="63">
        <v>0</v>
      </c>
      <c r="BA324" s="62">
        <f t="shared" si="1272"/>
        <v>0</v>
      </c>
      <c r="BB324" s="164">
        <f t="shared" si="1469"/>
        <v>428</v>
      </c>
      <c r="BC324" s="64">
        <f t="shared" si="1470"/>
        <v>12</v>
      </c>
      <c r="BD324" s="62">
        <f t="shared" si="1273"/>
        <v>2.8037383177570093E-2</v>
      </c>
      <c r="BE324" s="64">
        <f t="shared" si="1471"/>
        <v>52</v>
      </c>
      <c r="BF324" s="62">
        <f t="shared" si="1274"/>
        <v>0.12149532710280374</v>
      </c>
      <c r="BG324" s="64">
        <f t="shared" si="1472"/>
        <v>20</v>
      </c>
      <c r="BH324" s="62">
        <f t="shared" si="1275"/>
        <v>4.6728971962616821E-2</v>
      </c>
      <c r="BU324" s="189"/>
      <c r="BV324" s="193" t="s">
        <v>160</v>
      </c>
      <c r="BW324" s="36">
        <f t="shared" si="1468"/>
        <v>0.80373831775700932</v>
      </c>
      <c r="BX324" s="36">
        <f>(BM260-SUM(BN260,BP260,BR260))/BM260</f>
        <v>0.80481283422459893</v>
      </c>
    </row>
    <row r="325" spans="2:76">
      <c r="B325" s="260"/>
      <c r="C325" s="271"/>
      <c r="D325" s="136" t="s">
        <v>210</v>
      </c>
      <c r="E325" s="164">
        <v>0</v>
      </c>
      <c r="F325" s="165">
        <v>0</v>
      </c>
      <c r="G325" s="62" t="str">
        <f t="shared" ref="G325" si="1761">IFERROR(F325/E325,"-")</f>
        <v>-</v>
      </c>
      <c r="H325" s="63">
        <v>0</v>
      </c>
      <c r="I325" s="62" t="str">
        <f t="shared" ref="I325" si="1762">IFERROR(H325/E325,"-")</f>
        <v>-</v>
      </c>
      <c r="J325" s="63">
        <v>0</v>
      </c>
      <c r="K325" s="62" t="str">
        <f t="shared" ref="K325" si="1763">IFERROR(J325/E325,"-")</f>
        <v>-</v>
      </c>
      <c r="L325" s="164">
        <v>2</v>
      </c>
      <c r="M325" s="165">
        <v>0</v>
      </c>
      <c r="N325" s="62">
        <f t="shared" ref="N325" si="1764">IFERROR(M325/L325,"-")</f>
        <v>0</v>
      </c>
      <c r="O325" s="63">
        <v>0</v>
      </c>
      <c r="P325" s="62">
        <f t="shared" ref="P325" si="1765">IFERROR(O325/L325,"-")</f>
        <v>0</v>
      </c>
      <c r="Q325" s="63">
        <v>0</v>
      </c>
      <c r="R325" s="62">
        <f t="shared" ref="R325" si="1766">IFERROR(Q325/L325,"-")</f>
        <v>0</v>
      </c>
      <c r="S325" s="164">
        <v>13</v>
      </c>
      <c r="T325" s="165">
        <v>1</v>
      </c>
      <c r="U325" s="62">
        <f t="shared" ref="U325" si="1767">IFERROR(T325/S325,"-")</f>
        <v>7.6923076923076927E-2</v>
      </c>
      <c r="V325" s="63">
        <v>0</v>
      </c>
      <c r="W325" s="62">
        <f t="shared" ref="W325" si="1768">IFERROR(V325/S325,"-")</f>
        <v>0</v>
      </c>
      <c r="X325" s="63">
        <v>0</v>
      </c>
      <c r="Y325" s="62">
        <f t="shared" ref="Y325" si="1769">IFERROR(X325/S325,"-")</f>
        <v>0</v>
      </c>
      <c r="Z325" s="164">
        <v>33</v>
      </c>
      <c r="AA325" s="165">
        <v>0</v>
      </c>
      <c r="AB325" s="62">
        <f t="shared" ref="AB325" si="1770">IFERROR(AA325/Z325,"-")</f>
        <v>0</v>
      </c>
      <c r="AC325" s="63">
        <v>0</v>
      </c>
      <c r="AD325" s="62">
        <f t="shared" ref="AD325" si="1771">IFERROR(AC325/Z325,"-")</f>
        <v>0</v>
      </c>
      <c r="AE325" s="63">
        <v>0</v>
      </c>
      <c r="AF325" s="62">
        <f t="shared" ref="AF325" si="1772">IFERROR(AE325/Z325,"-")</f>
        <v>0</v>
      </c>
      <c r="AG325" s="164">
        <v>29</v>
      </c>
      <c r="AH325" s="165">
        <v>0</v>
      </c>
      <c r="AI325" s="62">
        <f t="shared" ref="AI325" si="1773">IFERROR(AH325/AG325,"-")</f>
        <v>0</v>
      </c>
      <c r="AJ325" s="63">
        <v>0</v>
      </c>
      <c r="AK325" s="62">
        <f t="shared" ref="AK325" si="1774">IFERROR(AJ325/AG325,"-")</f>
        <v>0</v>
      </c>
      <c r="AL325" s="63">
        <v>0</v>
      </c>
      <c r="AM325" s="62">
        <f t="shared" ref="AM325" si="1775">IFERROR(AL325/AG325,"-")</f>
        <v>0</v>
      </c>
      <c r="AN325" s="164">
        <v>25</v>
      </c>
      <c r="AO325" s="165">
        <v>0</v>
      </c>
      <c r="AP325" s="62">
        <f t="shared" ref="AP325" si="1776">IFERROR(AO325/AN325,"-")</f>
        <v>0</v>
      </c>
      <c r="AQ325" s="63">
        <v>0</v>
      </c>
      <c r="AR325" s="62">
        <f t="shared" ref="AR325" si="1777">IFERROR(AQ325/AN325,"-")</f>
        <v>0</v>
      </c>
      <c r="AS325" s="63">
        <v>0</v>
      </c>
      <c r="AT325" s="62">
        <f t="shared" ref="AT325" si="1778">IFERROR(AS325/AN325,"-")</f>
        <v>0</v>
      </c>
      <c r="AU325" s="164">
        <v>30</v>
      </c>
      <c r="AV325" s="165">
        <v>0</v>
      </c>
      <c r="AW325" s="62">
        <f t="shared" ref="AW325" si="1779">IFERROR(AV325/AU325,"-")</f>
        <v>0</v>
      </c>
      <c r="AX325" s="63">
        <v>1</v>
      </c>
      <c r="AY325" s="62">
        <f t="shared" ref="AY325" si="1780">IFERROR(AX325/AU325,"-")</f>
        <v>3.3333333333333333E-2</v>
      </c>
      <c r="AZ325" s="63">
        <v>0</v>
      </c>
      <c r="BA325" s="62">
        <f t="shared" ref="BA325" si="1781">IFERROR(AZ325/AU325,"-")</f>
        <v>0</v>
      </c>
      <c r="BB325" s="164">
        <f t="shared" si="1469"/>
        <v>132</v>
      </c>
      <c r="BC325" s="64">
        <f t="shared" si="1470"/>
        <v>1</v>
      </c>
      <c r="BD325" s="62">
        <f t="shared" ref="BD325" si="1782">IFERROR(BC325/BB325,"-")</f>
        <v>7.575757575757576E-3</v>
      </c>
      <c r="BE325" s="64">
        <f t="shared" si="1471"/>
        <v>1</v>
      </c>
      <c r="BF325" s="62">
        <f t="shared" ref="BF325" si="1783">IFERROR(BE325/BB325,"-")</f>
        <v>7.575757575757576E-3</v>
      </c>
      <c r="BG325" s="64">
        <f t="shared" si="1472"/>
        <v>0</v>
      </c>
      <c r="BH325" s="62">
        <f t="shared" ref="BH325" si="1784">IFERROR(BG325/BB325,"-")</f>
        <v>0</v>
      </c>
      <c r="BU325" s="189"/>
      <c r="BV325" s="193" t="s">
        <v>209</v>
      </c>
      <c r="BW325" s="36">
        <f t="shared" si="1468"/>
        <v>0.98484848484848486</v>
      </c>
      <c r="BX325" s="36">
        <f>(BM261-SUM(BN261,BP261,BR261))/BM261</f>
        <v>0.97368421052631582</v>
      </c>
    </row>
    <row r="326" spans="2:76">
      <c r="B326" s="261"/>
      <c r="C326" s="272"/>
      <c r="D326" s="154" t="s">
        <v>67</v>
      </c>
      <c r="E326" s="37">
        <v>46</v>
      </c>
      <c r="F326" s="234">
        <v>0</v>
      </c>
      <c r="G326" s="13">
        <f t="shared" si="1252"/>
        <v>0</v>
      </c>
      <c r="H326" s="33">
        <v>5</v>
      </c>
      <c r="I326" s="13">
        <f t="shared" si="1253"/>
        <v>0.10869565217391304</v>
      </c>
      <c r="J326" s="33">
        <v>1</v>
      </c>
      <c r="K326" s="13">
        <f t="shared" si="1254"/>
        <v>2.1739130434782608E-2</v>
      </c>
      <c r="L326" s="37">
        <v>98</v>
      </c>
      <c r="M326" s="234">
        <v>2</v>
      </c>
      <c r="N326" s="13">
        <f t="shared" si="1255"/>
        <v>2.0408163265306121E-2</v>
      </c>
      <c r="O326" s="33">
        <v>8</v>
      </c>
      <c r="P326" s="13">
        <f t="shared" si="1256"/>
        <v>8.1632653061224483E-2</v>
      </c>
      <c r="Q326" s="33">
        <v>3</v>
      </c>
      <c r="R326" s="13">
        <f t="shared" si="1257"/>
        <v>3.0612244897959183E-2</v>
      </c>
      <c r="S326" s="37">
        <v>3833</v>
      </c>
      <c r="T326" s="234">
        <v>137</v>
      </c>
      <c r="U326" s="13">
        <f t="shared" si="1258"/>
        <v>3.5742238455517869E-2</v>
      </c>
      <c r="V326" s="33">
        <v>569</v>
      </c>
      <c r="W326" s="13">
        <f t="shared" si="1259"/>
        <v>0.14844769110357423</v>
      </c>
      <c r="X326" s="33">
        <v>187</v>
      </c>
      <c r="Y326" s="13">
        <f t="shared" si="1260"/>
        <v>4.8786851030524395E-2</v>
      </c>
      <c r="Z326" s="37">
        <v>2874</v>
      </c>
      <c r="AA326" s="234">
        <v>60</v>
      </c>
      <c r="AB326" s="13">
        <f t="shared" si="1261"/>
        <v>2.0876826722338204E-2</v>
      </c>
      <c r="AC326" s="33">
        <v>300</v>
      </c>
      <c r="AD326" s="13">
        <f t="shared" si="1262"/>
        <v>0.10438413361169102</v>
      </c>
      <c r="AE326" s="33">
        <v>129</v>
      </c>
      <c r="AF326" s="13">
        <f t="shared" si="1263"/>
        <v>4.4885177453027142E-2</v>
      </c>
      <c r="AG326" s="37">
        <v>1537</v>
      </c>
      <c r="AH326" s="234">
        <v>16</v>
      </c>
      <c r="AI326" s="13">
        <f t="shared" si="1264"/>
        <v>1.040988939492518E-2</v>
      </c>
      <c r="AJ326" s="33">
        <v>108</v>
      </c>
      <c r="AK326" s="13">
        <f t="shared" si="1265"/>
        <v>7.0266753415744954E-2</v>
      </c>
      <c r="AL326" s="33">
        <v>44</v>
      </c>
      <c r="AM326" s="13">
        <f t="shared" si="1266"/>
        <v>2.8627195836044242E-2</v>
      </c>
      <c r="AN326" s="37">
        <v>703</v>
      </c>
      <c r="AO326" s="234">
        <v>3</v>
      </c>
      <c r="AP326" s="13">
        <f t="shared" si="1267"/>
        <v>4.2674253200568994E-3</v>
      </c>
      <c r="AQ326" s="33">
        <v>32</v>
      </c>
      <c r="AR326" s="13">
        <f t="shared" si="1268"/>
        <v>4.5519203413940258E-2</v>
      </c>
      <c r="AS326" s="33">
        <v>16</v>
      </c>
      <c r="AT326" s="13">
        <f t="shared" si="1269"/>
        <v>2.2759601706970129E-2</v>
      </c>
      <c r="AU326" s="37">
        <v>226</v>
      </c>
      <c r="AV326" s="234">
        <v>1</v>
      </c>
      <c r="AW326" s="13">
        <f t="shared" si="1270"/>
        <v>4.4247787610619468E-3</v>
      </c>
      <c r="AX326" s="33">
        <v>6</v>
      </c>
      <c r="AY326" s="13">
        <f t="shared" si="1271"/>
        <v>2.6548672566371681E-2</v>
      </c>
      <c r="AZ326" s="33">
        <v>0</v>
      </c>
      <c r="BA326" s="13">
        <f t="shared" si="1272"/>
        <v>0</v>
      </c>
      <c r="BB326" s="37">
        <f t="shared" si="1469"/>
        <v>9317</v>
      </c>
      <c r="BC326" s="70">
        <f t="shared" si="1470"/>
        <v>219</v>
      </c>
      <c r="BD326" s="13">
        <f t="shared" si="1273"/>
        <v>2.3505420199635075E-2</v>
      </c>
      <c r="BE326" s="70">
        <f t="shared" si="1471"/>
        <v>1028</v>
      </c>
      <c r="BF326" s="13">
        <f t="shared" si="1274"/>
        <v>0.11033594504668885</v>
      </c>
      <c r="BG326" s="70">
        <f t="shared" si="1472"/>
        <v>380</v>
      </c>
      <c r="BH326" s="13">
        <f t="shared" si="1275"/>
        <v>4.0785660620371367E-2</v>
      </c>
      <c r="BU326" s="190"/>
      <c r="BV326" s="192" t="s">
        <v>67</v>
      </c>
      <c r="BW326" s="36">
        <f t="shared" si="1468"/>
        <v>0.82537297413330468</v>
      </c>
      <c r="BX326" s="36">
        <f>(BM262-SUM(BN262,BP262,BR262))/BM262</f>
        <v>0.8421347684718018</v>
      </c>
    </row>
    <row r="327" spans="2:76">
      <c r="B327" s="259">
        <v>65</v>
      </c>
      <c r="C327" s="270" t="s">
        <v>10</v>
      </c>
      <c r="D327" s="135" t="s">
        <v>211</v>
      </c>
      <c r="E327" s="120">
        <v>4</v>
      </c>
      <c r="F327" s="74">
        <v>0</v>
      </c>
      <c r="G327" s="72">
        <f t="shared" si="1252"/>
        <v>0</v>
      </c>
      <c r="H327" s="74">
        <v>0</v>
      </c>
      <c r="I327" s="72">
        <f t="shared" si="1253"/>
        <v>0</v>
      </c>
      <c r="J327" s="74">
        <v>0</v>
      </c>
      <c r="K327" s="72">
        <f t="shared" si="1254"/>
        <v>0</v>
      </c>
      <c r="L327" s="120">
        <v>16</v>
      </c>
      <c r="M327" s="74">
        <v>0</v>
      </c>
      <c r="N327" s="72">
        <f t="shared" si="1255"/>
        <v>0</v>
      </c>
      <c r="O327" s="74">
        <v>3</v>
      </c>
      <c r="P327" s="72">
        <f t="shared" si="1256"/>
        <v>0.1875</v>
      </c>
      <c r="Q327" s="74">
        <v>0</v>
      </c>
      <c r="R327" s="72">
        <f t="shared" si="1257"/>
        <v>0</v>
      </c>
      <c r="S327" s="120">
        <v>1201</v>
      </c>
      <c r="T327" s="74">
        <v>85</v>
      </c>
      <c r="U327" s="72">
        <f t="shared" si="1258"/>
        <v>7.0774354704412984E-2</v>
      </c>
      <c r="V327" s="74">
        <v>221</v>
      </c>
      <c r="W327" s="72">
        <f t="shared" si="1259"/>
        <v>0.18401332223147376</v>
      </c>
      <c r="X327" s="74">
        <v>111</v>
      </c>
      <c r="Y327" s="72">
        <f t="shared" si="1260"/>
        <v>9.2422980849292263E-2</v>
      </c>
      <c r="Z327" s="120">
        <v>906</v>
      </c>
      <c r="AA327" s="74">
        <v>51</v>
      </c>
      <c r="AB327" s="72">
        <f t="shared" si="1261"/>
        <v>5.6291390728476824E-2</v>
      </c>
      <c r="AC327" s="74">
        <v>147</v>
      </c>
      <c r="AD327" s="72">
        <f t="shared" si="1262"/>
        <v>0.16225165562913907</v>
      </c>
      <c r="AE327" s="74">
        <v>85</v>
      </c>
      <c r="AF327" s="72">
        <f t="shared" si="1263"/>
        <v>9.3818984547461362E-2</v>
      </c>
      <c r="AG327" s="120">
        <v>582</v>
      </c>
      <c r="AH327" s="74">
        <v>19</v>
      </c>
      <c r="AI327" s="72">
        <f t="shared" si="1264"/>
        <v>3.2646048109965638E-2</v>
      </c>
      <c r="AJ327" s="74">
        <v>65</v>
      </c>
      <c r="AK327" s="72">
        <f t="shared" si="1265"/>
        <v>0.11168384879725086</v>
      </c>
      <c r="AL327" s="74">
        <v>46</v>
      </c>
      <c r="AM327" s="72">
        <f t="shared" si="1266"/>
        <v>7.903780068728522E-2</v>
      </c>
      <c r="AN327" s="120">
        <v>280</v>
      </c>
      <c r="AO327" s="74">
        <v>4</v>
      </c>
      <c r="AP327" s="72">
        <f t="shared" si="1267"/>
        <v>1.4285714285714285E-2</v>
      </c>
      <c r="AQ327" s="74">
        <v>17</v>
      </c>
      <c r="AR327" s="72">
        <f t="shared" si="1268"/>
        <v>6.0714285714285714E-2</v>
      </c>
      <c r="AS327" s="74">
        <v>13</v>
      </c>
      <c r="AT327" s="72">
        <f t="shared" si="1269"/>
        <v>4.642857142857143E-2</v>
      </c>
      <c r="AU327" s="120">
        <v>101</v>
      </c>
      <c r="AV327" s="74">
        <v>0</v>
      </c>
      <c r="AW327" s="72">
        <f t="shared" si="1270"/>
        <v>0</v>
      </c>
      <c r="AX327" s="74">
        <v>5</v>
      </c>
      <c r="AY327" s="72">
        <f t="shared" si="1271"/>
        <v>4.9504950495049507E-2</v>
      </c>
      <c r="AZ327" s="74">
        <v>3</v>
      </c>
      <c r="BA327" s="72">
        <f t="shared" si="1272"/>
        <v>2.9702970297029702E-2</v>
      </c>
      <c r="BB327" s="120">
        <f t="shared" si="1469"/>
        <v>3090</v>
      </c>
      <c r="BC327" s="74">
        <f t="shared" si="1470"/>
        <v>159</v>
      </c>
      <c r="BD327" s="72">
        <f t="shared" si="1273"/>
        <v>5.145631067961165E-2</v>
      </c>
      <c r="BE327" s="74">
        <f t="shared" si="1471"/>
        <v>458</v>
      </c>
      <c r="BF327" s="72">
        <f t="shared" si="1274"/>
        <v>0.14822006472491908</v>
      </c>
      <c r="BG327" s="74">
        <f t="shared" si="1472"/>
        <v>258</v>
      </c>
      <c r="BH327" s="72">
        <f t="shared" si="1275"/>
        <v>8.3495145631067955E-2</v>
      </c>
      <c r="BU327" s="188" t="s">
        <v>10</v>
      </c>
      <c r="BV327" s="193" t="s">
        <v>140</v>
      </c>
      <c r="BW327" s="36">
        <f t="shared" ref="BW327:BW381" si="1785">(BB327-SUM(BC327,BE327,BG327))/BB327</f>
        <v>0.71682847896440127</v>
      </c>
      <c r="BX327" s="36">
        <f>(BM263-SUM(BN263,BP263,BR263))/BM263</f>
        <v>0.72689788988600534</v>
      </c>
    </row>
    <row r="328" spans="2:76">
      <c r="B328" s="260"/>
      <c r="C328" s="271"/>
      <c r="D328" s="216" t="s">
        <v>303</v>
      </c>
      <c r="E328" s="170">
        <v>3</v>
      </c>
      <c r="F328" s="171">
        <v>0</v>
      </c>
      <c r="G328" s="84">
        <f t="shared" si="1252"/>
        <v>0</v>
      </c>
      <c r="H328" s="171">
        <v>0</v>
      </c>
      <c r="I328" s="84">
        <f>IFERROR(H328/E328,"-")</f>
        <v>0</v>
      </c>
      <c r="J328" s="171">
        <v>0</v>
      </c>
      <c r="K328" s="84">
        <f>IFERROR(J328/E328,"-")</f>
        <v>0</v>
      </c>
      <c r="L328" s="170">
        <v>2</v>
      </c>
      <c r="M328" s="171">
        <v>0</v>
      </c>
      <c r="N328" s="84">
        <f>IFERROR(M328/L328,"-")</f>
        <v>0</v>
      </c>
      <c r="O328" s="171">
        <v>0</v>
      </c>
      <c r="P328" s="84">
        <f>IFERROR(O328/L328,"-")</f>
        <v>0</v>
      </c>
      <c r="Q328" s="171">
        <v>0</v>
      </c>
      <c r="R328" s="84">
        <f>IFERROR(Q328/L328,"-")</f>
        <v>0</v>
      </c>
      <c r="S328" s="170">
        <v>541</v>
      </c>
      <c r="T328" s="171">
        <v>50</v>
      </c>
      <c r="U328" s="84">
        <f>IFERROR(T328/S328,"-")</f>
        <v>9.2421441774491686E-2</v>
      </c>
      <c r="V328" s="171">
        <v>119</v>
      </c>
      <c r="W328" s="84">
        <f>IFERROR(V328/S328,"-")</f>
        <v>0.21996303142329021</v>
      </c>
      <c r="X328" s="171">
        <v>49</v>
      </c>
      <c r="Y328" s="84">
        <f>IFERROR(X328/S328,"-")</f>
        <v>9.0573012939001843E-2</v>
      </c>
      <c r="Z328" s="170">
        <v>376</v>
      </c>
      <c r="AA328" s="171">
        <v>32</v>
      </c>
      <c r="AB328" s="84">
        <f>IFERROR(AA328/Z328,"-")</f>
        <v>8.5106382978723402E-2</v>
      </c>
      <c r="AC328" s="171">
        <v>96</v>
      </c>
      <c r="AD328" s="84">
        <f>IFERROR(AC328/Z328,"-")</f>
        <v>0.25531914893617019</v>
      </c>
      <c r="AE328" s="171">
        <v>34</v>
      </c>
      <c r="AF328" s="84">
        <f>IFERROR(AE328/Z328,"-")</f>
        <v>9.0425531914893623E-2</v>
      </c>
      <c r="AG328" s="170">
        <v>210</v>
      </c>
      <c r="AH328" s="171">
        <v>10</v>
      </c>
      <c r="AI328" s="84">
        <f>IFERROR(AH328/AG328,"-")</f>
        <v>4.7619047619047616E-2</v>
      </c>
      <c r="AJ328" s="171">
        <v>32</v>
      </c>
      <c r="AK328" s="84">
        <f>IFERROR(AJ328/AG328,"-")</f>
        <v>0.15238095238095239</v>
      </c>
      <c r="AL328" s="171">
        <v>17</v>
      </c>
      <c r="AM328" s="84">
        <f>IFERROR(AL328/AG328,"-")</f>
        <v>8.0952380952380956E-2</v>
      </c>
      <c r="AN328" s="170">
        <v>75</v>
      </c>
      <c r="AO328" s="171">
        <v>0</v>
      </c>
      <c r="AP328" s="84">
        <f>IFERROR(AO328/AN328,"-")</f>
        <v>0</v>
      </c>
      <c r="AQ328" s="171">
        <v>7</v>
      </c>
      <c r="AR328" s="84">
        <f>IFERROR(AQ328/AN328,"-")</f>
        <v>9.3333333333333338E-2</v>
      </c>
      <c r="AS328" s="171">
        <v>7</v>
      </c>
      <c r="AT328" s="84">
        <f>IFERROR(AS328/AN328,"-")</f>
        <v>9.3333333333333338E-2</v>
      </c>
      <c r="AU328" s="170">
        <v>20</v>
      </c>
      <c r="AV328" s="171">
        <v>0</v>
      </c>
      <c r="AW328" s="84">
        <f>IFERROR(AV328/AU328,"-")</f>
        <v>0</v>
      </c>
      <c r="AX328" s="171">
        <v>1</v>
      </c>
      <c r="AY328" s="84">
        <f>IFERROR(AX328/AU328,"-")</f>
        <v>0.05</v>
      </c>
      <c r="AZ328" s="171">
        <v>0</v>
      </c>
      <c r="BA328" s="84">
        <f>IFERROR(AZ328/AU328,"-")</f>
        <v>0</v>
      </c>
      <c r="BB328" s="170">
        <f t="shared" ref="BB328:BB381" si="1786">SUM(E328,L328,S328,Z328,AG328,AN328,AU328)</f>
        <v>1227</v>
      </c>
      <c r="BC328" s="171">
        <f t="shared" ref="BC328:BC381" si="1787">SUM(F328,M328,T328,AA328,AH328,AO328,AV328)</f>
        <v>92</v>
      </c>
      <c r="BD328" s="84">
        <f>IFERROR(BC328/BB328,"-")</f>
        <v>7.4979625101874489E-2</v>
      </c>
      <c r="BE328" s="171">
        <f t="shared" ref="BE328:BE381" si="1788">SUM(H328,O328,V328,AC328,AJ328,AQ328,AX328)</f>
        <v>255</v>
      </c>
      <c r="BF328" s="84">
        <f>IFERROR(BE328/BB328,"-")</f>
        <v>0.20782396088019561</v>
      </c>
      <c r="BG328" s="171">
        <f t="shared" ref="BG328:BG381" si="1789">SUM(J328,Q328,X328,AE328,AL328,AS328,AZ328)</f>
        <v>107</v>
      </c>
      <c r="BH328" s="84">
        <f>IFERROR(BG328/BB328,"-")</f>
        <v>8.7204563977180113E-2</v>
      </c>
      <c r="BU328" s="225"/>
      <c r="BV328" s="214" t="s">
        <v>299</v>
      </c>
      <c r="BW328" s="36">
        <f t="shared" si="1785"/>
        <v>0.62999185004074976</v>
      </c>
      <c r="BX328" s="226"/>
    </row>
    <row r="329" spans="2:76">
      <c r="B329" s="260"/>
      <c r="C329" s="271"/>
      <c r="D329" s="169" t="s">
        <v>160</v>
      </c>
      <c r="E329" s="164">
        <v>0</v>
      </c>
      <c r="F329" s="64">
        <v>0</v>
      </c>
      <c r="G329" s="62" t="str">
        <f t="shared" si="1252"/>
        <v>-</v>
      </c>
      <c r="H329" s="64">
        <v>0</v>
      </c>
      <c r="I329" s="62" t="str">
        <f t="shared" si="1253"/>
        <v>-</v>
      </c>
      <c r="J329" s="64">
        <v>0</v>
      </c>
      <c r="K329" s="62" t="str">
        <f t="shared" si="1254"/>
        <v>-</v>
      </c>
      <c r="L329" s="164">
        <v>0</v>
      </c>
      <c r="M329" s="64">
        <v>0</v>
      </c>
      <c r="N329" s="62" t="str">
        <f t="shared" si="1255"/>
        <v>-</v>
      </c>
      <c r="O329" s="64">
        <v>0</v>
      </c>
      <c r="P329" s="62" t="str">
        <f t="shared" si="1256"/>
        <v>-</v>
      </c>
      <c r="Q329" s="64">
        <v>0</v>
      </c>
      <c r="R329" s="62" t="str">
        <f t="shared" si="1257"/>
        <v>-</v>
      </c>
      <c r="S329" s="164">
        <v>194</v>
      </c>
      <c r="T329" s="64">
        <v>11</v>
      </c>
      <c r="U329" s="62">
        <f t="shared" si="1258"/>
        <v>5.6701030927835051E-2</v>
      </c>
      <c r="V329" s="64">
        <v>43</v>
      </c>
      <c r="W329" s="62">
        <f t="shared" si="1259"/>
        <v>0.22164948453608246</v>
      </c>
      <c r="X329" s="64">
        <v>14</v>
      </c>
      <c r="Y329" s="62">
        <f t="shared" si="1260"/>
        <v>7.2164948453608241E-2</v>
      </c>
      <c r="Z329" s="164">
        <v>93</v>
      </c>
      <c r="AA329" s="64">
        <v>6</v>
      </c>
      <c r="AB329" s="62">
        <f t="shared" si="1261"/>
        <v>6.4516129032258063E-2</v>
      </c>
      <c r="AC329" s="64">
        <v>25</v>
      </c>
      <c r="AD329" s="62">
        <f t="shared" si="1262"/>
        <v>0.26881720430107525</v>
      </c>
      <c r="AE329" s="64">
        <v>8</v>
      </c>
      <c r="AF329" s="62">
        <f t="shared" si="1263"/>
        <v>8.6021505376344093E-2</v>
      </c>
      <c r="AG329" s="164">
        <v>49</v>
      </c>
      <c r="AH329" s="64">
        <v>2</v>
      </c>
      <c r="AI329" s="62">
        <f t="shared" si="1264"/>
        <v>4.0816326530612242E-2</v>
      </c>
      <c r="AJ329" s="64">
        <v>8</v>
      </c>
      <c r="AK329" s="62">
        <f t="shared" si="1265"/>
        <v>0.16326530612244897</v>
      </c>
      <c r="AL329" s="64">
        <v>4</v>
      </c>
      <c r="AM329" s="62">
        <f t="shared" si="1266"/>
        <v>8.1632653061224483E-2</v>
      </c>
      <c r="AN329" s="164">
        <v>32</v>
      </c>
      <c r="AO329" s="64">
        <v>0</v>
      </c>
      <c r="AP329" s="62">
        <f t="shared" si="1267"/>
        <v>0</v>
      </c>
      <c r="AQ329" s="64">
        <v>2</v>
      </c>
      <c r="AR329" s="62">
        <f t="shared" si="1268"/>
        <v>6.25E-2</v>
      </c>
      <c r="AS329" s="64">
        <v>3</v>
      </c>
      <c r="AT329" s="62">
        <f t="shared" si="1269"/>
        <v>9.375E-2</v>
      </c>
      <c r="AU329" s="164">
        <v>7</v>
      </c>
      <c r="AV329" s="64">
        <v>0</v>
      </c>
      <c r="AW329" s="62">
        <f t="shared" si="1270"/>
        <v>0</v>
      </c>
      <c r="AX329" s="64">
        <v>0</v>
      </c>
      <c r="AY329" s="62">
        <f t="shared" si="1271"/>
        <v>0</v>
      </c>
      <c r="AZ329" s="64">
        <v>0</v>
      </c>
      <c r="BA329" s="62">
        <f t="shared" si="1272"/>
        <v>0</v>
      </c>
      <c r="BB329" s="164">
        <f t="shared" si="1786"/>
        <v>375</v>
      </c>
      <c r="BC329" s="64">
        <f t="shared" si="1787"/>
        <v>19</v>
      </c>
      <c r="BD329" s="62">
        <f t="shared" si="1273"/>
        <v>5.0666666666666665E-2</v>
      </c>
      <c r="BE329" s="64">
        <f t="shared" si="1788"/>
        <v>78</v>
      </c>
      <c r="BF329" s="62">
        <f t="shared" si="1274"/>
        <v>0.20799999999999999</v>
      </c>
      <c r="BG329" s="64">
        <f t="shared" si="1789"/>
        <v>29</v>
      </c>
      <c r="BH329" s="62">
        <f t="shared" si="1275"/>
        <v>7.7333333333333337E-2</v>
      </c>
      <c r="BU329" s="189"/>
      <c r="BV329" s="193" t="s">
        <v>160</v>
      </c>
      <c r="BW329" s="36">
        <f t="shared" si="1785"/>
        <v>0.66400000000000003</v>
      </c>
      <c r="BX329" s="36">
        <f>(BM264-SUM(BN264,BP264,BR264))/BM264</f>
        <v>0.65517241379310343</v>
      </c>
    </row>
    <row r="330" spans="2:76">
      <c r="B330" s="260"/>
      <c r="C330" s="271"/>
      <c r="D330" s="136" t="s">
        <v>210</v>
      </c>
      <c r="E330" s="164">
        <v>0</v>
      </c>
      <c r="F330" s="64">
        <v>0</v>
      </c>
      <c r="G330" s="62" t="str">
        <f t="shared" ref="G330" si="1790">IFERROR(F330/E330,"-")</f>
        <v>-</v>
      </c>
      <c r="H330" s="64">
        <v>0</v>
      </c>
      <c r="I330" s="62" t="str">
        <f t="shared" ref="I330" si="1791">IFERROR(H330/E330,"-")</f>
        <v>-</v>
      </c>
      <c r="J330" s="64">
        <v>0</v>
      </c>
      <c r="K330" s="62" t="str">
        <f t="shared" ref="K330" si="1792">IFERROR(J330/E330,"-")</f>
        <v>-</v>
      </c>
      <c r="L330" s="164">
        <v>1</v>
      </c>
      <c r="M330" s="64">
        <v>0</v>
      </c>
      <c r="N330" s="62">
        <f t="shared" ref="N330" si="1793">IFERROR(M330/L330,"-")</f>
        <v>0</v>
      </c>
      <c r="O330" s="64">
        <v>0</v>
      </c>
      <c r="P330" s="62">
        <f t="shared" ref="P330" si="1794">IFERROR(O330/L330,"-")</f>
        <v>0</v>
      </c>
      <c r="Q330" s="64">
        <v>0</v>
      </c>
      <c r="R330" s="62">
        <f t="shared" ref="R330" si="1795">IFERROR(Q330/L330,"-")</f>
        <v>0</v>
      </c>
      <c r="S330" s="164">
        <v>5</v>
      </c>
      <c r="T330" s="64">
        <v>0</v>
      </c>
      <c r="U330" s="62">
        <f t="shared" ref="U330" si="1796">IFERROR(T330/S330,"-")</f>
        <v>0</v>
      </c>
      <c r="V330" s="64">
        <v>1</v>
      </c>
      <c r="W330" s="62">
        <f t="shared" ref="W330" si="1797">IFERROR(V330/S330,"-")</f>
        <v>0.2</v>
      </c>
      <c r="X330" s="64">
        <v>0</v>
      </c>
      <c r="Y330" s="62">
        <f t="shared" ref="Y330" si="1798">IFERROR(X330/S330,"-")</f>
        <v>0</v>
      </c>
      <c r="Z330" s="164">
        <v>7</v>
      </c>
      <c r="AA330" s="64">
        <v>0</v>
      </c>
      <c r="AB330" s="62">
        <f t="shared" ref="AB330" si="1799">IFERROR(AA330/Z330,"-")</f>
        <v>0</v>
      </c>
      <c r="AC330" s="64">
        <v>0</v>
      </c>
      <c r="AD330" s="62">
        <f t="shared" ref="AD330" si="1800">IFERROR(AC330/Z330,"-")</f>
        <v>0</v>
      </c>
      <c r="AE330" s="64">
        <v>0</v>
      </c>
      <c r="AF330" s="62">
        <f t="shared" ref="AF330" si="1801">IFERROR(AE330/Z330,"-")</f>
        <v>0</v>
      </c>
      <c r="AG330" s="164">
        <v>11</v>
      </c>
      <c r="AH330" s="64">
        <v>0</v>
      </c>
      <c r="AI330" s="62">
        <f t="shared" ref="AI330" si="1802">IFERROR(AH330/AG330,"-")</f>
        <v>0</v>
      </c>
      <c r="AJ330" s="64">
        <v>0</v>
      </c>
      <c r="AK330" s="62">
        <f t="shared" ref="AK330" si="1803">IFERROR(AJ330/AG330,"-")</f>
        <v>0</v>
      </c>
      <c r="AL330" s="64">
        <v>1</v>
      </c>
      <c r="AM330" s="62">
        <f t="shared" ref="AM330" si="1804">IFERROR(AL330/AG330,"-")</f>
        <v>9.0909090909090912E-2</v>
      </c>
      <c r="AN330" s="164">
        <v>11</v>
      </c>
      <c r="AO330" s="64">
        <v>0</v>
      </c>
      <c r="AP330" s="62">
        <f t="shared" ref="AP330" si="1805">IFERROR(AO330/AN330,"-")</f>
        <v>0</v>
      </c>
      <c r="AQ330" s="64">
        <v>0</v>
      </c>
      <c r="AR330" s="62">
        <f t="shared" ref="AR330" si="1806">IFERROR(AQ330/AN330,"-")</f>
        <v>0</v>
      </c>
      <c r="AS330" s="64">
        <v>0</v>
      </c>
      <c r="AT330" s="62">
        <f t="shared" ref="AT330" si="1807">IFERROR(AS330/AN330,"-")</f>
        <v>0</v>
      </c>
      <c r="AU330" s="164">
        <v>17</v>
      </c>
      <c r="AV330" s="64">
        <v>0</v>
      </c>
      <c r="AW330" s="62">
        <f t="shared" ref="AW330" si="1808">IFERROR(AV330/AU330,"-")</f>
        <v>0</v>
      </c>
      <c r="AX330" s="64">
        <v>0</v>
      </c>
      <c r="AY330" s="62">
        <f t="shared" ref="AY330" si="1809">IFERROR(AX330/AU330,"-")</f>
        <v>0</v>
      </c>
      <c r="AZ330" s="64">
        <v>0</v>
      </c>
      <c r="BA330" s="62">
        <f t="shared" ref="BA330" si="1810">IFERROR(AZ330/AU330,"-")</f>
        <v>0</v>
      </c>
      <c r="BB330" s="164">
        <f t="shared" si="1786"/>
        <v>52</v>
      </c>
      <c r="BC330" s="64">
        <f t="shared" si="1787"/>
        <v>0</v>
      </c>
      <c r="BD330" s="62">
        <f t="shared" ref="BD330" si="1811">IFERROR(BC330/BB330,"-")</f>
        <v>0</v>
      </c>
      <c r="BE330" s="64">
        <f t="shared" si="1788"/>
        <v>1</v>
      </c>
      <c r="BF330" s="62">
        <f t="shared" ref="BF330" si="1812">IFERROR(BE330/BB330,"-")</f>
        <v>1.9230769230769232E-2</v>
      </c>
      <c r="BG330" s="64">
        <f t="shared" si="1789"/>
        <v>1</v>
      </c>
      <c r="BH330" s="62">
        <f t="shared" ref="BH330" si="1813">IFERROR(BG330/BB330,"-")</f>
        <v>1.9230769230769232E-2</v>
      </c>
      <c r="BU330" s="189"/>
      <c r="BV330" s="193" t="s">
        <v>209</v>
      </c>
      <c r="BW330" s="36">
        <f t="shared" si="1785"/>
        <v>0.96153846153846156</v>
      </c>
      <c r="BX330" s="36">
        <f>(BM265-SUM(BN265,BP265,BR265))/BM265</f>
        <v>0.97333333333333338</v>
      </c>
    </row>
    <row r="331" spans="2:76">
      <c r="B331" s="261"/>
      <c r="C331" s="272"/>
      <c r="D331" s="154" t="s">
        <v>67</v>
      </c>
      <c r="E331" s="38">
        <v>7</v>
      </c>
      <c r="F331" s="57">
        <v>0</v>
      </c>
      <c r="G331" s="55">
        <f t="shared" si="1252"/>
        <v>0</v>
      </c>
      <c r="H331" s="57">
        <v>0</v>
      </c>
      <c r="I331" s="55">
        <f t="shared" si="1253"/>
        <v>0</v>
      </c>
      <c r="J331" s="57">
        <v>0</v>
      </c>
      <c r="K331" s="55">
        <f t="shared" si="1254"/>
        <v>0</v>
      </c>
      <c r="L331" s="38">
        <v>19</v>
      </c>
      <c r="M331" s="57">
        <v>0</v>
      </c>
      <c r="N331" s="55">
        <f t="shared" si="1255"/>
        <v>0</v>
      </c>
      <c r="O331" s="57">
        <v>3</v>
      </c>
      <c r="P331" s="55">
        <f t="shared" si="1256"/>
        <v>0.15789473684210525</v>
      </c>
      <c r="Q331" s="57">
        <v>0</v>
      </c>
      <c r="R331" s="55">
        <f t="shared" si="1257"/>
        <v>0</v>
      </c>
      <c r="S331" s="38">
        <v>1941</v>
      </c>
      <c r="T331" s="57">
        <v>146</v>
      </c>
      <c r="U331" s="55">
        <f t="shared" si="1258"/>
        <v>7.5218959299330243E-2</v>
      </c>
      <c r="V331" s="57">
        <v>384</v>
      </c>
      <c r="W331" s="55">
        <f t="shared" si="1259"/>
        <v>0.19783616692426584</v>
      </c>
      <c r="X331" s="57">
        <v>174</v>
      </c>
      <c r="Y331" s="55">
        <f t="shared" si="1260"/>
        <v>8.964451313755796E-2</v>
      </c>
      <c r="Z331" s="38">
        <v>1382</v>
      </c>
      <c r="AA331" s="57">
        <v>89</v>
      </c>
      <c r="AB331" s="55">
        <f t="shared" si="1261"/>
        <v>6.4399421128798845E-2</v>
      </c>
      <c r="AC331" s="57">
        <v>268</v>
      </c>
      <c r="AD331" s="55">
        <f t="shared" si="1262"/>
        <v>0.19392185238784371</v>
      </c>
      <c r="AE331" s="57">
        <v>127</v>
      </c>
      <c r="AF331" s="55">
        <f t="shared" si="1263"/>
        <v>9.1895803183791605E-2</v>
      </c>
      <c r="AG331" s="38">
        <v>852</v>
      </c>
      <c r="AH331" s="57">
        <v>31</v>
      </c>
      <c r="AI331" s="55">
        <f t="shared" si="1264"/>
        <v>3.6384976525821594E-2</v>
      </c>
      <c r="AJ331" s="57">
        <v>105</v>
      </c>
      <c r="AK331" s="55">
        <f t="shared" si="1265"/>
        <v>0.12323943661971831</v>
      </c>
      <c r="AL331" s="57">
        <v>68</v>
      </c>
      <c r="AM331" s="55">
        <f t="shared" si="1266"/>
        <v>7.9812206572769953E-2</v>
      </c>
      <c r="AN331" s="38">
        <v>398</v>
      </c>
      <c r="AO331" s="57">
        <v>4</v>
      </c>
      <c r="AP331" s="55">
        <f t="shared" si="1267"/>
        <v>1.0050251256281407E-2</v>
      </c>
      <c r="AQ331" s="57">
        <v>26</v>
      </c>
      <c r="AR331" s="55">
        <f t="shared" si="1268"/>
        <v>6.5326633165829151E-2</v>
      </c>
      <c r="AS331" s="57">
        <v>23</v>
      </c>
      <c r="AT331" s="55">
        <f t="shared" si="1269"/>
        <v>5.7788944723618091E-2</v>
      </c>
      <c r="AU331" s="38">
        <v>145</v>
      </c>
      <c r="AV331" s="57">
        <v>0</v>
      </c>
      <c r="AW331" s="55">
        <f t="shared" si="1270"/>
        <v>0</v>
      </c>
      <c r="AX331" s="57">
        <v>6</v>
      </c>
      <c r="AY331" s="55">
        <f t="shared" si="1271"/>
        <v>4.1379310344827586E-2</v>
      </c>
      <c r="AZ331" s="57">
        <v>3</v>
      </c>
      <c r="BA331" s="55">
        <f t="shared" si="1272"/>
        <v>2.0689655172413793E-2</v>
      </c>
      <c r="BB331" s="38">
        <f t="shared" si="1786"/>
        <v>4744</v>
      </c>
      <c r="BC331" s="57">
        <f t="shared" si="1787"/>
        <v>270</v>
      </c>
      <c r="BD331" s="55">
        <f t="shared" si="1273"/>
        <v>5.6913996627318719E-2</v>
      </c>
      <c r="BE331" s="57">
        <f t="shared" si="1788"/>
        <v>792</v>
      </c>
      <c r="BF331" s="55">
        <f t="shared" si="1274"/>
        <v>0.16694772344013492</v>
      </c>
      <c r="BG331" s="57">
        <f t="shared" si="1789"/>
        <v>395</v>
      </c>
      <c r="BH331" s="55">
        <f t="shared" si="1275"/>
        <v>8.326306913996627E-2</v>
      </c>
      <c r="BU331" s="190"/>
      <c r="BV331" s="192" t="s">
        <v>67</v>
      </c>
      <c r="BW331" s="36">
        <f t="shared" si="1785"/>
        <v>0.69287521079258008</v>
      </c>
      <c r="BX331" s="36">
        <f>(BM266-SUM(BN266,BP266,BR266))/BM266</f>
        <v>0.72592428603055126</v>
      </c>
    </row>
    <row r="332" spans="2:76">
      <c r="B332" s="259">
        <v>66</v>
      </c>
      <c r="C332" s="270" t="s">
        <v>5</v>
      </c>
      <c r="D332" s="135" t="s">
        <v>211</v>
      </c>
      <c r="E332" s="120">
        <v>3</v>
      </c>
      <c r="F332" s="83">
        <v>0</v>
      </c>
      <c r="G332" s="72">
        <f t="shared" si="839"/>
        <v>0</v>
      </c>
      <c r="H332" s="73">
        <v>0</v>
      </c>
      <c r="I332" s="72">
        <f t="shared" si="840"/>
        <v>0</v>
      </c>
      <c r="J332" s="73">
        <v>1</v>
      </c>
      <c r="K332" s="72">
        <f t="shared" si="841"/>
        <v>0.33333333333333331</v>
      </c>
      <c r="L332" s="120">
        <v>7</v>
      </c>
      <c r="M332" s="83">
        <v>1</v>
      </c>
      <c r="N332" s="72">
        <f t="shared" si="842"/>
        <v>0.14285714285714285</v>
      </c>
      <c r="O332" s="73">
        <v>2</v>
      </c>
      <c r="P332" s="72">
        <f t="shared" si="843"/>
        <v>0.2857142857142857</v>
      </c>
      <c r="Q332" s="73">
        <v>0</v>
      </c>
      <c r="R332" s="72">
        <f t="shared" si="844"/>
        <v>0</v>
      </c>
      <c r="S332" s="120">
        <v>1023</v>
      </c>
      <c r="T332" s="83">
        <v>148</v>
      </c>
      <c r="U332" s="72">
        <f t="shared" si="845"/>
        <v>0.14467253176930597</v>
      </c>
      <c r="V332" s="73">
        <v>340</v>
      </c>
      <c r="W332" s="72">
        <f t="shared" si="846"/>
        <v>0.33235581622678395</v>
      </c>
      <c r="X332" s="73">
        <v>67</v>
      </c>
      <c r="Y332" s="72">
        <f t="shared" si="847"/>
        <v>6.5493646138807426E-2</v>
      </c>
      <c r="Z332" s="120">
        <v>723</v>
      </c>
      <c r="AA332" s="83">
        <v>90</v>
      </c>
      <c r="AB332" s="72">
        <f t="shared" si="848"/>
        <v>0.12448132780082988</v>
      </c>
      <c r="AC332" s="73">
        <v>265</v>
      </c>
      <c r="AD332" s="72">
        <f t="shared" si="849"/>
        <v>0.36652835408022127</v>
      </c>
      <c r="AE332" s="73">
        <v>41</v>
      </c>
      <c r="AF332" s="72">
        <f t="shared" si="850"/>
        <v>5.6708160442600276E-2</v>
      </c>
      <c r="AG332" s="120">
        <v>467</v>
      </c>
      <c r="AH332" s="83">
        <v>43</v>
      </c>
      <c r="AI332" s="72">
        <f t="shared" si="851"/>
        <v>9.2077087794432549E-2</v>
      </c>
      <c r="AJ332" s="73">
        <v>160</v>
      </c>
      <c r="AK332" s="72">
        <f t="shared" si="852"/>
        <v>0.34261241970021411</v>
      </c>
      <c r="AL332" s="73">
        <v>12</v>
      </c>
      <c r="AM332" s="72">
        <f t="shared" si="853"/>
        <v>2.569593147751606E-2</v>
      </c>
      <c r="AN332" s="120">
        <v>243</v>
      </c>
      <c r="AO332" s="83">
        <v>21</v>
      </c>
      <c r="AP332" s="72">
        <f t="shared" si="854"/>
        <v>8.6419753086419748E-2</v>
      </c>
      <c r="AQ332" s="73">
        <v>62</v>
      </c>
      <c r="AR332" s="72">
        <f t="shared" si="855"/>
        <v>0.2551440329218107</v>
      </c>
      <c r="AS332" s="73">
        <v>6</v>
      </c>
      <c r="AT332" s="72">
        <f t="shared" si="856"/>
        <v>2.4691358024691357E-2</v>
      </c>
      <c r="AU332" s="120">
        <v>97</v>
      </c>
      <c r="AV332" s="83">
        <v>4</v>
      </c>
      <c r="AW332" s="72">
        <f t="shared" si="857"/>
        <v>4.1237113402061855E-2</v>
      </c>
      <c r="AX332" s="73">
        <v>19</v>
      </c>
      <c r="AY332" s="72">
        <f t="shared" si="858"/>
        <v>0.19587628865979381</v>
      </c>
      <c r="AZ332" s="73">
        <v>1</v>
      </c>
      <c r="BA332" s="72">
        <f t="shared" si="859"/>
        <v>1.0309278350515464E-2</v>
      </c>
      <c r="BB332" s="120">
        <f t="shared" si="1786"/>
        <v>2563</v>
      </c>
      <c r="BC332" s="74">
        <f t="shared" si="1787"/>
        <v>307</v>
      </c>
      <c r="BD332" s="72">
        <f t="shared" si="860"/>
        <v>0.11978150604760048</v>
      </c>
      <c r="BE332" s="74">
        <f t="shared" si="1788"/>
        <v>848</v>
      </c>
      <c r="BF332" s="72">
        <f t="shared" si="861"/>
        <v>0.33086227077643388</v>
      </c>
      <c r="BG332" s="74">
        <f t="shared" si="1789"/>
        <v>128</v>
      </c>
      <c r="BH332" s="72">
        <f t="shared" si="862"/>
        <v>4.9941474834178698E-2</v>
      </c>
      <c r="BU332" s="188" t="s">
        <v>5</v>
      </c>
      <c r="BV332" s="193" t="s">
        <v>140</v>
      </c>
      <c r="BW332" s="36">
        <f t="shared" si="1785"/>
        <v>0.49941474834178695</v>
      </c>
      <c r="BX332" s="36">
        <f>(BM267-SUM(BN267,BP267,BR267))/BM267</f>
        <v>0.47123947051744886</v>
      </c>
    </row>
    <row r="333" spans="2:76">
      <c r="B333" s="260"/>
      <c r="C333" s="271"/>
      <c r="D333" s="216" t="s">
        <v>303</v>
      </c>
      <c r="E333" s="170">
        <v>0</v>
      </c>
      <c r="F333" s="220">
        <v>0</v>
      </c>
      <c r="G333" s="84" t="str">
        <f t="shared" si="839"/>
        <v>-</v>
      </c>
      <c r="H333" s="231">
        <v>0</v>
      </c>
      <c r="I333" s="84" t="str">
        <f>IFERROR(H333/E333,"-")</f>
        <v>-</v>
      </c>
      <c r="J333" s="231">
        <v>0</v>
      </c>
      <c r="K333" s="84" t="str">
        <f>IFERROR(J333/E333,"-")</f>
        <v>-</v>
      </c>
      <c r="L333" s="170">
        <v>0</v>
      </c>
      <c r="M333" s="220">
        <v>0</v>
      </c>
      <c r="N333" s="84" t="str">
        <f>IFERROR(M333/L333,"-")</f>
        <v>-</v>
      </c>
      <c r="O333" s="231">
        <v>0</v>
      </c>
      <c r="P333" s="84" t="str">
        <f t="shared" si="843"/>
        <v>-</v>
      </c>
      <c r="Q333" s="231">
        <v>0</v>
      </c>
      <c r="R333" s="84" t="str">
        <f>IFERROR(Q333/L333,"-")</f>
        <v>-</v>
      </c>
      <c r="S333" s="170">
        <v>793</v>
      </c>
      <c r="T333" s="220">
        <v>128</v>
      </c>
      <c r="U333" s="84">
        <f>IFERROR(T333/S333,"-")</f>
        <v>0.16141235813366961</v>
      </c>
      <c r="V333" s="231">
        <v>303</v>
      </c>
      <c r="W333" s="84">
        <f>IFERROR(V333/S333,"-")</f>
        <v>0.38209331651954603</v>
      </c>
      <c r="X333" s="231">
        <v>52</v>
      </c>
      <c r="Y333" s="84">
        <f>IFERROR(X333/S333,"-")</f>
        <v>6.5573770491803282E-2</v>
      </c>
      <c r="Z333" s="170">
        <v>588</v>
      </c>
      <c r="AA333" s="220">
        <v>96</v>
      </c>
      <c r="AB333" s="84">
        <f>IFERROR(AA333/Z333,"-")</f>
        <v>0.16326530612244897</v>
      </c>
      <c r="AC333" s="231">
        <v>233</v>
      </c>
      <c r="AD333" s="84">
        <f>IFERROR(AC333/Z333,"-")</f>
        <v>0.39625850340136054</v>
      </c>
      <c r="AE333" s="231">
        <v>25</v>
      </c>
      <c r="AF333" s="84">
        <f>IFERROR(AE333/Z333,"-")</f>
        <v>4.2517006802721087E-2</v>
      </c>
      <c r="AG333" s="170">
        <v>316</v>
      </c>
      <c r="AH333" s="220">
        <v>45</v>
      </c>
      <c r="AI333" s="84">
        <f>IFERROR(AH333/AG333,"-")</f>
        <v>0.14240506329113925</v>
      </c>
      <c r="AJ333" s="231">
        <v>140</v>
      </c>
      <c r="AK333" s="84">
        <f>IFERROR(AJ333/AG333,"-")</f>
        <v>0.44303797468354428</v>
      </c>
      <c r="AL333" s="231">
        <v>12</v>
      </c>
      <c r="AM333" s="84">
        <f>IFERROR(AL333/AG333,"-")</f>
        <v>3.7974683544303799E-2</v>
      </c>
      <c r="AN333" s="170">
        <v>101</v>
      </c>
      <c r="AO333" s="220">
        <v>7</v>
      </c>
      <c r="AP333" s="84">
        <f>IFERROR(AO333/AN333,"-")</f>
        <v>6.9306930693069313E-2</v>
      </c>
      <c r="AQ333" s="231">
        <v>43</v>
      </c>
      <c r="AR333" s="84">
        <f>IFERROR(AQ333/AN333,"-")</f>
        <v>0.42574257425742573</v>
      </c>
      <c r="AS333" s="231">
        <v>5</v>
      </c>
      <c r="AT333" s="84">
        <f>IFERROR(AS333/AN333,"-")</f>
        <v>4.9504950495049507E-2</v>
      </c>
      <c r="AU333" s="170">
        <v>21</v>
      </c>
      <c r="AV333" s="220">
        <v>1</v>
      </c>
      <c r="AW333" s="84">
        <f>IFERROR(AV333/AU333,"-")</f>
        <v>4.7619047619047616E-2</v>
      </c>
      <c r="AX333" s="231">
        <v>5</v>
      </c>
      <c r="AY333" s="84">
        <f>IFERROR(AX333/AU333,"-")</f>
        <v>0.23809523809523808</v>
      </c>
      <c r="AZ333" s="231">
        <v>0</v>
      </c>
      <c r="BA333" s="84">
        <f>IFERROR(AZ333/AU333,"-")</f>
        <v>0</v>
      </c>
      <c r="BB333" s="170">
        <f t="shared" si="1786"/>
        <v>1819</v>
      </c>
      <c r="BC333" s="171">
        <f t="shared" si="1787"/>
        <v>277</v>
      </c>
      <c r="BD333" s="84">
        <f>IFERROR(BC333/BB333,"-")</f>
        <v>0.15228147333699835</v>
      </c>
      <c r="BE333" s="171">
        <f t="shared" si="1788"/>
        <v>724</v>
      </c>
      <c r="BF333" s="84">
        <f>IFERROR(BE333/BB333,"-")</f>
        <v>0.39802089059923035</v>
      </c>
      <c r="BG333" s="171">
        <f t="shared" si="1789"/>
        <v>94</v>
      </c>
      <c r="BH333" s="84">
        <f>IFERROR(BG333/BB333,"-")</f>
        <v>5.1676745464540957E-2</v>
      </c>
      <c r="BU333" s="225"/>
      <c r="BV333" s="214" t="s">
        <v>299</v>
      </c>
      <c r="BW333" s="36">
        <f t="shared" si="1785"/>
        <v>0.39802089059923035</v>
      </c>
      <c r="BX333" s="226"/>
    </row>
    <row r="334" spans="2:76">
      <c r="B334" s="260"/>
      <c r="C334" s="271"/>
      <c r="D334" s="169" t="s">
        <v>160</v>
      </c>
      <c r="E334" s="164">
        <v>0</v>
      </c>
      <c r="F334" s="165">
        <v>0</v>
      </c>
      <c r="G334" s="62" t="str">
        <f t="shared" si="839"/>
        <v>-</v>
      </c>
      <c r="H334" s="63">
        <v>0</v>
      </c>
      <c r="I334" s="62" t="str">
        <f t="shared" si="840"/>
        <v>-</v>
      </c>
      <c r="J334" s="63">
        <v>0</v>
      </c>
      <c r="K334" s="62" t="str">
        <f t="shared" si="841"/>
        <v>-</v>
      </c>
      <c r="L334" s="164">
        <v>0</v>
      </c>
      <c r="M334" s="165">
        <v>0</v>
      </c>
      <c r="N334" s="62" t="str">
        <f t="shared" si="842"/>
        <v>-</v>
      </c>
      <c r="O334" s="63">
        <v>0</v>
      </c>
      <c r="P334" s="62" t="str">
        <f t="shared" si="843"/>
        <v>-</v>
      </c>
      <c r="Q334" s="63">
        <v>0</v>
      </c>
      <c r="R334" s="62" t="str">
        <f t="shared" si="844"/>
        <v>-</v>
      </c>
      <c r="S334" s="164">
        <v>221</v>
      </c>
      <c r="T334" s="165">
        <v>31</v>
      </c>
      <c r="U334" s="62">
        <f t="shared" si="845"/>
        <v>0.14027149321266968</v>
      </c>
      <c r="V334" s="63">
        <v>67</v>
      </c>
      <c r="W334" s="62">
        <f t="shared" si="846"/>
        <v>0.30316742081447962</v>
      </c>
      <c r="X334" s="63">
        <v>13</v>
      </c>
      <c r="Y334" s="62">
        <f t="shared" si="847"/>
        <v>5.8823529411764705E-2</v>
      </c>
      <c r="Z334" s="164">
        <v>144</v>
      </c>
      <c r="AA334" s="165">
        <v>17</v>
      </c>
      <c r="AB334" s="62">
        <f t="shared" si="848"/>
        <v>0.11805555555555555</v>
      </c>
      <c r="AC334" s="63">
        <v>71</v>
      </c>
      <c r="AD334" s="62">
        <f t="shared" si="849"/>
        <v>0.49305555555555558</v>
      </c>
      <c r="AE334" s="63">
        <v>8</v>
      </c>
      <c r="AF334" s="62">
        <f t="shared" si="850"/>
        <v>5.5555555555555552E-2</v>
      </c>
      <c r="AG334" s="164">
        <v>46</v>
      </c>
      <c r="AH334" s="165">
        <v>5</v>
      </c>
      <c r="AI334" s="62">
        <f t="shared" si="851"/>
        <v>0.10869565217391304</v>
      </c>
      <c r="AJ334" s="63">
        <v>24</v>
      </c>
      <c r="AK334" s="62">
        <f t="shared" si="852"/>
        <v>0.52173913043478259</v>
      </c>
      <c r="AL334" s="63">
        <v>0</v>
      </c>
      <c r="AM334" s="62">
        <f t="shared" si="853"/>
        <v>0</v>
      </c>
      <c r="AN334" s="164">
        <v>14</v>
      </c>
      <c r="AO334" s="165">
        <v>1</v>
      </c>
      <c r="AP334" s="62">
        <f t="shared" si="854"/>
        <v>7.1428571428571425E-2</v>
      </c>
      <c r="AQ334" s="63">
        <v>4</v>
      </c>
      <c r="AR334" s="62">
        <f t="shared" si="855"/>
        <v>0.2857142857142857</v>
      </c>
      <c r="AS334" s="63">
        <v>0</v>
      </c>
      <c r="AT334" s="62">
        <f t="shared" si="856"/>
        <v>0</v>
      </c>
      <c r="AU334" s="164">
        <v>3</v>
      </c>
      <c r="AV334" s="165">
        <v>0</v>
      </c>
      <c r="AW334" s="62">
        <f t="shared" si="857"/>
        <v>0</v>
      </c>
      <c r="AX334" s="63">
        <v>0</v>
      </c>
      <c r="AY334" s="62">
        <f t="shared" si="858"/>
        <v>0</v>
      </c>
      <c r="AZ334" s="63">
        <v>0</v>
      </c>
      <c r="BA334" s="62">
        <f t="shared" si="859"/>
        <v>0</v>
      </c>
      <c r="BB334" s="164">
        <f t="shared" si="1786"/>
        <v>428</v>
      </c>
      <c r="BC334" s="64">
        <f t="shared" si="1787"/>
        <v>54</v>
      </c>
      <c r="BD334" s="62">
        <f t="shared" si="860"/>
        <v>0.12616822429906541</v>
      </c>
      <c r="BE334" s="64">
        <f t="shared" si="1788"/>
        <v>166</v>
      </c>
      <c r="BF334" s="62">
        <f t="shared" si="861"/>
        <v>0.38785046728971961</v>
      </c>
      <c r="BG334" s="64">
        <f t="shared" si="1789"/>
        <v>21</v>
      </c>
      <c r="BH334" s="62">
        <f t="shared" si="862"/>
        <v>4.9065420560747662E-2</v>
      </c>
      <c r="BU334" s="189"/>
      <c r="BV334" s="193" t="s">
        <v>160</v>
      </c>
      <c r="BW334" s="36">
        <f t="shared" si="1785"/>
        <v>0.43691588785046731</v>
      </c>
      <c r="BX334" s="36">
        <f>(BM268-SUM(BN268,BP268,BR268))/BM268</f>
        <v>0.48241206030150752</v>
      </c>
    </row>
    <row r="335" spans="2:76">
      <c r="B335" s="260"/>
      <c r="C335" s="271"/>
      <c r="D335" s="136" t="s">
        <v>210</v>
      </c>
      <c r="E335" s="164">
        <v>0</v>
      </c>
      <c r="F335" s="165">
        <v>0</v>
      </c>
      <c r="G335" s="62" t="str">
        <f t="shared" ref="G335" si="1814">IFERROR(F335/E335,"-")</f>
        <v>-</v>
      </c>
      <c r="H335" s="63">
        <v>0</v>
      </c>
      <c r="I335" s="62" t="str">
        <f t="shared" ref="I335" si="1815">IFERROR(H335/E335,"-")</f>
        <v>-</v>
      </c>
      <c r="J335" s="63">
        <v>0</v>
      </c>
      <c r="K335" s="62" t="str">
        <f t="shared" ref="K335" si="1816">IFERROR(J335/E335,"-")</f>
        <v>-</v>
      </c>
      <c r="L335" s="164">
        <v>0</v>
      </c>
      <c r="M335" s="165">
        <v>0</v>
      </c>
      <c r="N335" s="62" t="str">
        <f t="shared" ref="N335" si="1817">IFERROR(M335/L335,"-")</f>
        <v>-</v>
      </c>
      <c r="O335" s="63">
        <v>0</v>
      </c>
      <c r="P335" s="62" t="str">
        <f t="shared" ref="P335" si="1818">IFERROR(O335/L335,"-")</f>
        <v>-</v>
      </c>
      <c r="Q335" s="63">
        <v>0</v>
      </c>
      <c r="R335" s="62" t="str">
        <f t="shared" ref="R335" si="1819">IFERROR(Q335/L335,"-")</f>
        <v>-</v>
      </c>
      <c r="S335" s="164">
        <v>6</v>
      </c>
      <c r="T335" s="165">
        <v>0</v>
      </c>
      <c r="U335" s="62">
        <f t="shared" ref="U335" si="1820">IFERROR(T335/S335,"-")</f>
        <v>0</v>
      </c>
      <c r="V335" s="63">
        <v>2</v>
      </c>
      <c r="W335" s="62">
        <f t="shared" ref="W335" si="1821">IFERROR(V335/S335,"-")</f>
        <v>0.33333333333333331</v>
      </c>
      <c r="X335" s="63">
        <v>0</v>
      </c>
      <c r="Y335" s="62">
        <f t="shared" ref="Y335" si="1822">IFERROR(X335/S335,"-")</f>
        <v>0</v>
      </c>
      <c r="Z335" s="164">
        <v>12</v>
      </c>
      <c r="AA335" s="165">
        <v>0</v>
      </c>
      <c r="AB335" s="62">
        <f t="shared" ref="AB335" si="1823">IFERROR(AA335/Z335,"-")</f>
        <v>0</v>
      </c>
      <c r="AC335" s="63">
        <v>0</v>
      </c>
      <c r="AD335" s="62">
        <f t="shared" ref="AD335" si="1824">IFERROR(AC335/Z335,"-")</f>
        <v>0</v>
      </c>
      <c r="AE335" s="63">
        <v>0</v>
      </c>
      <c r="AF335" s="62">
        <f t="shared" ref="AF335" si="1825">IFERROR(AE335/Z335,"-")</f>
        <v>0</v>
      </c>
      <c r="AG335" s="164">
        <v>12</v>
      </c>
      <c r="AH335" s="165">
        <v>1</v>
      </c>
      <c r="AI335" s="62">
        <f t="shared" ref="AI335" si="1826">IFERROR(AH335/AG335,"-")</f>
        <v>8.3333333333333329E-2</v>
      </c>
      <c r="AJ335" s="63">
        <v>1</v>
      </c>
      <c r="AK335" s="62">
        <f t="shared" ref="AK335" si="1827">IFERROR(AJ335/AG335,"-")</f>
        <v>8.3333333333333329E-2</v>
      </c>
      <c r="AL335" s="63">
        <v>0</v>
      </c>
      <c r="AM335" s="62">
        <f t="shared" ref="AM335" si="1828">IFERROR(AL335/AG335,"-")</f>
        <v>0</v>
      </c>
      <c r="AN335" s="164">
        <v>14</v>
      </c>
      <c r="AO335" s="165">
        <v>0</v>
      </c>
      <c r="AP335" s="62">
        <f t="shared" ref="AP335" si="1829">IFERROR(AO335/AN335,"-")</f>
        <v>0</v>
      </c>
      <c r="AQ335" s="63">
        <v>0</v>
      </c>
      <c r="AR335" s="62">
        <f t="shared" ref="AR335" si="1830">IFERROR(AQ335/AN335,"-")</f>
        <v>0</v>
      </c>
      <c r="AS335" s="63">
        <v>0</v>
      </c>
      <c r="AT335" s="62">
        <f t="shared" ref="AT335" si="1831">IFERROR(AS335/AN335,"-")</f>
        <v>0</v>
      </c>
      <c r="AU335" s="164">
        <v>6</v>
      </c>
      <c r="AV335" s="165">
        <v>0</v>
      </c>
      <c r="AW335" s="62">
        <f t="shared" ref="AW335" si="1832">IFERROR(AV335/AU335,"-")</f>
        <v>0</v>
      </c>
      <c r="AX335" s="63">
        <v>0</v>
      </c>
      <c r="AY335" s="62">
        <f t="shared" ref="AY335" si="1833">IFERROR(AX335/AU335,"-")</f>
        <v>0</v>
      </c>
      <c r="AZ335" s="63">
        <v>0</v>
      </c>
      <c r="BA335" s="62">
        <f t="shared" ref="BA335" si="1834">IFERROR(AZ335/AU335,"-")</f>
        <v>0</v>
      </c>
      <c r="BB335" s="164">
        <f t="shared" si="1786"/>
        <v>50</v>
      </c>
      <c r="BC335" s="64">
        <f t="shared" si="1787"/>
        <v>1</v>
      </c>
      <c r="BD335" s="62">
        <f t="shared" ref="BD335" si="1835">IFERROR(BC335/BB335,"-")</f>
        <v>0.02</v>
      </c>
      <c r="BE335" s="64">
        <f t="shared" si="1788"/>
        <v>3</v>
      </c>
      <c r="BF335" s="62">
        <f t="shared" ref="BF335" si="1836">IFERROR(BE335/BB335,"-")</f>
        <v>0.06</v>
      </c>
      <c r="BG335" s="64">
        <f t="shared" si="1789"/>
        <v>0</v>
      </c>
      <c r="BH335" s="62">
        <f t="shared" ref="BH335" si="1837">IFERROR(BG335/BB335,"-")</f>
        <v>0</v>
      </c>
      <c r="BU335" s="189"/>
      <c r="BV335" s="193" t="s">
        <v>209</v>
      </c>
      <c r="BW335" s="36">
        <f t="shared" si="1785"/>
        <v>0.92</v>
      </c>
      <c r="BX335" s="36">
        <f>(BM269-SUM(BN269,BP269,BR269))/BM269</f>
        <v>0.82432432432432434</v>
      </c>
    </row>
    <row r="336" spans="2:76">
      <c r="B336" s="261"/>
      <c r="C336" s="272"/>
      <c r="D336" s="154" t="s">
        <v>67</v>
      </c>
      <c r="E336" s="37">
        <v>3</v>
      </c>
      <c r="F336" s="234">
        <v>0</v>
      </c>
      <c r="G336" s="13">
        <f t="shared" si="839"/>
        <v>0</v>
      </c>
      <c r="H336" s="33">
        <v>0</v>
      </c>
      <c r="I336" s="13">
        <f t="shared" si="840"/>
        <v>0</v>
      </c>
      <c r="J336" s="33">
        <v>1</v>
      </c>
      <c r="K336" s="13">
        <f t="shared" si="841"/>
        <v>0.33333333333333331</v>
      </c>
      <c r="L336" s="37">
        <v>7</v>
      </c>
      <c r="M336" s="234">
        <v>1</v>
      </c>
      <c r="N336" s="13">
        <f t="shared" si="842"/>
        <v>0.14285714285714285</v>
      </c>
      <c r="O336" s="33">
        <v>2</v>
      </c>
      <c r="P336" s="13">
        <f t="shared" si="843"/>
        <v>0.2857142857142857</v>
      </c>
      <c r="Q336" s="33">
        <v>0</v>
      </c>
      <c r="R336" s="13">
        <f t="shared" si="844"/>
        <v>0</v>
      </c>
      <c r="S336" s="37">
        <v>2043</v>
      </c>
      <c r="T336" s="234">
        <v>307</v>
      </c>
      <c r="U336" s="13">
        <f t="shared" si="845"/>
        <v>0.15026921194322077</v>
      </c>
      <c r="V336" s="33">
        <v>712</v>
      </c>
      <c r="W336" s="13">
        <f t="shared" si="846"/>
        <v>0.34850709740577585</v>
      </c>
      <c r="X336" s="33">
        <v>132</v>
      </c>
      <c r="Y336" s="13">
        <f t="shared" si="847"/>
        <v>6.4610866372980913E-2</v>
      </c>
      <c r="Z336" s="37">
        <v>1467</v>
      </c>
      <c r="AA336" s="234">
        <v>203</v>
      </c>
      <c r="AB336" s="13">
        <f t="shared" si="848"/>
        <v>0.1383776414451261</v>
      </c>
      <c r="AC336" s="33">
        <v>569</v>
      </c>
      <c r="AD336" s="13">
        <f t="shared" si="849"/>
        <v>0.3878663940013633</v>
      </c>
      <c r="AE336" s="33">
        <v>74</v>
      </c>
      <c r="AF336" s="13">
        <f t="shared" si="850"/>
        <v>5.0443081117927745E-2</v>
      </c>
      <c r="AG336" s="37">
        <v>841</v>
      </c>
      <c r="AH336" s="234">
        <v>94</v>
      </c>
      <c r="AI336" s="13">
        <f t="shared" si="851"/>
        <v>0.1117717003567182</v>
      </c>
      <c r="AJ336" s="33">
        <v>325</v>
      </c>
      <c r="AK336" s="13">
        <f t="shared" si="852"/>
        <v>0.38644470868014269</v>
      </c>
      <c r="AL336" s="33">
        <v>24</v>
      </c>
      <c r="AM336" s="13">
        <f t="shared" si="853"/>
        <v>2.8537455410225922E-2</v>
      </c>
      <c r="AN336" s="37">
        <v>372</v>
      </c>
      <c r="AO336" s="234">
        <v>29</v>
      </c>
      <c r="AP336" s="13">
        <f t="shared" si="854"/>
        <v>7.7956989247311828E-2</v>
      </c>
      <c r="AQ336" s="33">
        <v>109</v>
      </c>
      <c r="AR336" s="13">
        <f t="shared" si="855"/>
        <v>0.29301075268817206</v>
      </c>
      <c r="AS336" s="33">
        <v>11</v>
      </c>
      <c r="AT336" s="13">
        <f t="shared" si="856"/>
        <v>2.9569892473118281E-2</v>
      </c>
      <c r="AU336" s="37">
        <v>127</v>
      </c>
      <c r="AV336" s="234">
        <v>5</v>
      </c>
      <c r="AW336" s="13">
        <f t="shared" si="857"/>
        <v>3.937007874015748E-2</v>
      </c>
      <c r="AX336" s="33">
        <v>24</v>
      </c>
      <c r="AY336" s="13">
        <f t="shared" si="858"/>
        <v>0.1889763779527559</v>
      </c>
      <c r="AZ336" s="33">
        <v>1</v>
      </c>
      <c r="BA336" s="13">
        <f t="shared" si="859"/>
        <v>7.874015748031496E-3</v>
      </c>
      <c r="BB336" s="37">
        <f t="shared" si="1786"/>
        <v>4860</v>
      </c>
      <c r="BC336" s="70">
        <f t="shared" si="1787"/>
        <v>639</v>
      </c>
      <c r="BD336" s="13">
        <f t="shared" si="860"/>
        <v>0.13148148148148148</v>
      </c>
      <c r="BE336" s="70">
        <f t="shared" si="1788"/>
        <v>1741</v>
      </c>
      <c r="BF336" s="13">
        <f t="shared" si="861"/>
        <v>0.35823045267489712</v>
      </c>
      <c r="BG336" s="70">
        <f t="shared" si="1789"/>
        <v>243</v>
      </c>
      <c r="BH336" s="13">
        <f t="shared" si="862"/>
        <v>0.05</v>
      </c>
      <c r="BU336" s="190"/>
      <c r="BV336" s="192" t="s">
        <v>67</v>
      </c>
      <c r="BW336" s="36">
        <f t="shared" si="1785"/>
        <v>0.46028806584362142</v>
      </c>
      <c r="BX336" s="36">
        <f>(BM270-SUM(BN270,BP270,BR270))/BM270</f>
        <v>0.47784741733304514</v>
      </c>
    </row>
    <row r="337" spans="2:76">
      <c r="B337" s="259">
        <v>67</v>
      </c>
      <c r="C337" s="270" t="s">
        <v>6</v>
      </c>
      <c r="D337" s="135" t="s">
        <v>211</v>
      </c>
      <c r="E337" s="120">
        <v>13</v>
      </c>
      <c r="F337" s="83">
        <v>5</v>
      </c>
      <c r="G337" s="72">
        <f t="shared" si="839"/>
        <v>0.38461538461538464</v>
      </c>
      <c r="H337" s="73">
        <v>1</v>
      </c>
      <c r="I337" s="72">
        <f t="shared" si="840"/>
        <v>7.6923076923076927E-2</v>
      </c>
      <c r="J337" s="73">
        <v>1</v>
      </c>
      <c r="K337" s="72">
        <f t="shared" si="841"/>
        <v>7.6923076923076927E-2</v>
      </c>
      <c r="L337" s="120">
        <v>21</v>
      </c>
      <c r="M337" s="83">
        <v>7</v>
      </c>
      <c r="N337" s="72">
        <f t="shared" si="842"/>
        <v>0.33333333333333331</v>
      </c>
      <c r="O337" s="73">
        <v>2</v>
      </c>
      <c r="P337" s="72">
        <f t="shared" si="843"/>
        <v>9.5238095238095233E-2</v>
      </c>
      <c r="Q337" s="73">
        <v>2</v>
      </c>
      <c r="R337" s="72">
        <f t="shared" si="844"/>
        <v>9.5238095238095233E-2</v>
      </c>
      <c r="S337" s="120">
        <v>567</v>
      </c>
      <c r="T337" s="83">
        <v>41</v>
      </c>
      <c r="U337" s="72">
        <f t="shared" si="845"/>
        <v>7.2310405643738973E-2</v>
      </c>
      <c r="V337" s="73">
        <v>102</v>
      </c>
      <c r="W337" s="72">
        <f t="shared" si="846"/>
        <v>0.17989417989417988</v>
      </c>
      <c r="X337" s="73">
        <v>31</v>
      </c>
      <c r="Y337" s="72">
        <f t="shared" si="847"/>
        <v>5.4673721340388004E-2</v>
      </c>
      <c r="Z337" s="120">
        <v>393</v>
      </c>
      <c r="AA337" s="83">
        <v>15</v>
      </c>
      <c r="AB337" s="72">
        <f t="shared" si="848"/>
        <v>3.8167938931297711E-2</v>
      </c>
      <c r="AC337" s="73">
        <v>57</v>
      </c>
      <c r="AD337" s="72">
        <f t="shared" si="849"/>
        <v>0.14503816793893129</v>
      </c>
      <c r="AE337" s="73">
        <v>29</v>
      </c>
      <c r="AF337" s="72">
        <f t="shared" si="850"/>
        <v>7.3791348600508899E-2</v>
      </c>
      <c r="AG337" s="120">
        <v>286</v>
      </c>
      <c r="AH337" s="83">
        <v>6</v>
      </c>
      <c r="AI337" s="72">
        <f t="shared" si="851"/>
        <v>2.097902097902098E-2</v>
      </c>
      <c r="AJ337" s="73">
        <v>30</v>
      </c>
      <c r="AK337" s="72">
        <f t="shared" si="852"/>
        <v>0.1048951048951049</v>
      </c>
      <c r="AL337" s="73">
        <v>20</v>
      </c>
      <c r="AM337" s="72">
        <f t="shared" si="853"/>
        <v>6.9930069930069935E-2</v>
      </c>
      <c r="AN337" s="120">
        <v>167</v>
      </c>
      <c r="AO337" s="83">
        <v>2</v>
      </c>
      <c r="AP337" s="72">
        <f t="shared" si="854"/>
        <v>1.1976047904191617E-2</v>
      </c>
      <c r="AQ337" s="73">
        <v>5</v>
      </c>
      <c r="AR337" s="72">
        <f t="shared" si="855"/>
        <v>2.9940119760479042E-2</v>
      </c>
      <c r="AS337" s="73">
        <v>3</v>
      </c>
      <c r="AT337" s="72">
        <f t="shared" si="856"/>
        <v>1.7964071856287425E-2</v>
      </c>
      <c r="AU337" s="120">
        <v>73</v>
      </c>
      <c r="AV337" s="83">
        <v>0</v>
      </c>
      <c r="AW337" s="72">
        <f t="shared" si="857"/>
        <v>0</v>
      </c>
      <c r="AX337" s="73">
        <v>0</v>
      </c>
      <c r="AY337" s="72">
        <f t="shared" si="858"/>
        <v>0</v>
      </c>
      <c r="AZ337" s="73">
        <v>0</v>
      </c>
      <c r="BA337" s="72">
        <f t="shared" si="859"/>
        <v>0</v>
      </c>
      <c r="BB337" s="120">
        <f t="shared" si="1786"/>
        <v>1520</v>
      </c>
      <c r="BC337" s="74">
        <f t="shared" si="1787"/>
        <v>76</v>
      </c>
      <c r="BD337" s="72">
        <f t="shared" si="860"/>
        <v>0.05</v>
      </c>
      <c r="BE337" s="74">
        <f t="shared" si="1788"/>
        <v>197</v>
      </c>
      <c r="BF337" s="72">
        <f t="shared" si="861"/>
        <v>0.12960526315789472</v>
      </c>
      <c r="BG337" s="74">
        <f t="shared" si="1789"/>
        <v>86</v>
      </c>
      <c r="BH337" s="72">
        <f t="shared" si="862"/>
        <v>5.6578947368421055E-2</v>
      </c>
      <c r="BU337" s="188" t="s">
        <v>6</v>
      </c>
      <c r="BV337" s="193" t="s">
        <v>140</v>
      </c>
      <c r="BW337" s="36">
        <f t="shared" si="1785"/>
        <v>0.76381578947368423</v>
      </c>
      <c r="BX337" s="36">
        <f>(BM271-SUM(BN271,BP271,BR271))/BM271</f>
        <v>0.73977086743044185</v>
      </c>
    </row>
    <row r="338" spans="2:76">
      <c r="B338" s="260"/>
      <c r="C338" s="271"/>
      <c r="D338" s="216" t="s">
        <v>303</v>
      </c>
      <c r="E338" s="170">
        <v>0</v>
      </c>
      <c r="F338" s="220">
        <v>0</v>
      </c>
      <c r="G338" s="84" t="str">
        <f t="shared" si="839"/>
        <v>-</v>
      </c>
      <c r="H338" s="231">
        <v>0</v>
      </c>
      <c r="I338" s="84" t="str">
        <f>IFERROR(H338/E338,"-")</f>
        <v>-</v>
      </c>
      <c r="J338" s="231">
        <v>0</v>
      </c>
      <c r="K338" s="84" t="str">
        <f>IFERROR(J338/E338,"-")</f>
        <v>-</v>
      </c>
      <c r="L338" s="170">
        <v>0</v>
      </c>
      <c r="M338" s="220">
        <v>0</v>
      </c>
      <c r="N338" s="84" t="str">
        <f>IFERROR(M338/L338,"-")</f>
        <v>-</v>
      </c>
      <c r="O338" s="231">
        <v>0</v>
      </c>
      <c r="P338" s="84" t="str">
        <f>IFERROR(O338/L338,"-")</f>
        <v>-</v>
      </c>
      <c r="Q338" s="231">
        <v>0</v>
      </c>
      <c r="R338" s="84" t="str">
        <f>IFERROR(Q338/L338,"-")</f>
        <v>-</v>
      </c>
      <c r="S338" s="170">
        <v>197</v>
      </c>
      <c r="T338" s="220">
        <v>12</v>
      </c>
      <c r="U338" s="84">
        <f>IFERROR(T338/S338,"-")</f>
        <v>6.0913705583756347E-2</v>
      </c>
      <c r="V338" s="231">
        <v>47</v>
      </c>
      <c r="W338" s="84">
        <f>IFERROR(V338/S338,"-")</f>
        <v>0.23857868020304568</v>
      </c>
      <c r="X338" s="231">
        <v>15</v>
      </c>
      <c r="Y338" s="84">
        <f>IFERROR(X338/S338,"-")</f>
        <v>7.6142131979695438E-2</v>
      </c>
      <c r="Z338" s="170">
        <v>120</v>
      </c>
      <c r="AA338" s="220">
        <v>8</v>
      </c>
      <c r="AB338" s="84">
        <f>IFERROR(AA338/Z338,"-")</f>
        <v>6.6666666666666666E-2</v>
      </c>
      <c r="AC338" s="231">
        <v>24</v>
      </c>
      <c r="AD338" s="84">
        <f>IFERROR(AC338/Z338,"-")</f>
        <v>0.2</v>
      </c>
      <c r="AE338" s="231">
        <v>10</v>
      </c>
      <c r="AF338" s="84">
        <f>IFERROR(AE338/Z338,"-")</f>
        <v>8.3333333333333329E-2</v>
      </c>
      <c r="AG338" s="170">
        <v>58</v>
      </c>
      <c r="AH338" s="220">
        <v>2</v>
      </c>
      <c r="AI338" s="84">
        <f>IFERROR(AH338/AG338,"-")</f>
        <v>3.4482758620689655E-2</v>
      </c>
      <c r="AJ338" s="231">
        <v>13</v>
      </c>
      <c r="AK338" s="84">
        <f>IFERROR(AJ338/AG338,"-")</f>
        <v>0.22413793103448276</v>
      </c>
      <c r="AL338" s="231">
        <v>1</v>
      </c>
      <c r="AM338" s="84">
        <f>IFERROR(AL338/AG338,"-")</f>
        <v>1.7241379310344827E-2</v>
      </c>
      <c r="AN338" s="170">
        <v>24</v>
      </c>
      <c r="AO338" s="220">
        <v>0</v>
      </c>
      <c r="AP338" s="84">
        <f>IFERROR(AO338/AN338,"-")</f>
        <v>0</v>
      </c>
      <c r="AQ338" s="231">
        <v>0</v>
      </c>
      <c r="AR338" s="84">
        <f>IFERROR(AQ338/AN338,"-")</f>
        <v>0</v>
      </c>
      <c r="AS338" s="231">
        <v>0</v>
      </c>
      <c r="AT338" s="84">
        <f>IFERROR(AS338/AN338,"-")</f>
        <v>0</v>
      </c>
      <c r="AU338" s="170">
        <v>11</v>
      </c>
      <c r="AV338" s="220">
        <v>0</v>
      </c>
      <c r="AW338" s="84">
        <f>IFERROR(AV338/AU338,"-")</f>
        <v>0</v>
      </c>
      <c r="AX338" s="231">
        <v>0</v>
      </c>
      <c r="AY338" s="84">
        <f>IFERROR(AX338/AU338,"-")</f>
        <v>0</v>
      </c>
      <c r="AZ338" s="231">
        <v>0</v>
      </c>
      <c r="BA338" s="84">
        <f>IFERROR(AZ338/AU338,"-")</f>
        <v>0</v>
      </c>
      <c r="BB338" s="170">
        <f t="shared" si="1786"/>
        <v>410</v>
      </c>
      <c r="BC338" s="171">
        <f t="shared" si="1787"/>
        <v>22</v>
      </c>
      <c r="BD338" s="84">
        <f>IFERROR(BC338/BB338,"-")</f>
        <v>5.3658536585365853E-2</v>
      </c>
      <c r="BE338" s="171">
        <f t="shared" si="1788"/>
        <v>84</v>
      </c>
      <c r="BF338" s="84">
        <f>IFERROR(BE338/BB338,"-")</f>
        <v>0.20487804878048779</v>
      </c>
      <c r="BG338" s="171">
        <f t="shared" si="1789"/>
        <v>26</v>
      </c>
      <c r="BH338" s="84">
        <f>IFERROR(BG338/BB338,"-")</f>
        <v>6.3414634146341464E-2</v>
      </c>
      <c r="BU338" s="225"/>
      <c r="BV338" s="214" t="s">
        <v>299</v>
      </c>
      <c r="BW338" s="36">
        <f t="shared" si="1785"/>
        <v>0.67804878048780493</v>
      </c>
      <c r="BX338" s="226"/>
    </row>
    <row r="339" spans="2:76">
      <c r="B339" s="260"/>
      <c r="C339" s="271"/>
      <c r="D339" s="169" t="s">
        <v>160</v>
      </c>
      <c r="E339" s="164">
        <v>0</v>
      </c>
      <c r="F339" s="165">
        <v>0</v>
      </c>
      <c r="G339" s="62" t="str">
        <f t="shared" si="839"/>
        <v>-</v>
      </c>
      <c r="H339" s="63">
        <v>0</v>
      </c>
      <c r="I339" s="62" t="str">
        <f t="shared" si="840"/>
        <v>-</v>
      </c>
      <c r="J339" s="63">
        <v>0</v>
      </c>
      <c r="K339" s="62" t="str">
        <f t="shared" si="841"/>
        <v>-</v>
      </c>
      <c r="L339" s="164">
        <v>0</v>
      </c>
      <c r="M339" s="165">
        <v>0</v>
      </c>
      <c r="N339" s="62" t="str">
        <f t="shared" si="842"/>
        <v>-</v>
      </c>
      <c r="O339" s="63">
        <v>0</v>
      </c>
      <c r="P339" s="62" t="str">
        <f t="shared" si="843"/>
        <v>-</v>
      </c>
      <c r="Q339" s="63">
        <v>0</v>
      </c>
      <c r="R339" s="62" t="str">
        <f t="shared" si="844"/>
        <v>-</v>
      </c>
      <c r="S339" s="164">
        <v>47</v>
      </c>
      <c r="T339" s="165">
        <v>5</v>
      </c>
      <c r="U339" s="62">
        <f t="shared" si="845"/>
        <v>0.10638297872340426</v>
      </c>
      <c r="V339" s="63">
        <v>9</v>
      </c>
      <c r="W339" s="62">
        <f t="shared" si="846"/>
        <v>0.19148936170212766</v>
      </c>
      <c r="X339" s="63">
        <v>2</v>
      </c>
      <c r="Y339" s="62">
        <f t="shared" si="847"/>
        <v>4.2553191489361701E-2</v>
      </c>
      <c r="Z339" s="164">
        <v>15</v>
      </c>
      <c r="AA339" s="165">
        <v>1</v>
      </c>
      <c r="AB339" s="62">
        <f t="shared" si="848"/>
        <v>6.6666666666666666E-2</v>
      </c>
      <c r="AC339" s="63">
        <v>4</v>
      </c>
      <c r="AD339" s="62">
        <f t="shared" si="849"/>
        <v>0.26666666666666666</v>
      </c>
      <c r="AE339" s="63">
        <v>1</v>
      </c>
      <c r="AF339" s="62">
        <f t="shared" si="850"/>
        <v>6.6666666666666666E-2</v>
      </c>
      <c r="AG339" s="164">
        <v>9</v>
      </c>
      <c r="AH339" s="165">
        <v>0</v>
      </c>
      <c r="AI339" s="62">
        <f t="shared" si="851"/>
        <v>0</v>
      </c>
      <c r="AJ339" s="63">
        <v>1</v>
      </c>
      <c r="AK339" s="62">
        <f t="shared" si="852"/>
        <v>0.1111111111111111</v>
      </c>
      <c r="AL339" s="63">
        <v>0</v>
      </c>
      <c r="AM339" s="62">
        <f t="shared" si="853"/>
        <v>0</v>
      </c>
      <c r="AN339" s="164">
        <v>1</v>
      </c>
      <c r="AO339" s="165">
        <v>0</v>
      </c>
      <c r="AP339" s="62">
        <f t="shared" si="854"/>
        <v>0</v>
      </c>
      <c r="AQ339" s="63">
        <v>0</v>
      </c>
      <c r="AR339" s="62">
        <f t="shared" si="855"/>
        <v>0</v>
      </c>
      <c r="AS339" s="63">
        <v>0</v>
      </c>
      <c r="AT339" s="62">
        <f t="shared" si="856"/>
        <v>0</v>
      </c>
      <c r="AU339" s="164">
        <v>1</v>
      </c>
      <c r="AV339" s="165">
        <v>0</v>
      </c>
      <c r="AW339" s="62">
        <f t="shared" si="857"/>
        <v>0</v>
      </c>
      <c r="AX339" s="63">
        <v>0</v>
      </c>
      <c r="AY339" s="62">
        <f t="shared" si="858"/>
        <v>0</v>
      </c>
      <c r="AZ339" s="63">
        <v>0</v>
      </c>
      <c r="BA339" s="62">
        <f t="shared" si="859"/>
        <v>0</v>
      </c>
      <c r="BB339" s="164">
        <f t="shared" si="1786"/>
        <v>73</v>
      </c>
      <c r="BC339" s="64">
        <f t="shared" si="1787"/>
        <v>6</v>
      </c>
      <c r="BD339" s="62">
        <f t="shared" si="860"/>
        <v>8.2191780821917804E-2</v>
      </c>
      <c r="BE339" s="64">
        <f t="shared" si="1788"/>
        <v>14</v>
      </c>
      <c r="BF339" s="62">
        <f t="shared" si="861"/>
        <v>0.19178082191780821</v>
      </c>
      <c r="BG339" s="64">
        <f t="shared" si="1789"/>
        <v>3</v>
      </c>
      <c r="BH339" s="62">
        <f t="shared" si="862"/>
        <v>4.1095890410958902E-2</v>
      </c>
      <c r="BU339" s="189"/>
      <c r="BV339" s="193" t="s">
        <v>160</v>
      </c>
      <c r="BW339" s="36">
        <f t="shared" si="1785"/>
        <v>0.68493150684931503</v>
      </c>
      <c r="BX339" s="36">
        <f>(BM272-SUM(BN272,BP272,BR272))/BM272</f>
        <v>0.56896551724137934</v>
      </c>
    </row>
    <row r="340" spans="2:76">
      <c r="B340" s="260"/>
      <c r="C340" s="271"/>
      <c r="D340" s="136" t="s">
        <v>210</v>
      </c>
      <c r="E340" s="164">
        <v>0</v>
      </c>
      <c r="F340" s="165">
        <v>0</v>
      </c>
      <c r="G340" s="62" t="str">
        <f t="shared" ref="G340" si="1838">IFERROR(F340/E340,"-")</f>
        <v>-</v>
      </c>
      <c r="H340" s="63">
        <v>0</v>
      </c>
      <c r="I340" s="62" t="str">
        <f t="shared" ref="I340" si="1839">IFERROR(H340/E340,"-")</f>
        <v>-</v>
      </c>
      <c r="J340" s="63">
        <v>0</v>
      </c>
      <c r="K340" s="62" t="str">
        <f t="shared" ref="K340" si="1840">IFERROR(J340/E340,"-")</f>
        <v>-</v>
      </c>
      <c r="L340" s="164">
        <v>0</v>
      </c>
      <c r="M340" s="165">
        <v>0</v>
      </c>
      <c r="N340" s="62" t="str">
        <f t="shared" ref="N340" si="1841">IFERROR(M340/L340,"-")</f>
        <v>-</v>
      </c>
      <c r="O340" s="63">
        <v>0</v>
      </c>
      <c r="P340" s="62" t="str">
        <f t="shared" ref="P340" si="1842">IFERROR(O340/L340,"-")</f>
        <v>-</v>
      </c>
      <c r="Q340" s="63">
        <v>0</v>
      </c>
      <c r="R340" s="62" t="str">
        <f t="shared" ref="R340" si="1843">IFERROR(Q340/L340,"-")</f>
        <v>-</v>
      </c>
      <c r="S340" s="164">
        <v>2</v>
      </c>
      <c r="T340" s="165">
        <v>0</v>
      </c>
      <c r="U340" s="62">
        <f t="shared" ref="U340" si="1844">IFERROR(T340/S340,"-")</f>
        <v>0</v>
      </c>
      <c r="V340" s="63">
        <v>0</v>
      </c>
      <c r="W340" s="62">
        <f t="shared" ref="W340" si="1845">IFERROR(V340/S340,"-")</f>
        <v>0</v>
      </c>
      <c r="X340" s="63">
        <v>0</v>
      </c>
      <c r="Y340" s="62">
        <f t="shared" ref="Y340" si="1846">IFERROR(X340/S340,"-")</f>
        <v>0</v>
      </c>
      <c r="Z340" s="164">
        <v>12</v>
      </c>
      <c r="AA340" s="165">
        <v>0</v>
      </c>
      <c r="AB340" s="62">
        <f t="shared" ref="AB340" si="1847">IFERROR(AA340/Z340,"-")</f>
        <v>0</v>
      </c>
      <c r="AC340" s="63">
        <v>0</v>
      </c>
      <c r="AD340" s="62">
        <f t="shared" ref="AD340" si="1848">IFERROR(AC340/Z340,"-")</f>
        <v>0</v>
      </c>
      <c r="AE340" s="63">
        <v>0</v>
      </c>
      <c r="AF340" s="62">
        <f t="shared" ref="AF340" si="1849">IFERROR(AE340/Z340,"-")</f>
        <v>0</v>
      </c>
      <c r="AG340" s="164">
        <v>11</v>
      </c>
      <c r="AH340" s="165">
        <v>0</v>
      </c>
      <c r="AI340" s="62">
        <f t="shared" ref="AI340" si="1850">IFERROR(AH340/AG340,"-")</f>
        <v>0</v>
      </c>
      <c r="AJ340" s="63">
        <v>0</v>
      </c>
      <c r="AK340" s="62">
        <f t="shared" ref="AK340" si="1851">IFERROR(AJ340/AG340,"-")</f>
        <v>0</v>
      </c>
      <c r="AL340" s="63">
        <v>0</v>
      </c>
      <c r="AM340" s="62">
        <f t="shared" ref="AM340" si="1852">IFERROR(AL340/AG340,"-")</f>
        <v>0</v>
      </c>
      <c r="AN340" s="164">
        <v>8</v>
      </c>
      <c r="AO340" s="165">
        <v>0</v>
      </c>
      <c r="AP340" s="62">
        <f t="shared" ref="AP340" si="1853">IFERROR(AO340/AN340,"-")</f>
        <v>0</v>
      </c>
      <c r="AQ340" s="63">
        <v>0</v>
      </c>
      <c r="AR340" s="62">
        <f t="shared" ref="AR340" si="1854">IFERROR(AQ340/AN340,"-")</f>
        <v>0</v>
      </c>
      <c r="AS340" s="63">
        <v>0</v>
      </c>
      <c r="AT340" s="62">
        <f t="shared" ref="AT340" si="1855">IFERROR(AS340/AN340,"-")</f>
        <v>0</v>
      </c>
      <c r="AU340" s="164">
        <v>7</v>
      </c>
      <c r="AV340" s="165">
        <v>0</v>
      </c>
      <c r="AW340" s="62">
        <f t="shared" ref="AW340" si="1856">IFERROR(AV340/AU340,"-")</f>
        <v>0</v>
      </c>
      <c r="AX340" s="63">
        <v>0</v>
      </c>
      <c r="AY340" s="62">
        <f t="shared" ref="AY340" si="1857">IFERROR(AX340/AU340,"-")</f>
        <v>0</v>
      </c>
      <c r="AZ340" s="63">
        <v>0</v>
      </c>
      <c r="BA340" s="62">
        <f t="shared" ref="BA340" si="1858">IFERROR(AZ340/AU340,"-")</f>
        <v>0</v>
      </c>
      <c r="BB340" s="164">
        <f t="shared" si="1786"/>
        <v>40</v>
      </c>
      <c r="BC340" s="64">
        <f t="shared" si="1787"/>
        <v>0</v>
      </c>
      <c r="BD340" s="62">
        <f t="shared" ref="BD340" si="1859">IFERROR(BC340/BB340,"-")</f>
        <v>0</v>
      </c>
      <c r="BE340" s="64">
        <f t="shared" si="1788"/>
        <v>0</v>
      </c>
      <c r="BF340" s="62">
        <f t="shared" ref="BF340" si="1860">IFERROR(BE340/BB340,"-")</f>
        <v>0</v>
      </c>
      <c r="BG340" s="64">
        <f t="shared" si="1789"/>
        <v>0</v>
      </c>
      <c r="BH340" s="62">
        <f t="shared" ref="BH340" si="1861">IFERROR(BG340/BB340,"-")</f>
        <v>0</v>
      </c>
      <c r="BU340" s="189"/>
      <c r="BV340" s="193" t="s">
        <v>209</v>
      </c>
      <c r="BW340" s="36">
        <f t="shared" si="1785"/>
        <v>1</v>
      </c>
      <c r="BX340" s="36">
        <f>(BM273-SUM(BN273,BP273,BR273))/BM273</f>
        <v>0.98</v>
      </c>
    </row>
    <row r="341" spans="2:76">
      <c r="B341" s="261"/>
      <c r="C341" s="272"/>
      <c r="D341" s="154" t="s">
        <v>67</v>
      </c>
      <c r="E341" s="37">
        <v>13</v>
      </c>
      <c r="F341" s="234">
        <v>5</v>
      </c>
      <c r="G341" s="13">
        <f t="shared" si="839"/>
        <v>0.38461538461538464</v>
      </c>
      <c r="H341" s="33">
        <v>1</v>
      </c>
      <c r="I341" s="13">
        <f t="shared" si="840"/>
        <v>7.6923076923076927E-2</v>
      </c>
      <c r="J341" s="33">
        <v>1</v>
      </c>
      <c r="K341" s="13">
        <f t="shared" si="841"/>
        <v>7.6923076923076927E-2</v>
      </c>
      <c r="L341" s="37">
        <v>21</v>
      </c>
      <c r="M341" s="234">
        <v>7</v>
      </c>
      <c r="N341" s="13">
        <f t="shared" si="842"/>
        <v>0.33333333333333331</v>
      </c>
      <c r="O341" s="33">
        <v>2</v>
      </c>
      <c r="P341" s="13">
        <f t="shared" si="843"/>
        <v>9.5238095238095233E-2</v>
      </c>
      <c r="Q341" s="33">
        <v>2</v>
      </c>
      <c r="R341" s="13">
        <f t="shared" si="844"/>
        <v>9.5238095238095233E-2</v>
      </c>
      <c r="S341" s="37">
        <v>813</v>
      </c>
      <c r="T341" s="234">
        <v>58</v>
      </c>
      <c r="U341" s="13">
        <f t="shared" si="845"/>
        <v>7.1340713407134076E-2</v>
      </c>
      <c r="V341" s="33">
        <v>158</v>
      </c>
      <c r="W341" s="13">
        <f t="shared" si="846"/>
        <v>0.1943419434194342</v>
      </c>
      <c r="X341" s="33">
        <v>48</v>
      </c>
      <c r="Y341" s="13">
        <f t="shared" si="847"/>
        <v>5.9040590405904057E-2</v>
      </c>
      <c r="Z341" s="37">
        <v>540</v>
      </c>
      <c r="AA341" s="234">
        <v>24</v>
      </c>
      <c r="AB341" s="13">
        <f t="shared" si="848"/>
        <v>4.4444444444444446E-2</v>
      </c>
      <c r="AC341" s="33">
        <v>85</v>
      </c>
      <c r="AD341" s="13">
        <f t="shared" si="849"/>
        <v>0.15740740740740741</v>
      </c>
      <c r="AE341" s="33">
        <v>40</v>
      </c>
      <c r="AF341" s="13">
        <f t="shared" si="850"/>
        <v>7.407407407407407E-2</v>
      </c>
      <c r="AG341" s="37">
        <v>364</v>
      </c>
      <c r="AH341" s="234">
        <v>8</v>
      </c>
      <c r="AI341" s="13">
        <f t="shared" si="851"/>
        <v>2.197802197802198E-2</v>
      </c>
      <c r="AJ341" s="33">
        <v>44</v>
      </c>
      <c r="AK341" s="13">
        <f t="shared" si="852"/>
        <v>0.12087912087912088</v>
      </c>
      <c r="AL341" s="33">
        <v>21</v>
      </c>
      <c r="AM341" s="13">
        <f t="shared" si="853"/>
        <v>5.7692307692307696E-2</v>
      </c>
      <c r="AN341" s="37">
        <v>200</v>
      </c>
      <c r="AO341" s="234">
        <v>2</v>
      </c>
      <c r="AP341" s="13">
        <f t="shared" si="854"/>
        <v>0.01</v>
      </c>
      <c r="AQ341" s="33">
        <v>5</v>
      </c>
      <c r="AR341" s="13">
        <f t="shared" si="855"/>
        <v>2.5000000000000001E-2</v>
      </c>
      <c r="AS341" s="33">
        <v>3</v>
      </c>
      <c r="AT341" s="13">
        <f t="shared" si="856"/>
        <v>1.4999999999999999E-2</v>
      </c>
      <c r="AU341" s="37">
        <v>92</v>
      </c>
      <c r="AV341" s="234">
        <v>0</v>
      </c>
      <c r="AW341" s="13">
        <f t="shared" si="857"/>
        <v>0</v>
      </c>
      <c r="AX341" s="33">
        <v>0</v>
      </c>
      <c r="AY341" s="13">
        <f t="shared" si="858"/>
        <v>0</v>
      </c>
      <c r="AZ341" s="33">
        <v>0</v>
      </c>
      <c r="BA341" s="13">
        <f t="shared" si="859"/>
        <v>0</v>
      </c>
      <c r="BB341" s="37">
        <f t="shared" si="1786"/>
        <v>2043</v>
      </c>
      <c r="BC341" s="70">
        <f t="shared" si="1787"/>
        <v>104</v>
      </c>
      <c r="BD341" s="13">
        <f t="shared" si="860"/>
        <v>5.0905531081742533E-2</v>
      </c>
      <c r="BE341" s="70">
        <f t="shared" si="1788"/>
        <v>295</v>
      </c>
      <c r="BF341" s="13">
        <f t="shared" si="861"/>
        <v>0.1443954968184043</v>
      </c>
      <c r="BG341" s="70">
        <f t="shared" si="1789"/>
        <v>115</v>
      </c>
      <c r="BH341" s="13">
        <f t="shared" si="862"/>
        <v>5.6289769946157614E-2</v>
      </c>
      <c r="BU341" s="190"/>
      <c r="BV341" s="192" t="s">
        <v>67</v>
      </c>
      <c r="BW341" s="36">
        <f t="shared" si="1785"/>
        <v>0.74840920215369555</v>
      </c>
      <c r="BX341" s="36">
        <f>(BM274-SUM(BN274,BP274,BR274))/BM274</f>
        <v>0.74085522926326641</v>
      </c>
    </row>
    <row r="342" spans="2:76">
      <c r="B342" s="259">
        <v>68</v>
      </c>
      <c r="C342" s="270" t="s">
        <v>46</v>
      </c>
      <c r="D342" s="135" t="s">
        <v>211</v>
      </c>
      <c r="E342" s="120">
        <v>14</v>
      </c>
      <c r="F342" s="83">
        <v>2</v>
      </c>
      <c r="G342" s="72">
        <f t="shared" si="839"/>
        <v>0.14285714285714285</v>
      </c>
      <c r="H342" s="73">
        <v>1</v>
      </c>
      <c r="I342" s="72">
        <f t="shared" si="840"/>
        <v>7.1428571428571425E-2</v>
      </c>
      <c r="J342" s="73">
        <v>0</v>
      </c>
      <c r="K342" s="72">
        <f t="shared" si="841"/>
        <v>0</v>
      </c>
      <c r="L342" s="120">
        <v>19</v>
      </c>
      <c r="M342" s="83">
        <v>1</v>
      </c>
      <c r="N342" s="72">
        <f t="shared" si="842"/>
        <v>5.2631578947368418E-2</v>
      </c>
      <c r="O342" s="73">
        <v>1</v>
      </c>
      <c r="P342" s="72">
        <f t="shared" si="843"/>
        <v>5.2631578947368418E-2</v>
      </c>
      <c r="Q342" s="73">
        <v>0</v>
      </c>
      <c r="R342" s="72">
        <f t="shared" si="844"/>
        <v>0</v>
      </c>
      <c r="S342" s="120">
        <v>743</v>
      </c>
      <c r="T342" s="83">
        <v>51</v>
      </c>
      <c r="U342" s="72">
        <f t="shared" si="845"/>
        <v>6.8640646029609689E-2</v>
      </c>
      <c r="V342" s="73">
        <v>133</v>
      </c>
      <c r="W342" s="72">
        <f t="shared" si="846"/>
        <v>0.17900403768506057</v>
      </c>
      <c r="X342" s="73">
        <v>45</v>
      </c>
      <c r="Y342" s="72">
        <f t="shared" si="847"/>
        <v>6.0565275908479141E-2</v>
      </c>
      <c r="Z342" s="120">
        <v>614</v>
      </c>
      <c r="AA342" s="83">
        <v>29</v>
      </c>
      <c r="AB342" s="72">
        <f t="shared" si="848"/>
        <v>4.7231270358306189E-2</v>
      </c>
      <c r="AC342" s="73">
        <v>110</v>
      </c>
      <c r="AD342" s="72">
        <f t="shared" si="849"/>
        <v>0.17915309446254071</v>
      </c>
      <c r="AE342" s="73">
        <v>65</v>
      </c>
      <c r="AF342" s="72">
        <f t="shared" si="850"/>
        <v>0.10586319218241043</v>
      </c>
      <c r="AG342" s="120">
        <v>409</v>
      </c>
      <c r="AH342" s="83">
        <v>16</v>
      </c>
      <c r="AI342" s="72">
        <f t="shared" si="851"/>
        <v>3.9119804400977995E-2</v>
      </c>
      <c r="AJ342" s="73">
        <v>57</v>
      </c>
      <c r="AK342" s="72">
        <f t="shared" si="852"/>
        <v>0.13936430317848411</v>
      </c>
      <c r="AL342" s="73">
        <v>34</v>
      </c>
      <c r="AM342" s="72">
        <f t="shared" si="853"/>
        <v>8.3129584352078234E-2</v>
      </c>
      <c r="AN342" s="120">
        <v>164</v>
      </c>
      <c r="AO342" s="83">
        <v>1</v>
      </c>
      <c r="AP342" s="72">
        <f t="shared" si="854"/>
        <v>6.0975609756097563E-3</v>
      </c>
      <c r="AQ342" s="73">
        <v>15</v>
      </c>
      <c r="AR342" s="72">
        <f t="shared" si="855"/>
        <v>9.1463414634146339E-2</v>
      </c>
      <c r="AS342" s="73">
        <v>9</v>
      </c>
      <c r="AT342" s="72">
        <f t="shared" si="856"/>
        <v>5.4878048780487805E-2</v>
      </c>
      <c r="AU342" s="120">
        <v>67</v>
      </c>
      <c r="AV342" s="83">
        <v>0</v>
      </c>
      <c r="AW342" s="72">
        <f t="shared" si="857"/>
        <v>0</v>
      </c>
      <c r="AX342" s="73">
        <v>3</v>
      </c>
      <c r="AY342" s="72">
        <f t="shared" si="858"/>
        <v>4.4776119402985072E-2</v>
      </c>
      <c r="AZ342" s="73">
        <v>1</v>
      </c>
      <c r="BA342" s="72">
        <f t="shared" si="859"/>
        <v>1.4925373134328358E-2</v>
      </c>
      <c r="BB342" s="120">
        <f t="shared" si="1786"/>
        <v>2030</v>
      </c>
      <c r="BC342" s="74">
        <f t="shared" si="1787"/>
        <v>100</v>
      </c>
      <c r="BD342" s="72">
        <f t="shared" si="860"/>
        <v>4.9261083743842367E-2</v>
      </c>
      <c r="BE342" s="74">
        <f t="shared" si="1788"/>
        <v>320</v>
      </c>
      <c r="BF342" s="72">
        <f t="shared" si="861"/>
        <v>0.15763546798029557</v>
      </c>
      <c r="BG342" s="74">
        <f t="shared" si="1789"/>
        <v>154</v>
      </c>
      <c r="BH342" s="72">
        <f t="shared" si="862"/>
        <v>7.586206896551724E-2</v>
      </c>
      <c r="BU342" s="188" t="s">
        <v>46</v>
      </c>
      <c r="BV342" s="193" t="s">
        <v>140</v>
      </c>
      <c r="BW342" s="36">
        <f t="shared" si="1785"/>
        <v>0.71724137931034482</v>
      </c>
      <c r="BX342" s="36">
        <f>(BM275-SUM(BN275,BP275,BR275))/BM275</f>
        <v>0.7243994943109987</v>
      </c>
    </row>
    <row r="343" spans="2:76">
      <c r="B343" s="260"/>
      <c r="C343" s="271"/>
      <c r="D343" s="216" t="s">
        <v>303</v>
      </c>
      <c r="E343" s="170">
        <v>0</v>
      </c>
      <c r="F343" s="220">
        <v>0</v>
      </c>
      <c r="G343" s="84" t="str">
        <f t="shared" si="839"/>
        <v>-</v>
      </c>
      <c r="H343" s="231">
        <v>0</v>
      </c>
      <c r="I343" s="84" t="str">
        <f>IFERROR(H343/E343,"-")</f>
        <v>-</v>
      </c>
      <c r="J343" s="231">
        <v>0</v>
      </c>
      <c r="K343" s="84" t="str">
        <f>IFERROR(J343/E343,"-")</f>
        <v>-</v>
      </c>
      <c r="L343" s="170">
        <v>2</v>
      </c>
      <c r="M343" s="220">
        <v>0</v>
      </c>
      <c r="N343" s="84">
        <f>IFERROR(M343/L343,"-")</f>
        <v>0</v>
      </c>
      <c r="O343" s="231">
        <v>0</v>
      </c>
      <c r="P343" s="84">
        <f>IFERROR(O343/L343,"-")</f>
        <v>0</v>
      </c>
      <c r="Q343" s="231">
        <v>0</v>
      </c>
      <c r="R343" s="84">
        <f>IFERROR(Q343/L343,"-")</f>
        <v>0</v>
      </c>
      <c r="S343" s="170">
        <v>141</v>
      </c>
      <c r="T343" s="220">
        <v>8</v>
      </c>
      <c r="U343" s="84">
        <f>IFERROR(T343/S343,"-")</f>
        <v>5.6737588652482268E-2</v>
      </c>
      <c r="V343" s="231">
        <v>38</v>
      </c>
      <c r="W343" s="84">
        <f>IFERROR(V343/S343,"-")</f>
        <v>0.26950354609929078</v>
      </c>
      <c r="X343" s="231">
        <v>14</v>
      </c>
      <c r="Y343" s="84">
        <f>IFERROR(X343/S343,"-")</f>
        <v>9.9290780141843976E-2</v>
      </c>
      <c r="Z343" s="170">
        <v>110</v>
      </c>
      <c r="AA343" s="220">
        <v>11</v>
      </c>
      <c r="AB343" s="84">
        <f>IFERROR(AA343/Z343,"-")</f>
        <v>0.1</v>
      </c>
      <c r="AC343" s="231">
        <v>22</v>
      </c>
      <c r="AD343" s="84">
        <f>IFERROR(AC343/Z343,"-")</f>
        <v>0.2</v>
      </c>
      <c r="AE343" s="231">
        <v>13</v>
      </c>
      <c r="AF343" s="84">
        <f>IFERROR(AE343/Z343,"-")</f>
        <v>0.11818181818181818</v>
      </c>
      <c r="AG343" s="170">
        <v>75</v>
      </c>
      <c r="AH343" s="220">
        <v>4</v>
      </c>
      <c r="AI343" s="84">
        <f>IFERROR(AH343/AG343,"-")</f>
        <v>5.3333333333333337E-2</v>
      </c>
      <c r="AJ343" s="231">
        <v>12</v>
      </c>
      <c r="AK343" s="84">
        <f>IFERROR(AJ343/AG343,"-")</f>
        <v>0.16</v>
      </c>
      <c r="AL343" s="231">
        <v>9</v>
      </c>
      <c r="AM343" s="84">
        <f>IFERROR(AL343/AG343,"-")</f>
        <v>0.12</v>
      </c>
      <c r="AN343" s="170">
        <v>28</v>
      </c>
      <c r="AO343" s="220">
        <v>1</v>
      </c>
      <c r="AP343" s="84">
        <f>IFERROR(AO343/AN343,"-")</f>
        <v>3.5714285714285712E-2</v>
      </c>
      <c r="AQ343" s="231">
        <v>5</v>
      </c>
      <c r="AR343" s="84">
        <f>IFERROR(AQ343/AN343,"-")</f>
        <v>0.17857142857142858</v>
      </c>
      <c r="AS343" s="231">
        <v>1</v>
      </c>
      <c r="AT343" s="84">
        <f>IFERROR(AS343/AN343,"-")</f>
        <v>3.5714285714285712E-2</v>
      </c>
      <c r="AU343" s="170">
        <v>8</v>
      </c>
      <c r="AV343" s="220">
        <v>0</v>
      </c>
      <c r="AW343" s="84">
        <f>IFERROR(AV343/AU343,"-")</f>
        <v>0</v>
      </c>
      <c r="AX343" s="231">
        <v>0</v>
      </c>
      <c r="AY343" s="84">
        <f>IFERROR(AX343/AU343,"-")</f>
        <v>0</v>
      </c>
      <c r="AZ343" s="231">
        <v>0</v>
      </c>
      <c r="BA343" s="84">
        <f>IFERROR(AZ343/AU343,"-")</f>
        <v>0</v>
      </c>
      <c r="BB343" s="170">
        <f t="shared" si="1786"/>
        <v>364</v>
      </c>
      <c r="BC343" s="171">
        <f t="shared" si="1787"/>
        <v>24</v>
      </c>
      <c r="BD343" s="84">
        <f>IFERROR(BC343/BB343,"-")</f>
        <v>6.5934065934065936E-2</v>
      </c>
      <c r="BE343" s="171">
        <f t="shared" si="1788"/>
        <v>77</v>
      </c>
      <c r="BF343" s="84">
        <f>IFERROR(BE343/BB343,"-")</f>
        <v>0.21153846153846154</v>
      </c>
      <c r="BG343" s="171">
        <f t="shared" si="1789"/>
        <v>37</v>
      </c>
      <c r="BH343" s="84">
        <f>IFERROR(BG343/BB343,"-")</f>
        <v>0.10164835164835165</v>
      </c>
      <c r="BU343" s="225"/>
      <c r="BV343" s="214" t="s">
        <v>299</v>
      </c>
      <c r="BW343" s="36">
        <f t="shared" si="1785"/>
        <v>0.62087912087912089</v>
      </c>
      <c r="BX343" s="226"/>
    </row>
    <row r="344" spans="2:76">
      <c r="B344" s="260"/>
      <c r="C344" s="271"/>
      <c r="D344" s="169" t="s">
        <v>160</v>
      </c>
      <c r="E344" s="164">
        <v>0</v>
      </c>
      <c r="F344" s="165">
        <v>0</v>
      </c>
      <c r="G344" s="62" t="str">
        <f t="shared" si="839"/>
        <v>-</v>
      </c>
      <c r="H344" s="63">
        <v>0</v>
      </c>
      <c r="I344" s="62" t="str">
        <f t="shared" si="840"/>
        <v>-</v>
      </c>
      <c r="J344" s="63">
        <v>0</v>
      </c>
      <c r="K344" s="62" t="str">
        <f t="shared" si="841"/>
        <v>-</v>
      </c>
      <c r="L344" s="164">
        <v>0</v>
      </c>
      <c r="M344" s="165">
        <v>0</v>
      </c>
      <c r="N344" s="62" t="str">
        <f t="shared" si="842"/>
        <v>-</v>
      </c>
      <c r="O344" s="63">
        <v>0</v>
      </c>
      <c r="P344" s="62" t="str">
        <f t="shared" si="843"/>
        <v>-</v>
      </c>
      <c r="Q344" s="63">
        <v>0</v>
      </c>
      <c r="R344" s="62" t="str">
        <f t="shared" si="844"/>
        <v>-</v>
      </c>
      <c r="S344" s="164">
        <v>64</v>
      </c>
      <c r="T344" s="165">
        <v>1</v>
      </c>
      <c r="U344" s="62">
        <f t="shared" si="845"/>
        <v>1.5625E-2</v>
      </c>
      <c r="V344" s="63">
        <v>9</v>
      </c>
      <c r="W344" s="62">
        <f t="shared" si="846"/>
        <v>0.140625</v>
      </c>
      <c r="X344" s="63">
        <v>4</v>
      </c>
      <c r="Y344" s="62">
        <f t="shared" si="847"/>
        <v>6.25E-2</v>
      </c>
      <c r="Z344" s="164">
        <v>41</v>
      </c>
      <c r="AA344" s="165">
        <v>3</v>
      </c>
      <c r="AB344" s="62">
        <f t="shared" si="848"/>
        <v>7.3170731707317069E-2</v>
      </c>
      <c r="AC344" s="63">
        <v>10</v>
      </c>
      <c r="AD344" s="62">
        <f t="shared" si="849"/>
        <v>0.24390243902439024</v>
      </c>
      <c r="AE344" s="63">
        <v>5</v>
      </c>
      <c r="AF344" s="62">
        <f t="shared" si="850"/>
        <v>0.12195121951219512</v>
      </c>
      <c r="AG344" s="164">
        <v>22</v>
      </c>
      <c r="AH344" s="165">
        <v>0</v>
      </c>
      <c r="AI344" s="62">
        <f t="shared" si="851"/>
        <v>0</v>
      </c>
      <c r="AJ344" s="63">
        <v>2</v>
      </c>
      <c r="AK344" s="62">
        <f t="shared" si="852"/>
        <v>9.0909090909090912E-2</v>
      </c>
      <c r="AL344" s="63">
        <v>5</v>
      </c>
      <c r="AM344" s="62">
        <f t="shared" si="853"/>
        <v>0.22727272727272727</v>
      </c>
      <c r="AN344" s="164">
        <v>11</v>
      </c>
      <c r="AO344" s="165">
        <v>0</v>
      </c>
      <c r="AP344" s="62">
        <f t="shared" si="854"/>
        <v>0</v>
      </c>
      <c r="AQ344" s="63">
        <v>1</v>
      </c>
      <c r="AR344" s="62">
        <f t="shared" si="855"/>
        <v>9.0909090909090912E-2</v>
      </c>
      <c r="AS344" s="63">
        <v>2</v>
      </c>
      <c r="AT344" s="62">
        <f>IFERROR(AS344/AN344,"-")</f>
        <v>0.18181818181818182</v>
      </c>
      <c r="AU344" s="164">
        <v>0</v>
      </c>
      <c r="AV344" s="165">
        <v>0</v>
      </c>
      <c r="AW344" s="62" t="str">
        <f t="shared" si="857"/>
        <v>-</v>
      </c>
      <c r="AX344" s="63">
        <v>0</v>
      </c>
      <c r="AY344" s="62" t="str">
        <f t="shared" si="858"/>
        <v>-</v>
      </c>
      <c r="AZ344" s="63">
        <v>0</v>
      </c>
      <c r="BA344" s="62" t="str">
        <f t="shared" si="859"/>
        <v>-</v>
      </c>
      <c r="BB344" s="164">
        <f t="shared" si="1786"/>
        <v>138</v>
      </c>
      <c r="BC344" s="64">
        <f t="shared" si="1787"/>
        <v>4</v>
      </c>
      <c r="BD344" s="62">
        <f t="shared" si="860"/>
        <v>2.8985507246376812E-2</v>
      </c>
      <c r="BE344" s="64">
        <f t="shared" si="1788"/>
        <v>22</v>
      </c>
      <c r="BF344" s="62">
        <f t="shared" si="861"/>
        <v>0.15942028985507245</v>
      </c>
      <c r="BG344" s="64">
        <f t="shared" si="1789"/>
        <v>16</v>
      </c>
      <c r="BH344" s="62">
        <f t="shared" si="862"/>
        <v>0.11594202898550725</v>
      </c>
      <c r="BU344" s="189"/>
      <c r="BV344" s="193" t="s">
        <v>160</v>
      </c>
      <c r="BW344" s="36">
        <f t="shared" si="1785"/>
        <v>0.69565217391304346</v>
      </c>
      <c r="BX344" s="36">
        <f>(BM276-SUM(BN276,BP276,BR276))/BM276</f>
        <v>0.7192982456140351</v>
      </c>
    </row>
    <row r="345" spans="2:76">
      <c r="B345" s="260"/>
      <c r="C345" s="271"/>
      <c r="D345" s="136" t="s">
        <v>210</v>
      </c>
      <c r="E345" s="164">
        <v>0</v>
      </c>
      <c r="F345" s="165">
        <v>0</v>
      </c>
      <c r="G345" s="62" t="str">
        <f t="shared" ref="G345" si="1862">IFERROR(F345/E345,"-")</f>
        <v>-</v>
      </c>
      <c r="H345" s="63">
        <v>0</v>
      </c>
      <c r="I345" s="62" t="str">
        <f t="shared" ref="I345" si="1863">IFERROR(H345/E345,"-")</f>
        <v>-</v>
      </c>
      <c r="J345" s="63">
        <v>0</v>
      </c>
      <c r="K345" s="62" t="str">
        <f t="shared" ref="K345" si="1864">IFERROR(J345/E345,"-")</f>
        <v>-</v>
      </c>
      <c r="L345" s="164">
        <v>1</v>
      </c>
      <c r="M345" s="165">
        <v>0</v>
      </c>
      <c r="N345" s="62">
        <f t="shared" ref="N345" si="1865">IFERROR(M345/L345,"-")</f>
        <v>0</v>
      </c>
      <c r="O345" s="63">
        <v>0</v>
      </c>
      <c r="P345" s="62">
        <f t="shared" ref="P345" si="1866">IFERROR(O345/L345,"-")</f>
        <v>0</v>
      </c>
      <c r="Q345" s="63">
        <v>0</v>
      </c>
      <c r="R345" s="62">
        <f t="shared" ref="R345" si="1867">IFERROR(Q345/L345,"-")</f>
        <v>0</v>
      </c>
      <c r="S345" s="164">
        <v>10</v>
      </c>
      <c r="T345" s="165">
        <v>0</v>
      </c>
      <c r="U345" s="62">
        <f t="shared" ref="U345" si="1868">IFERROR(T345/S345,"-")</f>
        <v>0</v>
      </c>
      <c r="V345" s="63">
        <v>1</v>
      </c>
      <c r="W345" s="62">
        <f t="shared" ref="W345" si="1869">IFERROR(V345/S345,"-")</f>
        <v>0.1</v>
      </c>
      <c r="X345" s="63">
        <v>0</v>
      </c>
      <c r="Y345" s="62">
        <f t="shared" ref="Y345" si="1870">IFERROR(X345/S345,"-")</f>
        <v>0</v>
      </c>
      <c r="Z345" s="164">
        <v>18</v>
      </c>
      <c r="AA345" s="165">
        <v>0</v>
      </c>
      <c r="AB345" s="62">
        <f t="shared" ref="AB345" si="1871">IFERROR(AA345/Z345,"-")</f>
        <v>0</v>
      </c>
      <c r="AC345" s="63">
        <v>0</v>
      </c>
      <c r="AD345" s="62">
        <f t="shared" ref="AD345" si="1872">IFERROR(AC345/Z345,"-")</f>
        <v>0</v>
      </c>
      <c r="AE345" s="63">
        <v>0</v>
      </c>
      <c r="AF345" s="62">
        <f t="shared" ref="AF345" si="1873">IFERROR(AE345/Z345,"-")</f>
        <v>0</v>
      </c>
      <c r="AG345" s="164">
        <v>26</v>
      </c>
      <c r="AH345" s="165">
        <v>0</v>
      </c>
      <c r="AI345" s="62">
        <f t="shared" ref="AI345" si="1874">IFERROR(AH345/AG345,"-")</f>
        <v>0</v>
      </c>
      <c r="AJ345" s="63">
        <v>1</v>
      </c>
      <c r="AK345" s="62">
        <f t="shared" ref="AK345" si="1875">IFERROR(AJ345/AG345,"-")</f>
        <v>3.8461538461538464E-2</v>
      </c>
      <c r="AL345" s="63">
        <v>1</v>
      </c>
      <c r="AM345" s="62">
        <f t="shared" ref="AM345" si="1876">IFERROR(AL345/AG345,"-")</f>
        <v>3.8461538461538464E-2</v>
      </c>
      <c r="AN345" s="164">
        <v>17</v>
      </c>
      <c r="AO345" s="165">
        <v>0</v>
      </c>
      <c r="AP345" s="62">
        <f t="shared" ref="AP345" si="1877">IFERROR(AO345/AN345,"-")</f>
        <v>0</v>
      </c>
      <c r="AQ345" s="63">
        <v>0</v>
      </c>
      <c r="AR345" s="62">
        <f t="shared" ref="AR345" si="1878">IFERROR(AQ345/AN345,"-")</f>
        <v>0</v>
      </c>
      <c r="AS345" s="63">
        <v>0</v>
      </c>
      <c r="AT345" s="62">
        <f t="shared" ref="AT345" si="1879">IFERROR(AS345/AN345,"-")</f>
        <v>0</v>
      </c>
      <c r="AU345" s="164">
        <v>21</v>
      </c>
      <c r="AV345" s="165">
        <v>0</v>
      </c>
      <c r="AW345" s="62">
        <f t="shared" ref="AW345" si="1880">IFERROR(AV345/AU345,"-")</f>
        <v>0</v>
      </c>
      <c r="AX345" s="63">
        <v>0</v>
      </c>
      <c r="AY345" s="62">
        <f t="shared" ref="AY345" si="1881">IFERROR(AX345/AU345,"-")</f>
        <v>0</v>
      </c>
      <c r="AZ345" s="63">
        <v>0</v>
      </c>
      <c r="BA345" s="62">
        <f t="shared" ref="BA345" si="1882">IFERROR(AZ345/AU345,"-")</f>
        <v>0</v>
      </c>
      <c r="BB345" s="164">
        <f t="shared" si="1786"/>
        <v>93</v>
      </c>
      <c r="BC345" s="64">
        <f t="shared" si="1787"/>
        <v>0</v>
      </c>
      <c r="BD345" s="62">
        <f t="shared" ref="BD345" si="1883">IFERROR(BC345/BB345,"-")</f>
        <v>0</v>
      </c>
      <c r="BE345" s="64">
        <f t="shared" si="1788"/>
        <v>2</v>
      </c>
      <c r="BF345" s="62">
        <f t="shared" ref="BF345" si="1884">IFERROR(BE345/BB345,"-")</f>
        <v>2.1505376344086023E-2</v>
      </c>
      <c r="BG345" s="64">
        <f t="shared" si="1789"/>
        <v>1</v>
      </c>
      <c r="BH345" s="62">
        <f t="shared" ref="BH345" si="1885">IFERROR(BG345/BB345,"-")</f>
        <v>1.0752688172043012E-2</v>
      </c>
      <c r="BU345" s="189"/>
      <c r="BV345" s="193" t="s">
        <v>209</v>
      </c>
      <c r="BW345" s="36">
        <f t="shared" si="1785"/>
        <v>0.967741935483871</v>
      </c>
      <c r="BX345" s="36">
        <f>(BM277-SUM(BN277,BP277,BR277))/BM277</f>
        <v>0.96581196581196582</v>
      </c>
    </row>
    <row r="346" spans="2:76">
      <c r="B346" s="261"/>
      <c r="C346" s="272"/>
      <c r="D346" s="154" t="s">
        <v>67</v>
      </c>
      <c r="E346" s="37">
        <v>14</v>
      </c>
      <c r="F346" s="234">
        <v>2</v>
      </c>
      <c r="G346" s="13">
        <f t="shared" si="839"/>
        <v>0.14285714285714285</v>
      </c>
      <c r="H346" s="33">
        <v>1</v>
      </c>
      <c r="I346" s="13">
        <f t="shared" si="840"/>
        <v>7.1428571428571425E-2</v>
      </c>
      <c r="J346" s="33">
        <v>0</v>
      </c>
      <c r="K346" s="13">
        <f t="shared" si="841"/>
        <v>0</v>
      </c>
      <c r="L346" s="37">
        <v>22</v>
      </c>
      <c r="M346" s="234">
        <v>1</v>
      </c>
      <c r="N346" s="13">
        <f t="shared" si="842"/>
        <v>4.5454545454545456E-2</v>
      </c>
      <c r="O346" s="33">
        <v>1</v>
      </c>
      <c r="P346" s="13">
        <f t="shared" si="843"/>
        <v>4.5454545454545456E-2</v>
      </c>
      <c r="Q346" s="33">
        <v>0</v>
      </c>
      <c r="R346" s="13">
        <f t="shared" si="844"/>
        <v>0</v>
      </c>
      <c r="S346" s="37">
        <v>958</v>
      </c>
      <c r="T346" s="234">
        <v>60</v>
      </c>
      <c r="U346" s="13">
        <f t="shared" si="845"/>
        <v>6.2630480167014613E-2</v>
      </c>
      <c r="V346" s="33">
        <v>181</v>
      </c>
      <c r="W346" s="13">
        <f t="shared" si="846"/>
        <v>0.18893528183716074</v>
      </c>
      <c r="X346" s="33">
        <v>63</v>
      </c>
      <c r="Y346" s="13">
        <f t="shared" si="847"/>
        <v>6.5762004175365346E-2</v>
      </c>
      <c r="Z346" s="37">
        <v>783</v>
      </c>
      <c r="AA346" s="234">
        <v>43</v>
      </c>
      <c r="AB346" s="13">
        <f t="shared" si="848"/>
        <v>5.4916985951468711E-2</v>
      </c>
      <c r="AC346" s="33">
        <v>142</v>
      </c>
      <c r="AD346" s="13">
        <f t="shared" si="849"/>
        <v>0.18135376756066413</v>
      </c>
      <c r="AE346" s="33">
        <v>83</v>
      </c>
      <c r="AF346" s="13">
        <f t="shared" si="850"/>
        <v>0.10600255427841634</v>
      </c>
      <c r="AG346" s="37">
        <v>532</v>
      </c>
      <c r="AH346" s="234">
        <v>20</v>
      </c>
      <c r="AI346" s="13">
        <f t="shared" si="851"/>
        <v>3.7593984962406013E-2</v>
      </c>
      <c r="AJ346" s="33">
        <v>72</v>
      </c>
      <c r="AK346" s="13">
        <f t="shared" si="852"/>
        <v>0.13533834586466165</v>
      </c>
      <c r="AL346" s="33">
        <v>49</v>
      </c>
      <c r="AM346" s="13">
        <f t="shared" si="853"/>
        <v>9.2105263157894732E-2</v>
      </c>
      <c r="AN346" s="37">
        <v>220</v>
      </c>
      <c r="AO346" s="234">
        <v>2</v>
      </c>
      <c r="AP346" s="13">
        <f t="shared" si="854"/>
        <v>9.0909090909090905E-3</v>
      </c>
      <c r="AQ346" s="33">
        <v>21</v>
      </c>
      <c r="AR346" s="13">
        <f t="shared" si="855"/>
        <v>9.5454545454545459E-2</v>
      </c>
      <c r="AS346" s="33">
        <v>12</v>
      </c>
      <c r="AT346" s="13">
        <f t="shared" si="856"/>
        <v>5.4545454545454543E-2</v>
      </c>
      <c r="AU346" s="37">
        <v>96</v>
      </c>
      <c r="AV346" s="234">
        <v>0</v>
      </c>
      <c r="AW346" s="13">
        <f t="shared" si="857"/>
        <v>0</v>
      </c>
      <c r="AX346" s="33">
        <v>3</v>
      </c>
      <c r="AY346" s="13">
        <f t="shared" si="858"/>
        <v>3.125E-2</v>
      </c>
      <c r="AZ346" s="33">
        <v>1</v>
      </c>
      <c r="BA346" s="13">
        <f t="shared" si="859"/>
        <v>1.0416666666666666E-2</v>
      </c>
      <c r="BB346" s="37">
        <f t="shared" si="1786"/>
        <v>2625</v>
      </c>
      <c r="BC346" s="70">
        <f t="shared" si="1787"/>
        <v>128</v>
      </c>
      <c r="BD346" s="13">
        <f t="shared" si="860"/>
        <v>4.8761904761904763E-2</v>
      </c>
      <c r="BE346" s="70">
        <f t="shared" si="1788"/>
        <v>421</v>
      </c>
      <c r="BF346" s="13">
        <f t="shared" si="861"/>
        <v>0.16038095238095237</v>
      </c>
      <c r="BG346" s="70">
        <f t="shared" si="1789"/>
        <v>208</v>
      </c>
      <c r="BH346" s="13">
        <f t="shared" si="862"/>
        <v>7.9238095238095232E-2</v>
      </c>
      <c r="BU346" s="190"/>
      <c r="BV346" s="192" t="s">
        <v>67</v>
      </c>
      <c r="BW346" s="36">
        <f t="shared" si="1785"/>
        <v>0.7116190476190476</v>
      </c>
      <c r="BX346" s="36">
        <f>(BM278-SUM(BN278,BP278,BR278))/BM278</f>
        <v>0.73502304147465436</v>
      </c>
    </row>
    <row r="347" spans="2:76">
      <c r="B347" s="259">
        <v>69</v>
      </c>
      <c r="C347" s="270" t="s">
        <v>47</v>
      </c>
      <c r="D347" s="135" t="s">
        <v>211</v>
      </c>
      <c r="E347" s="120">
        <v>12</v>
      </c>
      <c r="F347" s="83">
        <v>0</v>
      </c>
      <c r="G347" s="72">
        <f t="shared" si="839"/>
        <v>0</v>
      </c>
      <c r="H347" s="73">
        <v>2</v>
      </c>
      <c r="I347" s="72">
        <f t="shared" si="840"/>
        <v>0.16666666666666666</v>
      </c>
      <c r="J347" s="73">
        <v>0</v>
      </c>
      <c r="K347" s="72">
        <f t="shared" si="841"/>
        <v>0</v>
      </c>
      <c r="L347" s="120">
        <v>35</v>
      </c>
      <c r="M347" s="83">
        <v>1</v>
      </c>
      <c r="N347" s="72">
        <f t="shared" si="842"/>
        <v>2.8571428571428571E-2</v>
      </c>
      <c r="O347" s="73">
        <v>4</v>
      </c>
      <c r="P347" s="72">
        <f t="shared" si="843"/>
        <v>0.11428571428571428</v>
      </c>
      <c r="Q347" s="73">
        <v>3</v>
      </c>
      <c r="R347" s="72">
        <f t="shared" si="844"/>
        <v>8.5714285714285715E-2</v>
      </c>
      <c r="S347" s="120">
        <v>1801</v>
      </c>
      <c r="T347" s="83">
        <v>93</v>
      </c>
      <c r="U347" s="72">
        <f t="shared" si="845"/>
        <v>5.1637978900610775E-2</v>
      </c>
      <c r="V347" s="73">
        <v>295</v>
      </c>
      <c r="W347" s="72">
        <f t="shared" si="846"/>
        <v>0.16379789006107717</v>
      </c>
      <c r="X347" s="73">
        <v>118</v>
      </c>
      <c r="Y347" s="72">
        <f t="shared" si="847"/>
        <v>6.5519156024430869E-2</v>
      </c>
      <c r="Z347" s="120">
        <v>1324</v>
      </c>
      <c r="AA347" s="83">
        <v>48</v>
      </c>
      <c r="AB347" s="72">
        <f t="shared" si="848"/>
        <v>3.6253776435045321E-2</v>
      </c>
      <c r="AC347" s="73">
        <v>161</v>
      </c>
      <c r="AD347" s="72">
        <f t="shared" si="849"/>
        <v>0.1216012084592145</v>
      </c>
      <c r="AE347" s="73">
        <v>105</v>
      </c>
      <c r="AF347" s="72">
        <f t="shared" si="850"/>
        <v>7.9305135951661637E-2</v>
      </c>
      <c r="AG347" s="120">
        <v>718</v>
      </c>
      <c r="AH347" s="83">
        <v>32</v>
      </c>
      <c r="AI347" s="72">
        <f t="shared" si="851"/>
        <v>4.456824512534819E-2</v>
      </c>
      <c r="AJ347" s="73">
        <v>45</v>
      </c>
      <c r="AK347" s="72">
        <f t="shared" si="852"/>
        <v>6.2674094707520889E-2</v>
      </c>
      <c r="AL347" s="73">
        <v>40</v>
      </c>
      <c r="AM347" s="72">
        <f t="shared" si="853"/>
        <v>5.5710306406685235E-2</v>
      </c>
      <c r="AN347" s="120">
        <v>377</v>
      </c>
      <c r="AO347" s="83">
        <v>5</v>
      </c>
      <c r="AP347" s="72">
        <f t="shared" si="854"/>
        <v>1.3262599469496022E-2</v>
      </c>
      <c r="AQ347" s="73">
        <v>17</v>
      </c>
      <c r="AR347" s="72">
        <f t="shared" si="855"/>
        <v>4.5092838196286469E-2</v>
      </c>
      <c r="AS347" s="73">
        <v>14</v>
      </c>
      <c r="AT347" s="72">
        <f t="shared" si="856"/>
        <v>3.7135278514588858E-2</v>
      </c>
      <c r="AU347" s="120">
        <v>132</v>
      </c>
      <c r="AV347" s="83">
        <v>0</v>
      </c>
      <c r="AW347" s="72">
        <f t="shared" si="857"/>
        <v>0</v>
      </c>
      <c r="AX347" s="73">
        <v>2</v>
      </c>
      <c r="AY347" s="72">
        <f t="shared" si="858"/>
        <v>1.5151515151515152E-2</v>
      </c>
      <c r="AZ347" s="73">
        <v>3</v>
      </c>
      <c r="BA347" s="72">
        <f t="shared" si="859"/>
        <v>2.2727272727272728E-2</v>
      </c>
      <c r="BB347" s="120">
        <f t="shared" si="1786"/>
        <v>4399</v>
      </c>
      <c r="BC347" s="74">
        <f t="shared" si="1787"/>
        <v>179</v>
      </c>
      <c r="BD347" s="72">
        <f t="shared" si="860"/>
        <v>4.0691066151398045E-2</v>
      </c>
      <c r="BE347" s="74">
        <f t="shared" si="1788"/>
        <v>526</v>
      </c>
      <c r="BF347" s="72">
        <f t="shared" si="861"/>
        <v>0.11957263014321437</v>
      </c>
      <c r="BG347" s="74">
        <f t="shared" si="1789"/>
        <v>283</v>
      </c>
      <c r="BH347" s="72">
        <f t="shared" si="862"/>
        <v>6.4332802909752212E-2</v>
      </c>
      <c r="BU347" s="188" t="s">
        <v>47</v>
      </c>
      <c r="BV347" s="193" t="s">
        <v>140</v>
      </c>
      <c r="BW347" s="36">
        <f t="shared" si="1785"/>
        <v>0.77540350079563536</v>
      </c>
      <c r="BX347" s="36">
        <f>(BM279-SUM(BN279,BP279,BR279))/BM279</f>
        <v>0.76231077083695842</v>
      </c>
    </row>
    <row r="348" spans="2:76">
      <c r="B348" s="260"/>
      <c r="C348" s="271"/>
      <c r="D348" s="216" t="s">
        <v>303</v>
      </c>
      <c r="E348" s="170">
        <v>0</v>
      </c>
      <c r="F348" s="220">
        <v>0</v>
      </c>
      <c r="G348" s="84" t="str">
        <f t="shared" si="839"/>
        <v>-</v>
      </c>
      <c r="H348" s="231">
        <v>0</v>
      </c>
      <c r="I348" s="84" t="str">
        <f>IFERROR(H348/E348,"-")</f>
        <v>-</v>
      </c>
      <c r="J348" s="231">
        <v>0</v>
      </c>
      <c r="K348" s="84" t="str">
        <f>IFERROR(J348/E348,"-")</f>
        <v>-</v>
      </c>
      <c r="L348" s="170">
        <v>2</v>
      </c>
      <c r="M348" s="220">
        <v>1</v>
      </c>
      <c r="N348" s="84">
        <f>IFERROR(M348/L348,"-")</f>
        <v>0.5</v>
      </c>
      <c r="O348" s="231">
        <v>0</v>
      </c>
      <c r="P348" s="84">
        <f>IFERROR(O348/L348,"-")</f>
        <v>0</v>
      </c>
      <c r="Q348" s="231">
        <v>0</v>
      </c>
      <c r="R348" s="84">
        <f>IFERROR(Q348/L348,"-")</f>
        <v>0</v>
      </c>
      <c r="S348" s="170">
        <v>799</v>
      </c>
      <c r="T348" s="220">
        <v>62</v>
      </c>
      <c r="U348" s="84">
        <f>IFERROR(T348/S348,"-")</f>
        <v>7.7596996245306638E-2</v>
      </c>
      <c r="V348" s="231">
        <v>202</v>
      </c>
      <c r="W348" s="84">
        <f>IFERROR(V348/S348,"-")</f>
        <v>0.25281602002503129</v>
      </c>
      <c r="X348" s="231">
        <v>56</v>
      </c>
      <c r="Y348" s="84">
        <f>IFERROR(X348/S348,"-")</f>
        <v>7.0087609511889859E-2</v>
      </c>
      <c r="Z348" s="170">
        <v>535</v>
      </c>
      <c r="AA348" s="220">
        <v>36</v>
      </c>
      <c r="AB348" s="84">
        <f>IFERROR(AA348/Z348,"-")</f>
        <v>6.7289719626168226E-2</v>
      </c>
      <c r="AC348" s="231">
        <v>104</v>
      </c>
      <c r="AD348" s="84">
        <f>IFERROR(AC348/Z348,"-")</f>
        <v>0.19439252336448598</v>
      </c>
      <c r="AE348" s="231">
        <v>54</v>
      </c>
      <c r="AF348" s="84">
        <f>IFERROR(AE348/Z348,"-")</f>
        <v>0.10093457943925234</v>
      </c>
      <c r="AG348" s="170">
        <v>246</v>
      </c>
      <c r="AH348" s="220">
        <v>13</v>
      </c>
      <c r="AI348" s="84">
        <f>IFERROR(AH348/AG348,"-")</f>
        <v>5.2845528455284556E-2</v>
      </c>
      <c r="AJ348" s="231">
        <v>30</v>
      </c>
      <c r="AK348" s="84">
        <f>IFERROR(AJ348/AG348,"-")</f>
        <v>0.12195121951219512</v>
      </c>
      <c r="AL348" s="231">
        <v>28</v>
      </c>
      <c r="AM348" s="84">
        <f>IFERROR(AL348/AG348,"-")</f>
        <v>0.11382113821138211</v>
      </c>
      <c r="AN348" s="170">
        <v>103</v>
      </c>
      <c r="AO348" s="220">
        <v>2</v>
      </c>
      <c r="AP348" s="84">
        <f>IFERROR(AO348/AN348,"-")</f>
        <v>1.9417475728155338E-2</v>
      </c>
      <c r="AQ348" s="231">
        <v>10</v>
      </c>
      <c r="AR348" s="84">
        <f>IFERROR(AQ348/AN348,"-")</f>
        <v>9.7087378640776698E-2</v>
      </c>
      <c r="AS348" s="231">
        <v>4</v>
      </c>
      <c r="AT348" s="84">
        <f>IFERROR(AS348/AN348,"-")</f>
        <v>3.8834951456310676E-2</v>
      </c>
      <c r="AU348" s="170">
        <v>24</v>
      </c>
      <c r="AV348" s="220">
        <v>0</v>
      </c>
      <c r="AW348" s="84">
        <f>IFERROR(AV348/AU348,"-")</f>
        <v>0</v>
      </c>
      <c r="AX348" s="231">
        <v>3</v>
      </c>
      <c r="AY348" s="84">
        <f>IFERROR(AX348/AU348,"-")</f>
        <v>0.125</v>
      </c>
      <c r="AZ348" s="231">
        <v>1</v>
      </c>
      <c r="BA348" s="84">
        <f>IFERROR(AZ348/AU348,"-")</f>
        <v>4.1666666666666664E-2</v>
      </c>
      <c r="BB348" s="170">
        <f t="shared" si="1786"/>
        <v>1709</v>
      </c>
      <c r="BC348" s="171">
        <f t="shared" si="1787"/>
        <v>114</v>
      </c>
      <c r="BD348" s="84">
        <f>IFERROR(BC348/BB348,"-")</f>
        <v>6.6705675833820949E-2</v>
      </c>
      <c r="BE348" s="171">
        <f t="shared" si="1788"/>
        <v>349</v>
      </c>
      <c r="BF348" s="84">
        <f>IFERROR(BE348/BB348,"-")</f>
        <v>0.20421299005266239</v>
      </c>
      <c r="BG348" s="171">
        <f t="shared" si="1789"/>
        <v>143</v>
      </c>
      <c r="BH348" s="84">
        <f>IFERROR(BG348/BB348,"-")</f>
        <v>8.3674663545933295E-2</v>
      </c>
      <c r="BU348" s="225"/>
      <c r="BV348" s="214" t="s">
        <v>299</v>
      </c>
      <c r="BW348" s="36">
        <f t="shared" si="1785"/>
        <v>0.64540667056758338</v>
      </c>
      <c r="BX348" s="226"/>
    </row>
    <row r="349" spans="2:76">
      <c r="B349" s="260"/>
      <c r="C349" s="271"/>
      <c r="D349" s="169" t="s">
        <v>160</v>
      </c>
      <c r="E349" s="164">
        <v>0</v>
      </c>
      <c r="F349" s="165">
        <v>0</v>
      </c>
      <c r="G349" s="62" t="str">
        <f t="shared" si="839"/>
        <v>-</v>
      </c>
      <c r="H349" s="63">
        <v>0</v>
      </c>
      <c r="I349" s="62" t="str">
        <f t="shared" si="840"/>
        <v>-</v>
      </c>
      <c r="J349" s="63">
        <v>0</v>
      </c>
      <c r="K349" s="62" t="str">
        <f t="shared" si="841"/>
        <v>-</v>
      </c>
      <c r="L349" s="164">
        <v>0</v>
      </c>
      <c r="M349" s="165">
        <v>0</v>
      </c>
      <c r="N349" s="62" t="str">
        <f t="shared" si="842"/>
        <v>-</v>
      </c>
      <c r="O349" s="63">
        <v>0</v>
      </c>
      <c r="P349" s="62" t="str">
        <f t="shared" si="843"/>
        <v>-</v>
      </c>
      <c r="Q349" s="63">
        <v>0</v>
      </c>
      <c r="R349" s="62" t="str">
        <f t="shared" si="844"/>
        <v>-</v>
      </c>
      <c r="S349" s="164">
        <v>251</v>
      </c>
      <c r="T349" s="165">
        <v>17</v>
      </c>
      <c r="U349" s="62">
        <f t="shared" si="845"/>
        <v>6.7729083665338641E-2</v>
      </c>
      <c r="V349" s="63">
        <v>36</v>
      </c>
      <c r="W349" s="62">
        <f t="shared" si="846"/>
        <v>0.14342629482071714</v>
      </c>
      <c r="X349" s="63">
        <v>25</v>
      </c>
      <c r="Y349" s="62">
        <f t="shared" si="847"/>
        <v>9.9601593625498003E-2</v>
      </c>
      <c r="Z349" s="164">
        <v>102</v>
      </c>
      <c r="AA349" s="165">
        <v>2</v>
      </c>
      <c r="AB349" s="62">
        <f t="shared" si="848"/>
        <v>1.9607843137254902E-2</v>
      </c>
      <c r="AC349" s="63">
        <v>21</v>
      </c>
      <c r="AD349" s="62">
        <f t="shared" si="849"/>
        <v>0.20588235294117646</v>
      </c>
      <c r="AE349" s="63">
        <v>8</v>
      </c>
      <c r="AF349" s="62">
        <f t="shared" si="850"/>
        <v>7.8431372549019607E-2</v>
      </c>
      <c r="AG349" s="164">
        <v>41</v>
      </c>
      <c r="AH349" s="165">
        <v>2</v>
      </c>
      <c r="AI349" s="62">
        <f t="shared" si="851"/>
        <v>4.878048780487805E-2</v>
      </c>
      <c r="AJ349" s="63">
        <v>7</v>
      </c>
      <c r="AK349" s="62">
        <f t="shared" si="852"/>
        <v>0.17073170731707318</v>
      </c>
      <c r="AL349" s="63">
        <v>2</v>
      </c>
      <c r="AM349" s="62">
        <f t="shared" si="853"/>
        <v>4.878048780487805E-2</v>
      </c>
      <c r="AN349" s="164">
        <v>8</v>
      </c>
      <c r="AO349" s="165">
        <v>0</v>
      </c>
      <c r="AP349" s="62">
        <f t="shared" si="854"/>
        <v>0</v>
      </c>
      <c r="AQ349" s="63">
        <v>0</v>
      </c>
      <c r="AR349" s="62">
        <f t="shared" si="855"/>
        <v>0</v>
      </c>
      <c r="AS349" s="63">
        <v>0</v>
      </c>
      <c r="AT349" s="62">
        <f t="shared" si="856"/>
        <v>0</v>
      </c>
      <c r="AU349" s="164">
        <v>7</v>
      </c>
      <c r="AV349" s="165">
        <v>0</v>
      </c>
      <c r="AW349" s="62">
        <f t="shared" si="857"/>
        <v>0</v>
      </c>
      <c r="AX349" s="63">
        <v>1</v>
      </c>
      <c r="AY349" s="62">
        <f t="shared" si="858"/>
        <v>0.14285714285714285</v>
      </c>
      <c r="AZ349" s="63">
        <v>0</v>
      </c>
      <c r="BA349" s="62">
        <f t="shared" si="859"/>
        <v>0</v>
      </c>
      <c r="BB349" s="164">
        <f t="shared" si="1786"/>
        <v>409</v>
      </c>
      <c r="BC349" s="64">
        <f t="shared" si="1787"/>
        <v>21</v>
      </c>
      <c r="BD349" s="62">
        <f t="shared" si="860"/>
        <v>5.1344743276283619E-2</v>
      </c>
      <c r="BE349" s="64">
        <f t="shared" si="1788"/>
        <v>65</v>
      </c>
      <c r="BF349" s="62">
        <f t="shared" si="861"/>
        <v>0.15892420537897312</v>
      </c>
      <c r="BG349" s="64">
        <f t="shared" si="1789"/>
        <v>35</v>
      </c>
      <c r="BH349" s="62">
        <f t="shared" si="862"/>
        <v>8.557457212713937E-2</v>
      </c>
      <c r="BU349" s="189"/>
      <c r="BV349" s="193" t="s">
        <v>160</v>
      </c>
      <c r="BW349" s="36">
        <f t="shared" si="1785"/>
        <v>0.70415647921760394</v>
      </c>
      <c r="BX349" s="36">
        <f>(BM280-SUM(BN280,BP280,BR280))/BM280</f>
        <v>0.75066312997347484</v>
      </c>
    </row>
    <row r="350" spans="2:76">
      <c r="B350" s="260"/>
      <c r="C350" s="271"/>
      <c r="D350" s="136" t="s">
        <v>210</v>
      </c>
      <c r="E350" s="164">
        <v>0</v>
      </c>
      <c r="F350" s="165">
        <v>0</v>
      </c>
      <c r="G350" s="62" t="str">
        <f t="shared" ref="G350" si="1886">IFERROR(F350/E350,"-")</f>
        <v>-</v>
      </c>
      <c r="H350" s="63">
        <v>0</v>
      </c>
      <c r="I350" s="62" t="str">
        <f t="shared" ref="I350" si="1887">IFERROR(H350/E350,"-")</f>
        <v>-</v>
      </c>
      <c r="J350" s="63">
        <v>0</v>
      </c>
      <c r="K350" s="62" t="str">
        <f t="shared" ref="K350" si="1888">IFERROR(J350/E350,"-")</f>
        <v>-</v>
      </c>
      <c r="L350" s="164">
        <v>1</v>
      </c>
      <c r="M350" s="165">
        <v>0</v>
      </c>
      <c r="N350" s="62">
        <f t="shared" ref="N350" si="1889">IFERROR(M350/L350,"-")</f>
        <v>0</v>
      </c>
      <c r="O350" s="63">
        <v>0</v>
      </c>
      <c r="P350" s="62">
        <f t="shared" ref="P350" si="1890">IFERROR(O350/L350,"-")</f>
        <v>0</v>
      </c>
      <c r="Q350" s="63">
        <v>0</v>
      </c>
      <c r="R350" s="62">
        <f t="shared" ref="R350" si="1891">IFERROR(Q350/L350,"-")</f>
        <v>0</v>
      </c>
      <c r="S350" s="164">
        <v>4</v>
      </c>
      <c r="T350" s="165">
        <v>0</v>
      </c>
      <c r="U350" s="62">
        <f t="shared" ref="U350" si="1892">IFERROR(T350/S350,"-")</f>
        <v>0</v>
      </c>
      <c r="V350" s="63">
        <v>0</v>
      </c>
      <c r="W350" s="62">
        <f t="shared" ref="W350" si="1893">IFERROR(V350/S350,"-")</f>
        <v>0</v>
      </c>
      <c r="X350" s="63">
        <v>0</v>
      </c>
      <c r="Y350" s="62">
        <f t="shared" ref="Y350" si="1894">IFERROR(X350/S350,"-")</f>
        <v>0</v>
      </c>
      <c r="Z350" s="164">
        <v>23</v>
      </c>
      <c r="AA350" s="165">
        <v>0</v>
      </c>
      <c r="AB350" s="62">
        <f t="shared" ref="AB350" si="1895">IFERROR(AA350/Z350,"-")</f>
        <v>0</v>
      </c>
      <c r="AC350" s="63">
        <v>0</v>
      </c>
      <c r="AD350" s="62">
        <f t="shared" ref="AD350" si="1896">IFERROR(AC350/Z350,"-")</f>
        <v>0</v>
      </c>
      <c r="AE350" s="63">
        <v>0</v>
      </c>
      <c r="AF350" s="62">
        <f t="shared" ref="AF350" si="1897">IFERROR(AE350/Z350,"-")</f>
        <v>0</v>
      </c>
      <c r="AG350" s="164">
        <v>29</v>
      </c>
      <c r="AH350" s="165">
        <v>0</v>
      </c>
      <c r="AI350" s="62">
        <f t="shared" ref="AI350" si="1898">IFERROR(AH350/AG350,"-")</f>
        <v>0</v>
      </c>
      <c r="AJ350" s="63">
        <v>0</v>
      </c>
      <c r="AK350" s="62">
        <f t="shared" ref="AK350" si="1899">IFERROR(AJ350/AG350,"-")</f>
        <v>0</v>
      </c>
      <c r="AL350" s="63">
        <v>0</v>
      </c>
      <c r="AM350" s="62">
        <f t="shared" ref="AM350" si="1900">IFERROR(AL350/AG350,"-")</f>
        <v>0</v>
      </c>
      <c r="AN350" s="164">
        <v>18</v>
      </c>
      <c r="AO350" s="165">
        <v>0</v>
      </c>
      <c r="AP350" s="62">
        <f t="shared" ref="AP350" si="1901">IFERROR(AO350/AN350,"-")</f>
        <v>0</v>
      </c>
      <c r="AQ350" s="63">
        <v>0</v>
      </c>
      <c r="AR350" s="62">
        <f t="shared" ref="AR350" si="1902">IFERROR(AQ350/AN350,"-")</f>
        <v>0</v>
      </c>
      <c r="AS350" s="63">
        <v>0</v>
      </c>
      <c r="AT350" s="62">
        <f t="shared" ref="AT350" si="1903">IFERROR(AS350/AN350,"-")</f>
        <v>0</v>
      </c>
      <c r="AU350" s="164">
        <v>11</v>
      </c>
      <c r="AV350" s="165">
        <v>0</v>
      </c>
      <c r="AW350" s="62">
        <f t="shared" ref="AW350" si="1904">IFERROR(AV350/AU350,"-")</f>
        <v>0</v>
      </c>
      <c r="AX350" s="63">
        <v>0</v>
      </c>
      <c r="AY350" s="62">
        <f t="shared" ref="AY350" si="1905">IFERROR(AX350/AU350,"-")</f>
        <v>0</v>
      </c>
      <c r="AZ350" s="63">
        <v>0</v>
      </c>
      <c r="BA350" s="62">
        <f t="shared" ref="BA350" si="1906">IFERROR(AZ350/AU350,"-")</f>
        <v>0</v>
      </c>
      <c r="BB350" s="164">
        <f t="shared" si="1786"/>
        <v>86</v>
      </c>
      <c r="BC350" s="64">
        <f t="shared" si="1787"/>
        <v>0</v>
      </c>
      <c r="BD350" s="62">
        <f t="shared" ref="BD350" si="1907">IFERROR(BC350/BB350,"-")</f>
        <v>0</v>
      </c>
      <c r="BE350" s="64">
        <f t="shared" si="1788"/>
        <v>0</v>
      </c>
      <c r="BF350" s="62">
        <f t="shared" ref="BF350" si="1908">IFERROR(BE350/BB350,"-")</f>
        <v>0</v>
      </c>
      <c r="BG350" s="64">
        <f t="shared" si="1789"/>
        <v>0</v>
      </c>
      <c r="BH350" s="62">
        <f t="shared" ref="BH350" si="1909">IFERROR(BG350/BB350,"-")</f>
        <v>0</v>
      </c>
      <c r="BU350" s="189"/>
      <c r="BV350" s="193" t="s">
        <v>209</v>
      </c>
      <c r="BW350" s="36">
        <f t="shared" si="1785"/>
        <v>1</v>
      </c>
      <c r="BX350" s="36">
        <f>(BM281-SUM(BN281,BP281,BR281))/BM281</f>
        <v>0.94488188976377951</v>
      </c>
    </row>
    <row r="351" spans="2:76">
      <c r="B351" s="261"/>
      <c r="C351" s="272"/>
      <c r="D351" s="154" t="s">
        <v>67</v>
      </c>
      <c r="E351" s="37">
        <v>12</v>
      </c>
      <c r="F351" s="234">
        <v>0</v>
      </c>
      <c r="G351" s="13">
        <f t="shared" si="839"/>
        <v>0</v>
      </c>
      <c r="H351" s="33">
        <v>2</v>
      </c>
      <c r="I351" s="13">
        <f t="shared" si="840"/>
        <v>0.16666666666666666</v>
      </c>
      <c r="J351" s="33">
        <v>0</v>
      </c>
      <c r="K351" s="13">
        <f t="shared" si="841"/>
        <v>0</v>
      </c>
      <c r="L351" s="37">
        <v>38</v>
      </c>
      <c r="M351" s="234">
        <v>2</v>
      </c>
      <c r="N351" s="13">
        <f t="shared" si="842"/>
        <v>5.2631578947368418E-2</v>
      </c>
      <c r="O351" s="33">
        <v>4</v>
      </c>
      <c r="P351" s="13">
        <f t="shared" si="843"/>
        <v>0.10526315789473684</v>
      </c>
      <c r="Q351" s="33">
        <v>3</v>
      </c>
      <c r="R351" s="13">
        <f t="shared" si="844"/>
        <v>7.8947368421052627E-2</v>
      </c>
      <c r="S351" s="37">
        <v>2855</v>
      </c>
      <c r="T351" s="234">
        <v>172</v>
      </c>
      <c r="U351" s="13">
        <f t="shared" si="845"/>
        <v>6.0245183887915936E-2</v>
      </c>
      <c r="V351" s="33">
        <v>533</v>
      </c>
      <c r="W351" s="13">
        <f t="shared" si="846"/>
        <v>0.18669001751313485</v>
      </c>
      <c r="X351" s="33">
        <v>199</v>
      </c>
      <c r="Y351" s="13">
        <f t="shared" si="847"/>
        <v>6.9702276707530653E-2</v>
      </c>
      <c r="Z351" s="37">
        <v>1984</v>
      </c>
      <c r="AA351" s="234">
        <v>86</v>
      </c>
      <c r="AB351" s="13">
        <f t="shared" si="848"/>
        <v>4.334677419354839E-2</v>
      </c>
      <c r="AC351" s="33">
        <v>286</v>
      </c>
      <c r="AD351" s="13">
        <f t="shared" si="849"/>
        <v>0.14415322580645162</v>
      </c>
      <c r="AE351" s="33">
        <v>167</v>
      </c>
      <c r="AF351" s="13">
        <f t="shared" si="850"/>
        <v>8.4173387096774188E-2</v>
      </c>
      <c r="AG351" s="37">
        <v>1034</v>
      </c>
      <c r="AH351" s="234">
        <v>47</v>
      </c>
      <c r="AI351" s="13">
        <f t="shared" si="851"/>
        <v>4.5454545454545456E-2</v>
      </c>
      <c r="AJ351" s="33">
        <v>82</v>
      </c>
      <c r="AK351" s="13">
        <f t="shared" si="852"/>
        <v>7.9303675048355893E-2</v>
      </c>
      <c r="AL351" s="33">
        <v>70</v>
      </c>
      <c r="AM351" s="13">
        <f t="shared" si="853"/>
        <v>6.7698259187620888E-2</v>
      </c>
      <c r="AN351" s="37">
        <v>506</v>
      </c>
      <c r="AO351" s="234">
        <v>7</v>
      </c>
      <c r="AP351" s="13">
        <f t="shared" si="854"/>
        <v>1.383399209486166E-2</v>
      </c>
      <c r="AQ351" s="33">
        <v>27</v>
      </c>
      <c r="AR351" s="13">
        <f t="shared" si="855"/>
        <v>5.33596837944664E-2</v>
      </c>
      <c r="AS351" s="33">
        <v>18</v>
      </c>
      <c r="AT351" s="13">
        <f t="shared" si="856"/>
        <v>3.5573122529644272E-2</v>
      </c>
      <c r="AU351" s="37">
        <v>174</v>
      </c>
      <c r="AV351" s="234">
        <v>0</v>
      </c>
      <c r="AW351" s="13">
        <f t="shared" si="857"/>
        <v>0</v>
      </c>
      <c r="AX351" s="33">
        <v>6</v>
      </c>
      <c r="AY351" s="13">
        <f t="shared" si="858"/>
        <v>3.4482758620689655E-2</v>
      </c>
      <c r="AZ351" s="33">
        <v>4</v>
      </c>
      <c r="BA351" s="13">
        <f t="shared" si="859"/>
        <v>2.2988505747126436E-2</v>
      </c>
      <c r="BB351" s="37">
        <f t="shared" si="1786"/>
        <v>6603</v>
      </c>
      <c r="BC351" s="70">
        <f t="shared" si="1787"/>
        <v>314</v>
      </c>
      <c r="BD351" s="13">
        <f t="shared" si="860"/>
        <v>4.7554142056640922E-2</v>
      </c>
      <c r="BE351" s="70">
        <f t="shared" si="1788"/>
        <v>940</v>
      </c>
      <c r="BF351" s="13">
        <f t="shared" si="861"/>
        <v>0.14235953354535816</v>
      </c>
      <c r="BG351" s="70">
        <f t="shared" si="1789"/>
        <v>461</v>
      </c>
      <c r="BH351" s="13">
        <f t="shared" si="862"/>
        <v>6.9816749962138422E-2</v>
      </c>
      <c r="BU351" s="190"/>
      <c r="BV351" s="192" t="s">
        <v>67</v>
      </c>
      <c r="BW351" s="36">
        <f t="shared" si="1785"/>
        <v>0.7402695744358625</v>
      </c>
      <c r="BX351" s="36">
        <f>(BM282-SUM(BN282,BP282,BR282))/BM282</f>
        <v>0.76531754919212924</v>
      </c>
    </row>
    <row r="352" spans="2:76">
      <c r="B352" s="259">
        <v>70</v>
      </c>
      <c r="C352" s="270" t="s">
        <v>48</v>
      </c>
      <c r="D352" s="135" t="s">
        <v>211</v>
      </c>
      <c r="E352" s="120">
        <v>1</v>
      </c>
      <c r="F352" s="83">
        <v>0</v>
      </c>
      <c r="G352" s="72">
        <f t="shared" si="839"/>
        <v>0</v>
      </c>
      <c r="H352" s="73">
        <v>0</v>
      </c>
      <c r="I352" s="72">
        <f t="shared" si="840"/>
        <v>0</v>
      </c>
      <c r="J352" s="73">
        <v>0</v>
      </c>
      <c r="K352" s="72">
        <f t="shared" si="841"/>
        <v>0</v>
      </c>
      <c r="L352" s="120">
        <v>4</v>
      </c>
      <c r="M352" s="83">
        <v>0</v>
      </c>
      <c r="N352" s="72">
        <f t="shared" si="842"/>
        <v>0</v>
      </c>
      <c r="O352" s="73">
        <v>0</v>
      </c>
      <c r="P352" s="72">
        <f t="shared" si="843"/>
        <v>0</v>
      </c>
      <c r="Q352" s="73">
        <v>0</v>
      </c>
      <c r="R352" s="72">
        <f t="shared" si="844"/>
        <v>0</v>
      </c>
      <c r="S352" s="120">
        <v>303</v>
      </c>
      <c r="T352" s="83">
        <v>23</v>
      </c>
      <c r="U352" s="72">
        <f t="shared" si="845"/>
        <v>7.590759075907591E-2</v>
      </c>
      <c r="V352" s="73">
        <v>65</v>
      </c>
      <c r="W352" s="72">
        <f t="shared" si="846"/>
        <v>0.21452145214521451</v>
      </c>
      <c r="X352" s="73">
        <v>32</v>
      </c>
      <c r="Y352" s="72">
        <f t="shared" si="847"/>
        <v>0.10561056105610561</v>
      </c>
      <c r="Z352" s="120">
        <v>240</v>
      </c>
      <c r="AA352" s="83">
        <v>14</v>
      </c>
      <c r="AB352" s="72">
        <f t="shared" si="848"/>
        <v>5.8333333333333334E-2</v>
      </c>
      <c r="AC352" s="73">
        <v>50</v>
      </c>
      <c r="AD352" s="72">
        <f t="shared" si="849"/>
        <v>0.20833333333333334</v>
      </c>
      <c r="AE352" s="73">
        <v>18</v>
      </c>
      <c r="AF352" s="72">
        <f t="shared" si="850"/>
        <v>7.4999999999999997E-2</v>
      </c>
      <c r="AG352" s="120">
        <v>169</v>
      </c>
      <c r="AH352" s="83">
        <v>5</v>
      </c>
      <c r="AI352" s="72">
        <f t="shared" si="851"/>
        <v>2.9585798816568046E-2</v>
      </c>
      <c r="AJ352" s="73">
        <v>24</v>
      </c>
      <c r="AK352" s="72">
        <f t="shared" si="852"/>
        <v>0.14201183431952663</v>
      </c>
      <c r="AL352" s="73">
        <v>8</v>
      </c>
      <c r="AM352" s="72">
        <f t="shared" si="853"/>
        <v>4.7337278106508875E-2</v>
      </c>
      <c r="AN352" s="120">
        <v>90</v>
      </c>
      <c r="AO352" s="83">
        <v>4</v>
      </c>
      <c r="AP352" s="72">
        <f t="shared" si="854"/>
        <v>4.4444444444444446E-2</v>
      </c>
      <c r="AQ352" s="73">
        <v>7</v>
      </c>
      <c r="AR352" s="72">
        <f t="shared" si="855"/>
        <v>7.7777777777777779E-2</v>
      </c>
      <c r="AS352" s="73">
        <v>6</v>
      </c>
      <c r="AT352" s="72">
        <f t="shared" si="856"/>
        <v>6.6666666666666666E-2</v>
      </c>
      <c r="AU352" s="120">
        <v>30</v>
      </c>
      <c r="AV352" s="83">
        <v>1</v>
      </c>
      <c r="AW352" s="72">
        <f t="shared" si="857"/>
        <v>3.3333333333333333E-2</v>
      </c>
      <c r="AX352" s="73">
        <v>1</v>
      </c>
      <c r="AY352" s="72">
        <f t="shared" si="858"/>
        <v>3.3333333333333333E-2</v>
      </c>
      <c r="AZ352" s="73">
        <v>1</v>
      </c>
      <c r="BA352" s="72">
        <f t="shared" si="859"/>
        <v>3.3333333333333333E-2</v>
      </c>
      <c r="BB352" s="120">
        <f t="shared" si="1786"/>
        <v>837</v>
      </c>
      <c r="BC352" s="74">
        <f t="shared" si="1787"/>
        <v>47</v>
      </c>
      <c r="BD352" s="72">
        <f t="shared" si="860"/>
        <v>5.6152927120669056E-2</v>
      </c>
      <c r="BE352" s="74">
        <f t="shared" si="1788"/>
        <v>147</v>
      </c>
      <c r="BF352" s="72">
        <f t="shared" si="861"/>
        <v>0.17562724014336917</v>
      </c>
      <c r="BG352" s="74">
        <f t="shared" si="1789"/>
        <v>65</v>
      </c>
      <c r="BH352" s="72">
        <f t="shared" si="862"/>
        <v>7.765830346475508E-2</v>
      </c>
      <c r="BU352" s="188" t="s">
        <v>48</v>
      </c>
      <c r="BV352" s="193" t="s">
        <v>140</v>
      </c>
      <c r="BW352" s="36">
        <f t="shared" si="1785"/>
        <v>0.69056152927120673</v>
      </c>
      <c r="BX352" s="36">
        <f>(BM283-SUM(BN283,BP283,BR283))/BM283</f>
        <v>0.69152196118488252</v>
      </c>
    </row>
    <row r="353" spans="2:76">
      <c r="B353" s="260"/>
      <c r="C353" s="271"/>
      <c r="D353" s="216" t="s">
        <v>303</v>
      </c>
      <c r="E353" s="170">
        <v>0</v>
      </c>
      <c r="F353" s="220">
        <v>0</v>
      </c>
      <c r="G353" s="84" t="str">
        <f t="shared" si="839"/>
        <v>-</v>
      </c>
      <c r="H353" s="231">
        <v>0</v>
      </c>
      <c r="I353" s="84" t="str">
        <f>IFERROR(H353/E353,"-")</f>
        <v>-</v>
      </c>
      <c r="J353" s="231">
        <v>0</v>
      </c>
      <c r="K353" s="84" t="str">
        <f>IFERROR(J353/E353,"-")</f>
        <v>-</v>
      </c>
      <c r="L353" s="170">
        <v>0</v>
      </c>
      <c r="M353" s="220">
        <v>0</v>
      </c>
      <c r="N353" s="84" t="str">
        <f>IFERROR(M353/L353,"-")</f>
        <v>-</v>
      </c>
      <c r="O353" s="231">
        <v>0</v>
      </c>
      <c r="P353" s="84" t="str">
        <f>IFERROR(O353/L353,"-")</f>
        <v>-</v>
      </c>
      <c r="Q353" s="231">
        <v>0</v>
      </c>
      <c r="R353" s="84" t="str">
        <f>IFERROR(Q353/L353,"-")</f>
        <v>-</v>
      </c>
      <c r="S353" s="170">
        <v>55</v>
      </c>
      <c r="T353" s="220">
        <v>6</v>
      </c>
      <c r="U353" s="84">
        <f>IFERROR(T353/S353,"-")</f>
        <v>0.10909090909090909</v>
      </c>
      <c r="V353" s="231">
        <v>12</v>
      </c>
      <c r="W353" s="84">
        <f>IFERROR(V353/S353,"-")</f>
        <v>0.21818181818181817</v>
      </c>
      <c r="X353" s="231">
        <v>3</v>
      </c>
      <c r="Y353" s="84">
        <f>IFERROR(X353/S353,"-")</f>
        <v>5.4545454545454543E-2</v>
      </c>
      <c r="Z353" s="170">
        <v>63</v>
      </c>
      <c r="AA353" s="220">
        <v>7</v>
      </c>
      <c r="AB353" s="84">
        <f>IFERROR(AA353/Z353,"-")</f>
        <v>0.1111111111111111</v>
      </c>
      <c r="AC353" s="231">
        <v>12</v>
      </c>
      <c r="AD353" s="84">
        <f>IFERROR(AC353/Z353,"-")</f>
        <v>0.19047619047619047</v>
      </c>
      <c r="AE353" s="231">
        <v>7</v>
      </c>
      <c r="AF353" s="84">
        <f>IFERROR(AE353/Z353,"-")</f>
        <v>0.1111111111111111</v>
      </c>
      <c r="AG353" s="170">
        <v>31</v>
      </c>
      <c r="AH353" s="220">
        <v>1</v>
      </c>
      <c r="AI353" s="84">
        <f>IFERROR(AH353/AG353,"-")</f>
        <v>3.2258064516129031E-2</v>
      </c>
      <c r="AJ353" s="231">
        <v>9</v>
      </c>
      <c r="AK353" s="84">
        <f>IFERROR(AJ353/AG353,"-")</f>
        <v>0.29032258064516131</v>
      </c>
      <c r="AL353" s="231">
        <v>3</v>
      </c>
      <c r="AM353" s="84">
        <f>IFERROR(AL353/AG353,"-")</f>
        <v>9.6774193548387094E-2</v>
      </c>
      <c r="AN353" s="170">
        <v>8</v>
      </c>
      <c r="AO353" s="220">
        <v>1</v>
      </c>
      <c r="AP353" s="84">
        <f>IFERROR(AO353/AN353,"-")</f>
        <v>0.125</v>
      </c>
      <c r="AQ353" s="231">
        <v>1</v>
      </c>
      <c r="AR353" s="84">
        <f>IFERROR(AQ353/AN353,"-")</f>
        <v>0.125</v>
      </c>
      <c r="AS353" s="231">
        <v>0</v>
      </c>
      <c r="AT353" s="84">
        <f>IFERROR(AS353/AN353,"-")</f>
        <v>0</v>
      </c>
      <c r="AU353" s="170">
        <v>5</v>
      </c>
      <c r="AV353" s="220">
        <v>0</v>
      </c>
      <c r="AW353" s="84">
        <f>IFERROR(AV353/AU353,"-")</f>
        <v>0</v>
      </c>
      <c r="AX353" s="231">
        <v>0</v>
      </c>
      <c r="AY353" s="84">
        <f>IFERROR(AX353/AU353,"-")</f>
        <v>0</v>
      </c>
      <c r="AZ353" s="231">
        <v>0</v>
      </c>
      <c r="BA353" s="84">
        <f>IFERROR(AZ353/AU353,"-")</f>
        <v>0</v>
      </c>
      <c r="BB353" s="170">
        <f t="shared" si="1786"/>
        <v>162</v>
      </c>
      <c r="BC353" s="171">
        <f t="shared" si="1787"/>
        <v>15</v>
      </c>
      <c r="BD353" s="84">
        <f>IFERROR(BC353/BB353,"-")</f>
        <v>9.2592592592592587E-2</v>
      </c>
      <c r="BE353" s="171">
        <f t="shared" si="1788"/>
        <v>34</v>
      </c>
      <c r="BF353" s="84">
        <f>IFERROR(BE353/BB353,"-")</f>
        <v>0.20987654320987653</v>
      </c>
      <c r="BG353" s="171">
        <f t="shared" si="1789"/>
        <v>13</v>
      </c>
      <c r="BH353" s="84">
        <f>IFERROR(BG353/BB353,"-")</f>
        <v>8.0246913580246909E-2</v>
      </c>
      <c r="BU353" s="225"/>
      <c r="BV353" s="214" t="s">
        <v>299</v>
      </c>
      <c r="BW353" s="36">
        <f t="shared" si="1785"/>
        <v>0.61728395061728392</v>
      </c>
      <c r="BX353" s="226"/>
    </row>
    <row r="354" spans="2:76">
      <c r="B354" s="260"/>
      <c r="C354" s="271"/>
      <c r="D354" s="169" t="s">
        <v>160</v>
      </c>
      <c r="E354" s="164">
        <v>0</v>
      </c>
      <c r="F354" s="165">
        <v>0</v>
      </c>
      <c r="G354" s="62" t="str">
        <f t="shared" si="839"/>
        <v>-</v>
      </c>
      <c r="H354" s="63">
        <v>0</v>
      </c>
      <c r="I354" s="62" t="str">
        <f t="shared" si="840"/>
        <v>-</v>
      </c>
      <c r="J354" s="63">
        <v>0</v>
      </c>
      <c r="K354" s="62" t="str">
        <f t="shared" si="841"/>
        <v>-</v>
      </c>
      <c r="L354" s="164">
        <v>0</v>
      </c>
      <c r="M354" s="165">
        <v>0</v>
      </c>
      <c r="N354" s="62" t="str">
        <f t="shared" si="842"/>
        <v>-</v>
      </c>
      <c r="O354" s="63">
        <v>0</v>
      </c>
      <c r="P354" s="62" t="str">
        <f t="shared" si="843"/>
        <v>-</v>
      </c>
      <c r="Q354" s="63">
        <v>0</v>
      </c>
      <c r="R354" s="62" t="str">
        <f t="shared" si="844"/>
        <v>-</v>
      </c>
      <c r="S354" s="164">
        <v>31</v>
      </c>
      <c r="T354" s="165">
        <v>0</v>
      </c>
      <c r="U354" s="62">
        <f t="shared" si="845"/>
        <v>0</v>
      </c>
      <c r="V354" s="63">
        <v>9</v>
      </c>
      <c r="W354" s="62">
        <f t="shared" si="846"/>
        <v>0.29032258064516131</v>
      </c>
      <c r="X354" s="63">
        <v>1</v>
      </c>
      <c r="Y354" s="62">
        <f t="shared" si="847"/>
        <v>3.2258064516129031E-2</v>
      </c>
      <c r="Z354" s="164">
        <v>20</v>
      </c>
      <c r="AA354" s="165">
        <v>0</v>
      </c>
      <c r="AB354" s="62">
        <f t="shared" si="848"/>
        <v>0</v>
      </c>
      <c r="AC354" s="63">
        <v>4</v>
      </c>
      <c r="AD354" s="62">
        <f t="shared" si="849"/>
        <v>0.2</v>
      </c>
      <c r="AE354" s="63">
        <v>4</v>
      </c>
      <c r="AF354" s="62">
        <f t="shared" si="850"/>
        <v>0.2</v>
      </c>
      <c r="AG354" s="164">
        <v>7</v>
      </c>
      <c r="AH354" s="165">
        <v>2</v>
      </c>
      <c r="AI354" s="62">
        <f t="shared" si="851"/>
        <v>0.2857142857142857</v>
      </c>
      <c r="AJ354" s="63">
        <v>1</v>
      </c>
      <c r="AK354" s="62">
        <f t="shared" si="852"/>
        <v>0.14285714285714285</v>
      </c>
      <c r="AL354" s="63">
        <v>0</v>
      </c>
      <c r="AM354" s="62">
        <f t="shared" si="853"/>
        <v>0</v>
      </c>
      <c r="AN354" s="164">
        <v>6</v>
      </c>
      <c r="AO354" s="165">
        <v>1</v>
      </c>
      <c r="AP354" s="62">
        <f t="shared" si="854"/>
        <v>0.16666666666666666</v>
      </c>
      <c r="AQ354" s="63">
        <v>0</v>
      </c>
      <c r="AR354" s="62">
        <f t="shared" si="855"/>
        <v>0</v>
      </c>
      <c r="AS354" s="63">
        <v>1</v>
      </c>
      <c r="AT354" s="62">
        <f t="shared" si="856"/>
        <v>0.16666666666666666</v>
      </c>
      <c r="AU354" s="164">
        <v>1</v>
      </c>
      <c r="AV354" s="165">
        <v>0</v>
      </c>
      <c r="AW354" s="62">
        <f t="shared" si="857"/>
        <v>0</v>
      </c>
      <c r="AX354" s="63">
        <v>0</v>
      </c>
      <c r="AY354" s="62">
        <f t="shared" si="858"/>
        <v>0</v>
      </c>
      <c r="AZ354" s="63">
        <v>0</v>
      </c>
      <c r="BA354" s="62">
        <f t="shared" si="859"/>
        <v>0</v>
      </c>
      <c r="BB354" s="164">
        <f t="shared" si="1786"/>
        <v>65</v>
      </c>
      <c r="BC354" s="64">
        <f t="shared" si="1787"/>
        <v>3</v>
      </c>
      <c r="BD354" s="62">
        <f t="shared" si="860"/>
        <v>4.6153846153846156E-2</v>
      </c>
      <c r="BE354" s="64">
        <f t="shared" si="1788"/>
        <v>14</v>
      </c>
      <c r="BF354" s="62">
        <f t="shared" si="861"/>
        <v>0.2153846153846154</v>
      </c>
      <c r="BG354" s="64">
        <f t="shared" si="1789"/>
        <v>6</v>
      </c>
      <c r="BH354" s="62">
        <f t="shared" si="862"/>
        <v>9.2307692307692313E-2</v>
      </c>
      <c r="BU354" s="189"/>
      <c r="BV354" s="193" t="s">
        <v>160</v>
      </c>
      <c r="BW354" s="36">
        <f t="shared" si="1785"/>
        <v>0.64615384615384619</v>
      </c>
      <c r="BX354" s="36">
        <f>(BM284-SUM(BN284,BP284,BR284))/BM284</f>
        <v>0.77777777777777779</v>
      </c>
    </row>
    <row r="355" spans="2:76">
      <c r="B355" s="260"/>
      <c r="C355" s="271"/>
      <c r="D355" s="136" t="s">
        <v>210</v>
      </c>
      <c r="E355" s="164">
        <v>0</v>
      </c>
      <c r="F355" s="165">
        <v>0</v>
      </c>
      <c r="G355" s="62" t="str">
        <f t="shared" ref="G355" si="1910">IFERROR(F355/E355,"-")</f>
        <v>-</v>
      </c>
      <c r="H355" s="63">
        <v>0</v>
      </c>
      <c r="I355" s="62" t="str">
        <f t="shared" ref="I355" si="1911">IFERROR(H355/E355,"-")</f>
        <v>-</v>
      </c>
      <c r="J355" s="63">
        <v>0</v>
      </c>
      <c r="K355" s="62" t="str">
        <f t="shared" ref="K355" si="1912">IFERROR(J355/E355,"-")</f>
        <v>-</v>
      </c>
      <c r="L355" s="164">
        <v>1</v>
      </c>
      <c r="M355" s="165">
        <v>0</v>
      </c>
      <c r="N355" s="62">
        <f t="shared" ref="N355" si="1913">IFERROR(M355/L355,"-")</f>
        <v>0</v>
      </c>
      <c r="O355" s="63">
        <v>0</v>
      </c>
      <c r="P355" s="62">
        <f t="shared" ref="P355" si="1914">IFERROR(O355/L355,"-")</f>
        <v>0</v>
      </c>
      <c r="Q355" s="63">
        <v>0</v>
      </c>
      <c r="R355" s="62">
        <f t="shared" ref="R355" si="1915">IFERROR(Q355/L355,"-")</f>
        <v>0</v>
      </c>
      <c r="S355" s="164">
        <v>0</v>
      </c>
      <c r="T355" s="165">
        <v>0</v>
      </c>
      <c r="U355" s="62" t="str">
        <f t="shared" ref="U355" si="1916">IFERROR(T355/S355,"-")</f>
        <v>-</v>
      </c>
      <c r="V355" s="63">
        <v>0</v>
      </c>
      <c r="W355" s="62" t="str">
        <f t="shared" ref="W355" si="1917">IFERROR(V355/S355,"-")</f>
        <v>-</v>
      </c>
      <c r="X355" s="63">
        <v>0</v>
      </c>
      <c r="Y355" s="62" t="str">
        <f t="shared" ref="Y355" si="1918">IFERROR(X355/S355,"-")</f>
        <v>-</v>
      </c>
      <c r="Z355" s="164">
        <v>4</v>
      </c>
      <c r="AA355" s="165">
        <v>0</v>
      </c>
      <c r="AB355" s="62">
        <f t="shared" ref="AB355" si="1919">IFERROR(AA355/Z355,"-")</f>
        <v>0</v>
      </c>
      <c r="AC355" s="63">
        <v>0</v>
      </c>
      <c r="AD355" s="62">
        <f t="shared" ref="AD355" si="1920">IFERROR(AC355/Z355,"-")</f>
        <v>0</v>
      </c>
      <c r="AE355" s="63">
        <v>0</v>
      </c>
      <c r="AF355" s="62">
        <f t="shared" ref="AF355" si="1921">IFERROR(AE355/Z355,"-")</f>
        <v>0</v>
      </c>
      <c r="AG355" s="164">
        <v>4</v>
      </c>
      <c r="AH355" s="165">
        <v>0</v>
      </c>
      <c r="AI355" s="62">
        <f t="shared" ref="AI355" si="1922">IFERROR(AH355/AG355,"-")</f>
        <v>0</v>
      </c>
      <c r="AJ355" s="63">
        <v>0</v>
      </c>
      <c r="AK355" s="62">
        <f t="shared" ref="AK355" si="1923">IFERROR(AJ355/AG355,"-")</f>
        <v>0</v>
      </c>
      <c r="AL355" s="63">
        <v>0</v>
      </c>
      <c r="AM355" s="62">
        <f t="shared" ref="AM355" si="1924">IFERROR(AL355/AG355,"-")</f>
        <v>0</v>
      </c>
      <c r="AN355" s="164">
        <v>4</v>
      </c>
      <c r="AO355" s="165">
        <v>0</v>
      </c>
      <c r="AP355" s="62">
        <f t="shared" ref="AP355" si="1925">IFERROR(AO355/AN355,"-")</f>
        <v>0</v>
      </c>
      <c r="AQ355" s="63">
        <v>0</v>
      </c>
      <c r="AR355" s="62">
        <f t="shared" ref="AR355" si="1926">IFERROR(AQ355/AN355,"-")</f>
        <v>0</v>
      </c>
      <c r="AS355" s="63">
        <v>0</v>
      </c>
      <c r="AT355" s="62">
        <f t="shared" ref="AT355" si="1927">IFERROR(AS355/AN355,"-")</f>
        <v>0</v>
      </c>
      <c r="AU355" s="164">
        <v>5</v>
      </c>
      <c r="AV355" s="165">
        <v>0</v>
      </c>
      <c r="AW355" s="62">
        <f t="shared" ref="AW355" si="1928">IFERROR(AV355/AU355,"-")</f>
        <v>0</v>
      </c>
      <c r="AX355" s="63">
        <v>0</v>
      </c>
      <c r="AY355" s="62">
        <f t="shared" ref="AY355" si="1929">IFERROR(AX355/AU355,"-")</f>
        <v>0</v>
      </c>
      <c r="AZ355" s="63">
        <v>0</v>
      </c>
      <c r="BA355" s="62">
        <f t="shared" ref="BA355" si="1930">IFERROR(AZ355/AU355,"-")</f>
        <v>0</v>
      </c>
      <c r="BB355" s="164">
        <f t="shared" si="1786"/>
        <v>18</v>
      </c>
      <c r="BC355" s="64">
        <f t="shared" si="1787"/>
        <v>0</v>
      </c>
      <c r="BD355" s="62">
        <f t="shared" ref="BD355" si="1931">IFERROR(BC355/BB355,"-")</f>
        <v>0</v>
      </c>
      <c r="BE355" s="64">
        <f t="shared" si="1788"/>
        <v>0</v>
      </c>
      <c r="BF355" s="62">
        <f t="shared" ref="BF355" si="1932">IFERROR(BE355/BB355,"-")</f>
        <v>0</v>
      </c>
      <c r="BG355" s="64">
        <f t="shared" si="1789"/>
        <v>0</v>
      </c>
      <c r="BH355" s="62">
        <f t="shared" ref="BH355" si="1933">IFERROR(BG355/BB355,"-")</f>
        <v>0</v>
      </c>
      <c r="BU355" s="189"/>
      <c r="BV355" s="193" t="s">
        <v>209</v>
      </c>
      <c r="BW355" s="36">
        <f t="shared" si="1785"/>
        <v>1</v>
      </c>
      <c r="BX355" s="36">
        <f>(BM285-SUM(BN285,BP285,BR285))/BM285</f>
        <v>0.9642857142857143</v>
      </c>
    </row>
    <row r="356" spans="2:76">
      <c r="B356" s="261"/>
      <c r="C356" s="272"/>
      <c r="D356" s="154" t="s">
        <v>67</v>
      </c>
      <c r="E356" s="37">
        <v>1</v>
      </c>
      <c r="F356" s="234">
        <v>0</v>
      </c>
      <c r="G356" s="13">
        <f t="shared" si="839"/>
        <v>0</v>
      </c>
      <c r="H356" s="33">
        <v>0</v>
      </c>
      <c r="I356" s="13">
        <f t="shared" si="840"/>
        <v>0</v>
      </c>
      <c r="J356" s="33">
        <v>0</v>
      </c>
      <c r="K356" s="13">
        <f t="shared" si="841"/>
        <v>0</v>
      </c>
      <c r="L356" s="37">
        <v>5</v>
      </c>
      <c r="M356" s="234">
        <v>0</v>
      </c>
      <c r="N356" s="13">
        <f t="shared" si="842"/>
        <v>0</v>
      </c>
      <c r="O356" s="33">
        <v>0</v>
      </c>
      <c r="P356" s="13">
        <f t="shared" si="843"/>
        <v>0</v>
      </c>
      <c r="Q356" s="33">
        <v>0</v>
      </c>
      <c r="R356" s="13">
        <f t="shared" si="844"/>
        <v>0</v>
      </c>
      <c r="S356" s="37">
        <v>389</v>
      </c>
      <c r="T356" s="234">
        <v>29</v>
      </c>
      <c r="U356" s="13">
        <f t="shared" si="845"/>
        <v>7.4550128534704371E-2</v>
      </c>
      <c r="V356" s="33">
        <v>86</v>
      </c>
      <c r="W356" s="13">
        <f t="shared" si="846"/>
        <v>0.2210796915167095</v>
      </c>
      <c r="X356" s="33">
        <v>36</v>
      </c>
      <c r="Y356" s="13">
        <f t="shared" si="847"/>
        <v>9.2544987146529561E-2</v>
      </c>
      <c r="Z356" s="37">
        <v>327</v>
      </c>
      <c r="AA356" s="234">
        <v>21</v>
      </c>
      <c r="AB356" s="13">
        <f t="shared" si="848"/>
        <v>6.4220183486238536E-2</v>
      </c>
      <c r="AC356" s="33">
        <v>66</v>
      </c>
      <c r="AD356" s="13">
        <f t="shared" si="849"/>
        <v>0.20183486238532111</v>
      </c>
      <c r="AE356" s="33">
        <v>29</v>
      </c>
      <c r="AF356" s="13">
        <f t="shared" si="850"/>
        <v>8.8685015290519878E-2</v>
      </c>
      <c r="AG356" s="37">
        <v>211</v>
      </c>
      <c r="AH356" s="234">
        <v>8</v>
      </c>
      <c r="AI356" s="13">
        <f t="shared" si="851"/>
        <v>3.7914691943127965E-2</v>
      </c>
      <c r="AJ356" s="33">
        <v>34</v>
      </c>
      <c r="AK356" s="13">
        <f t="shared" si="852"/>
        <v>0.16113744075829384</v>
      </c>
      <c r="AL356" s="33">
        <v>11</v>
      </c>
      <c r="AM356" s="13">
        <f t="shared" si="853"/>
        <v>5.2132701421800945E-2</v>
      </c>
      <c r="AN356" s="37">
        <v>108</v>
      </c>
      <c r="AO356" s="234">
        <v>6</v>
      </c>
      <c r="AP356" s="13">
        <f t="shared" si="854"/>
        <v>5.5555555555555552E-2</v>
      </c>
      <c r="AQ356" s="33">
        <v>8</v>
      </c>
      <c r="AR356" s="13">
        <f t="shared" si="855"/>
        <v>7.407407407407407E-2</v>
      </c>
      <c r="AS356" s="33">
        <v>7</v>
      </c>
      <c r="AT356" s="13">
        <f t="shared" si="856"/>
        <v>6.4814814814814811E-2</v>
      </c>
      <c r="AU356" s="37">
        <v>41</v>
      </c>
      <c r="AV356" s="234">
        <v>1</v>
      </c>
      <c r="AW356" s="13">
        <f t="shared" si="857"/>
        <v>2.4390243902439025E-2</v>
      </c>
      <c r="AX356" s="33">
        <v>1</v>
      </c>
      <c r="AY356" s="13">
        <f t="shared" si="858"/>
        <v>2.4390243902439025E-2</v>
      </c>
      <c r="AZ356" s="33">
        <v>1</v>
      </c>
      <c r="BA356" s="13">
        <f t="shared" si="859"/>
        <v>2.4390243902439025E-2</v>
      </c>
      <c r="BB356" s="37">
        <f t="shared" si="1786"/>
        <v>1082</v>
      </c>
      <c r="BC356" s="70">
        <f t="shared" si="1787"/>
        <v>65</v>
      </c>
      <c r="BD356" s="13">
        <f t="shared" si="860"/>
        <v>6.007393715341959E-2</v>
      </c>
      <c r="BE356" s="70">
        <f t="shared" si="1788"/>
        <v>195</v>
      </c>
      <c r="BF356" s="13">
        <f t="shared" si="861"/>
        <v>0.18022181146025879</v>
      </c>
      <c r="BG356" s="70">
        <f t="shared" si="1789"/>
        <v>84</v>
      </c>
      <c r="BH356" s="13">
        <f t="shared" si="862"/>
        <v>7.763401109057301E-2</v>
      </c>
      <c r="BU356" s="190"/>
      <c r="BV356" s="192" t="s">
        <v>67</v>
      </c>
      <c r="BW356" s="36">
        <f t="shared" si="1785"/>
        <v>0.68207024029574859</v>
      </c>
      <c r="BX356" s="36">
        <f>(BM286-SUM(BN286,BP286,BR286))/BM286</f>
        <v>0.70311027332705001</v>
      </c>
    </row>
    <row r="357" spans="2:76">
      <c r="B357" s="259">
        <v>71</v>
      </c>
      <c r="C357" s="270" t="s">
        <v>49</v>
      </c>
      <c r="D357" s="135" t="s">
        <v>211</v>
      </c>
      <c r="E357" s="120">
        <v>3</v>
      </c>
      <c r="F357" s="83">
        <v>0</v>
      </c>
      <c r="G357" s="72">
        <f t="shared" ref="G357:G366" si="1934">IFERROR(F357/E357,"-")</f>
        <v>0</v>
      </c>
      <c r="H357" s="73">
        <v>0</v>
      </c>
      <c r="I357" s="72">
        <f t="shared" ref="I357:I366" si="1935">IFERROR(H357/E357,"-")</f>
        <v>0</v>
      </c>
      <c r="J357" s="73">
        <v>0</v>
      </c>
      <c r="K357" s="72">
        <f t="shared" ref="K357:K366" si="1936">IFERROR(J357/E357,"-")</f>
        <v>0</v>
      </c>
      <c r="L357" s="120">
        <v>6</v>
      </c>
      <c r="M357" s="83">
        <v>0</v>
      </c>
      <c r="N357" s="72">
        <f t="shared" ref="N357:N366" si="1937">IFERROR(M357/L357,"-")</f>
        <v>0</v>
      </c>
      <c r="O357" s="73">
        <v>0</v>
      </c>
      <c r="P357" s="72">
        <f t="shared" ref="P357:P366" si="1938">IFERROR(O357/L357,"-")</f>
        <v>0</v>
      </c>
      <c r="Q357" s="73">
        <v>0</v>
      </c>
      <c r="R357" s="72">
        <f t="shared" ref="R357:R366" si="1939">IFERROR(Q357/L357,"-")</f>
        <v>0</v>
      </c>
      <c r="S357" s="120">
        <v>887</v>
      </c>
      <c r="T357" s="83">
        <v>18</v>
      </c>
      <c r="U357" s="72">
        <f t="shared" ref="U357:U366" si="1940">IFERROR(T357/S357,"-")</f>
        <v>2.0293122886133032E-2</v>
      </c>
      <c r="V357" s="73">
        <v>113</v>
      </c>
      <c r="W357" s="72">
        <f t="shared" ref="W357:W366" si="1941">IFERROR(V357/S357,"-")</f>
        <v>0.1273957158962796</v>
      </c>
      <c r="X357" s="73">
        <v>17</v>
      </c>
      <c r="Y357" s="72">
        <f t="shared" ref="Y357:Y366" si="1942">IFERROR(X357/S357,"-")</f>
        <v>1.9165727170236752E-2</v>
      </c>
      <c r="Z357" s="120">
        <v>747</v>
      </c>
      <c r="AA357" s="83">
        <v>8</v>
      </c>
      <c r="AB357" s="72">
        <f t="shared" ref="AB357:AB366" si="1943">IFERROR(AA357/Z357,"-")</f>
        <v>1.0709504685408299E-2</v>
      </c>
      <c r="AC357" s="73">
        <v>86</v>
      </c>
      <c r="AD357" s="72">
        <f t="shared" ref="AD357:AD366" si="1944">IFERROR(AC357/Z357,"-")</f>
        <v>0.11512717536813923</v>
      </c>
      <c r="AE357" s="73">
        <v>19</v>
      </c>
      <c r="AF357" s="72">
        <f t="shared" ref="AF357:AF366" si="1945">IFERROR(AE357/Z357,"-")</f>
        <v>2.5435073627844713E-2</v>
      </c>
      <c r="AG357" s="120">
        <v>462</v>
      </c>
      <c r="AH357" s="83">
        <v>4</v>
      </c>
      <c r="AI357" s="72">
        <f t="shared" ref="AI357:AI366" si="1946">IFERROR(AH357/AG357,"-")</f>
        <v>8.658008658008658E-3</v>
      </c>
      <c r="AJ357" s="73">
        <v>25</v>
      </c>
      <c r="AK357" s="72">
        <f t="shared" ref="AK357:AK366" si="1947">IFERROR(AJ357/AG357,"-")</f>
        <v>5.4112554112554112E-2</v>
      </c>
      <c r="AL357" s="73">
        <v>7</v>
      </c>
      <c r="AM357" s="72">
        <f t="shared" ref="AM357:AM366" si="1948">IFERROR(AL357/AG357,"-")</f>
        <v>1.5151515151515152E-2</v>
      </c>
      <c r="AN357" s="120">
        <v>248</v>
      </c>
      <c r="AO357" s="83">
        <v>1</v>
      </c>
      <c r="AP357" s="72">
        <f t="shared" ref="AP357:AP366" si="1949">IFERROR(AO357/AN357,"-")</f>
        <v>4.0322580645161289E-3</v>
      </c>
      <c r="AQ357" s="73">
        <v>14</v>
      </c>
      <c r="AR357" s="72">
        <f t="shared" ref="AR357:AR366" si="1950">IFERROR(AQ357/AN357,"-")</f>
        <v>5.6451612903225805E-2</v>
      </c>
      <c r="AS357" s="73">
        <v>0</v>
      </c>
      <c r="AT357" s="72">
        <f t="shared" ref="AT357:AT366" si="1951">IFERROR(AS357/AN357,"-")</f>
        <v>0</v>
      </c>
      <c r="AU357" s="120">
        <v>78</v>
      </c>
      <c r="AV357" s="83">
        <v>0</v>
      </c>
      <c r="AW357" s="72">
        <f t="shared" ref="AW357:AW366" si="1952">IFERROR(AV357/AU357,"-")</f>
        <v>0</v>
      </c>
      <c r="AX357" s="73">
        <v>3</v>
      </c>
      <c r="AY357" s="72">
        <f t="shared" ref="AY357:AY366" si="1953">IFERROR(AX357/AU357,"-")</f>
        <v>3.8461538461538464E-2</v>
      </c>
      <c r="AZ357" s="73">
        <v>1</v>
      </c>
      <c r="BA357" s="72">
        <f t="shared" ref="BA357:BA366" si="1954">IFERROR(AZ357/AU357,"-")</f>
        <v>1.282051282051282E-2</v>
      </c>
      <c r="BB357" s="120">
        <f t="shared" si="1786"/>
        <v>2431</v>
      </c>
      <c r="BC357" s="74">
        <f t="shared" si="1787"/>
        <v>31</v>
      </c>
      <c r="BD357" s="72">
        <f t="shared" ref="BD357:BD366" si="1955">IFERROR(BC357/BB357,"-")</f>
        <v>1.2751953928424516E-2</v>
      </c>
      <c r="BE357" s="74">
        <f t="shared" si="1788"/>
        <v>241</v>
      </c>
      <c r="BF357" s="72">
        <f t="shared" ref="BF357:BF366" si="1956">IFERROR(BE357/BB357,"-")</f>
        <v>9.9136157959687374E-2</v>
      </c>
      <c r="BG357" s="74">
        <f t="shared" si="1789"/>
        <v>44</v>
      </c>
      <c r="BH357" s="72">
        <f t="shared" ref="BH357:BH366" si="1957">IFERROR(BG357/BB357,"-")</f>
        <v>1.8099547511312219E-2</v>
      </c>
      <c r="BU357" s="188" t="s">
        <v>49</v>
      </c>
      <c r="BV357" s="193" t="s">
        <v>140</v>
      </c>
      <c r="BW357" s="36">
        <f t="shared" si="1785"/>
        <v>0.87001234060057586</v>
      </c>
      <c r="BX357" s="36">
        <f>(BM287-SUM(BN287,BP287,BR287))/BM287</f>
        <v>0.87475214805023138</v>
      </c>
    </row>
    <row r="358" spans="2:76">
      <c r="B358" s="260"/>
      <c r="C358" s="271"/>
      <c r="D358" s="216" t="s">
        <v>303</v>
      </c>
      <c r="E358" s="170">
        <v>1</v>
      </c>
      <c r="F358" s="220">
        <v>0</v>
      </c>
      <c r="G358" s="84">
        <f t="shared" si="1934"/>
        <v>0</v>
      </c>
      <c r="H358" s="231">
        <v>0</v>
      </c>
      <c r="I358" s="84">
        <f>IFERROR(H358/E358,"-")</f>
        <v>0</v>
      </c>
      <c r="J358" s="231">
        <v>0</v>
      </c>
      <c r="K358" s="84">
        <f>IFERROR(J358/E358,"-")</f>
        <v>0</v>
      </c>
      <c r="L358" s="170">
        <v>0</v>
      </c>
      <c r="M358" s="220">
        <v>0</v>
      </c>
      <c r="N358" s="84" t="str">
        <f>IFERROR(M358/L358,"-")</f>
        <v>-</v>
      </c>
      <c r="O358" s="231">
        <v>0</v>
      </c>
      <c r="P358" s="84" t="str">
        <f>IFERROR(O358/L358,"-")</f>
        <v>-</v>
      </c>
      <c r="Q358" s="231">
        <v>0</v>
      </c>
      <c r="R358" s="84" t="str">
        <f>IFERROR(Q358/L358,"-")</f>
        <v>-</v>
      </c>
      <c r="S358" s="170">
        <v>276</v>
      </c>
      <c r="T358" s="220">
        <v>8</v>
      </c>
      <c r="U358" s="84">
        <f>IFERROR(T358/S358,"-")</f>
        <v>2.8985507246376812E-2</v>
      </c>
      <c r="V358" s="231">
        <v>59</v>
      </c>
      <c r="W358" s="84">
        <f>IFERROR(V358/S358,"-")</f>
        <v>0.21376811594202899</v>
      </c>
      <c r="X358" s="231">
        <v>12</v>
      </c>
      <c r="Y358" s="84">
        <f>IFERROR(X358/S358,"-")</f>
        <v>4.3478260869565216E-2</v>
      </c>
      <c r="Z358" s="170">
        <v>227</v>
      </c>
      <c r="AA358" s="220">
        <v>3</v>
      </c>
      <c r="AB358" s="84">
        <f>IFERROR(AA358/Z358,"-")</f>
        <v>1.3215859030837005E-2</v>
      </c>
      <c r="AC358" s="231">
        <v>36</v>
      </c>
      <c r="AD358" s="84">
        <f>IFERROR(AC358/Z358,"-")</f>
        <v>0.15859030837004406</v>
      </c>
      <c r="AE358" s="231">
        <v>9</v>
      </c>
      <c r="AF358" s="84">
        <f>IFERROR(AE358/Z358,"-")</f>
        <v>3.9647577092511016E-2</v>
      </c>
      <c r="AG358" s="170">
        <v>138</v>
      </c>
      <c r="AH358" s="220">
        <v>2</v>
      </c>
      <c r="AI358" s="84">
        <f>IFERROR(AH358/AG358,"-")</f>
        <v>1.4492753623188406E-2</v>
      </c>
      <c r="AJ358" s="231">
        <v>13</v>
      </c>
      <c r="AK358" s="84">
        <f>IFERROR(AJ358/AG358,"-")</f>
        <v>9.420289855072464E-2</v>
      </c>
      <c r="AL358" s="231">
        <v>6</v>
      </c>
      <c r="AM358" s="84">
        <f>IFERROR(AL358/AG358,"-")</f>
        <v>4.3478260869565216E-2</v>
      </c>
      <c r="AN358" s="170">
        <v>53</v>
      </c>
      <c r="AO358" s="220">
        <v>0</v>
      </c>
      <c r="AP358" s="84">
        <f>IFERROR(AO358/AN358,"-")</f>
        <v>0</v>
      </c>
      <c r="AQ358" s="231">
        <v>1</v>
      </c>
      <c r="AR358" s="84">
        <f>IFERROR(AQ358/AN358,"-")</f>
        <v>1.8867924528301886E-2</v>
      </c>
      <c r="AS358" s="231">
        <v>1</v>
      </c>
      <c r="AT358" s="84">
        <f>IFERROR(AS358/AN358,"-")</f>
        <v>1.8867924528301886E-2</v>
      </c>
      <c r="AU358" s="170">
        <v>17</v>
      </c>
      <c r="AV358" s="220">
        <v>0</v>
      </c>
      <c r="AW358" s="84">
        <f>IFERROR(AV358/AU358,"-")</f>
        <v>0</v>
      </c>
      <c r="AX358" s="231">
        <v>0</v>
      </c>
      <c r="AY358" s="84">
        <f>IFERROR(AX358/AU358,"-")</f>
        <v>0</v>
      </c>
      <c r="AZ358" s="231">
        <v>0</v>
      </c>
      <c r="BA358" s="84">
        <f>IFERROR(AZ358/AU358,"-")</f>
        <v>0</v>
      </c>
      <c r="BB358" s="170">
        <f t="shared" si="1786"/>
        <v>712</v>
      </c>
      <c r="BC358" s="171">
        <f t="shared" si="1787"/>
        <v>13</v>
      </c>
      <c r="BD358" s="84">
        <f>IFERROR(BC358/BB358,"-")</f>
        <v>1.8258426966292134E-2</v>
      </c>
      <c r="BE358" s="171">
        <f t="shared" si="1788"/>
        <v>109</v>
      </c>
      <c r="BF358" s="84">
        <f>IFERROR(BE358/BB358,"-")</f>
        <v>0.15308988764044945</v>
      </c>
      <c r="BG358" s="171">
        <f t="shared" si="1789"/>
        <v>28</v>
      </c>
      <c r="BH358" s="84">
        <f>IFERROR(BG358/BB358,"-")</f>
        <v>3.9325842696629212E-2</v>
      </c>
      <c r="BU358" s="225"/>
      <c r="BV358" s="214" t="s">
        <v>299</v>
      </c>
      <c r="BW358" s="36">
        <f t="shared" si="1785"/>
        <v>0.7893258426966292</v>
      </c>
      <c r="BX358" s="226"/>
    </row>
    <row r="359" spans="2:76">
      <c r="B359" s="260"/>
      <c r="C359" s="271"/>
      <c r="D359" s="169" t="s">
        <v>160</v>
      </c>
      <c r="E359" s="164">
        <v>0</v>
      </c>
      <c r="F359" s="165">
        <v>0</v>
      </c>
      <c r="G359" s="62" t="str">
        <f t="shared" si="1934"/>
        <v>-</v>
      </c>
      <c r="H359" s="63">
        <v>0</v>
      </c>
      <c r="I359" s="62" t="str">
        <f t="shared" si="1935"/>
        <v>-</v>
      </c>
      <c r="J359" s="63">
        <v>0</v>
      </c>
      <c r="K359" s="62" t="str">
        <f t="shared" si="1936"/>
        <v>-</v>
      </c>
      <c r="L359" s="164">
        <v>0</v>
      </c>
      <c r="M359" s="165">
        <v>0</v>
      </c>
      <c r="N359" s="62" t="str">
        <f t="shared" si="1937"/>
        <v>-</v>
      </c>
      <c r="O359" s="63">
        <v>0</v>
      </c>
      <c r="P359" s="62" t="str">
        <f t="shared" si="1938"/>
        <v>-</v>
      </c>
      <c r="Q359" s="63">
        <v>0</v>
      </c>
      <c r="R359" s="62" t="str">
        <f t="shared" si="1939"/>
        <v>-</v>
      </c>
      <c r="S359" s="164">
        <v>74</v>
      </c>
      <c r="T359" s="165">
        <v>1</v>
      </c>
      <c r="U359" s="62">
        <f t="shared" si="1940"/>
        <v>1.3513513513513514E-2</v>
      </c>
      <c r="V359" s="63">
        <v>17</v>
      </c>
      <c r="W359" s="62">
        <f t="shared" si="1941"/>
        <v>0.22972972972972974</v>
      </c>
      <c r="X359" s="63">
        <v>3</v>
      </c>
      <c r="Y359" s="62">
        <f t="shared" si="1942"/>
        <v>4.0540540540540543E-2</v>
      </c>
      <c r="Z359" s="164">
        <v>33</v>
      </c>
      <c r="AA359" s="165">
        <v>0</v>
      </c>
      <c r="AB359" s="62">
        <f t="shared" si="1943"/>
        <v>0</v>
      </c>
      <c r="AC359" s="63">
        <v>6</v>
      </c>
      <c r="AD359" s="62">
        <f t="shared" si="1944"/>
        <v>0.18181818181818182</v>
      </c>
      <c r="AE359" s="63">
        <v>0</v>
      </c>
      <c r="AF359" s="62">
        <f t="shared" si="1945"/>
        <v>0</v>
      </c>
      <c r="AG359" s="164">
        <v>12</v>
      </c>
      <c r="AH359" s="165">
        <v>0</v>
      </c>
      <c r="AI359" s="62">
        <f t="shared" si="1946"/>
        <v>0</v>
      </c>
      <c r="AJ359" s="63">
        <v>0</v>
      </c>
      <c r="AK359" s="62">
        <f t="shared" si="1947"/>
        <v>0</v>
      </c>
      <c r="AL359" s="63">
        <v>0</v>
      </c>
      <c r="AM359" s="62">
        <f t="shared" si="1948"/>
        <v>0</v>
      </c>
      <c r="AN359" s="164">
        <v>7</v>
      </c>
      <c r="AO359" s="165">
        <v>1</v>
      </c>
      <c r="AP359" s="62">
        <f t="shared" si="1949"/>
        <v>0.14285714285714285</v>
      </c>
      <c r="AQ359" s="63">
        <v>2</v>
      </c>
      <c r="AR359" s="62">
        <f t="shared" si="1950"/>
        <v>0.2857142857142857</v>
      </c>
      <c r="AS359" s="63">
        <v>0</v>
      </c>
      <c r="AT359" s="62">
        <f t="shared" si="1951"/>
        <v>0</v>
      </c>
      <c r="AU359" s="164">
        <v>1</v>
      </c>
      <c r="AV359" s="165">
        <v>0</v>
      </c>
      <c r="AW359" s="62">
        <f t="shared" si="1952"/>
        <v>0</v>
      </c>
      <c r="AX359" s="63">
        <v>0</v>
      </c>
      <c r="AY359" s="62">
        <f t="shared" si="1953"/>
        <v>0</v>
      </c>
      <c r="AZ359" s="63">
        <v>0</v>
      </c>
      <c r="BA359" s="62">
        <f t="shared" si="1954"/>
        <v>0</v>
      </c>
      <c r="BB359" s="164">
        <f t="shared" si="1786"/>
        <v>127</v>
      </c>
      <c r="BC359" s="64">
        <f t="shared" si="1787"/>
        <v>2</v>
      </c>
      <c r="BD359" s="62">
        <f t="shared" si="1955"/>
        <v>1.5748031496062992E-2</v>
      </c>
      <c r="BE359" s="64">
        <f t="shared" si="1788"/>
        <v>25</v>
      </c>
      <c r="BF359" s="62">
        <f t="shared" si="1956"/>
        <v>0.19685039370078741</v>
      </c>
      <c r="BG359" s="64">
        <f t="shared" si="1789"/>
        <v>3</v>
      </c>
      <c r="BH359" s="62">
        <f t="shared" si="1957"/>
        <v>2.3622047244094488E-2</v>
      </c>
      <c r="BU359" s="189"/>
      <c r="BV359" s="193" t="s">
        <v>160</v>
      </c>
      <c r="BW359" s="36">
        <f t="shared" si="1785"/>
        <v>0.76377952755905509</v>
      </c>
      <c r="BX359" s="36">
        <f>(BM288-SUM(BN288,BP288,BR288))/BM288</f>
        <v>0.86086956521739133</v>
      </c>
    </row>
    <row r="360" spans="2:76">
      <c r="B360" s="260"/>
      <c r="C360" s="271"/>
      <c r="D360" s="136" t="s">
        <v>210</v>
      </c>
      <c r="E360" s="164">
        <v>0</v>
      </c>
      <c r="F360" s="165">
        <v>0</v>
      </c>
      <c r="G360" s="62" t="str">
        <f t="shared" ref="G360" si="1958">IFERROR(F360/E360,"-")</f>
        <v>-</v>
      </c>
      <c r="H360" s="63">
        <v>0</v>
      </c>
      <c r="I360" s="62" t="str">
        <f t="shared" ref="I360" si="1959">IFERROR(H360/E360,"-")</f>
        <v>-</v>
      </c>
      <c r="J360" s="63">
        <v>0</v>
      </c>
      <c r="K360" s="62" t="str">
        <f t="shared" ref="K360" si="1960">IFERROR(J360/E360,"-")</f>
        <v>-</v>
      </c>
      <c r="L360" s="164">
        <v>0</v>
      </c>
      <c r="M360" s="165">
        <v>0</v>
      </c>
      <c r="N360" s="62" t="str">
        <f t="shared" ref="N360" si="1961">IFERROR(M360/L360,"-")</f>
        <v>-</v>
      </c>
      <c r="O360" s="63">
        <v>0</v>
      </c>
      <c r="P360" s="62" t="str">
        <f t="shared" ref="P360" si="1962">IFERROR(O360/L360,"-")</f>
        <v>-</v>
      </c>
      <c r="Q360" s="63">
        <v>0</v>
      </c>
      <c r="R360" s="62" t="str">
        <f t="shared" ref="R360" si="1963">IFERROR(Q360/L360,"-")</f>
        <v>-</v>
      </c>
      <c r="S360" s="164">
        <v>3</v>
      </c>
      <c r="T360" s="165">
        <v>0</v>
      </c>
      <c r="U360" s="62">
        <f t="shared" ref="U360" si="1964">IFERROR(T360/S360,"-")</f>
        <v>0</v>
      </c>
      <c r="V360" s="63">
        <v>0</v>
      </c>
      <c r="W360" s="62">
        <f t="shared" ref="W360" si="1965">IFERROR(V360/S360,"-")</f>
        <v>0</v>
      </c>
      <c r="X360" s="63">
        <v>0</v>
      </c>
      <c r="Y360" s="62">
        <f t="shared" ref="Y360" si="1966">IFERROR(X360/S360,"-")</f>
        <v>0</v>
      </c>
      <c r="Z360" s="164">
        <v>13</v>
      </c>
      <c r="AA360" s="165">
        <v>0</v>
      </c>
      <c r="AB360" s="62">
        <f t="shared" ref="AB360" si="1967">IFERROR(AA360/Z360,"-")</f>
        <v>0</v>
      </c>
      <c r="AC360" s="63">
        <v>0</v>
      </c>
      <c r="AD360" s="62">
        <f t="shared" ref="AD360" si="1968">IFERROR(AC360/Z360,"-")</f>
        <v>0</v>
      </c>
      <c r="AE360" s="63">
        <v>0</v>
      </c>
      <c r="AF360" s="62">
        <f t="shared" ref="AF360" si="1969">IFERROR(AE360/Z360,"-")</f>
        <v>0</v>
      </c>
      <c r="AG360" s="164">
        <v>13</v>
      </c>
      <c r="AH360" s="165">
        <v>0</v>
      </c>
      <c r="AI360" s="62">
        <f t="shared" ref="AI360" si="1970">IFERROR(AH360/AG360,"-")</f>
        <v>0</v>
      </c>
      <c r="AJ360" s="63">
        <v>0</v>
      </c>
      <c r="AK360" s="62">
        <f t="shared" ref="AK360" si="1971">IFERROR(AJ360/AG360,"-")</f>
        <v>0</v>
      </c>
      <c r="AL360" s="63">
        <v>0</v>
      </c>
      <c r="AM360" s="62">
        <f t="shared" ref="AM360" si="1972">IFERROR(AL360/AG360,"-")</f>
        <v>0</v>
      </c>
      <c r="AN360" s="164">
        <v>11</v>
      </c>
      <c r="AO360" s="165">
        <v>0</v>
      </c>
      <c r="AP360" s="62">
        <f t="shared" ref="AP360" si="1973">IFERROR(AO360/AN360,"-")</f>
        <v>0</v>
      </c>
      <c r="AQ360" s="63">
        <v>0</v>
      </c>
      <c r="AR360" s="62">
        <f t="shared" ref="AR360" si="1974">IFERROR(AQ360/AN360,"-")</f>
        <v>0</v>
      </c>
      <c r="AS360" s="63">
        <v>0</v>
      </c>
      <c r="AT360" s="62">
        <f t="shared" ref="AT360" si="1975">IFERROR(AS360/AN360,"-")</f>
        <v>0</v>
      </c>
      <c r="AU360" s="164">
        <v>13</v>
      </c>
      <c r="AV360" s="165">
        <v>0</v>
      </c>
      <c r="AW360" s="62">
        <f t="shared" ref="AW360" si="1976">IFERROR(AV360/AU360,"-")</f>
        <v>0</v>
      </c>
      <c r="AX360" s="63">
        <v>0</v>
      </c>
      <c r="AY360" s="62">
        <f t="shared" ref="AY360" si="1977">IFERROR(AX360/AU360,"-")</f>
        <v>0</v>
      </c>
      <c r="AZ360" s="63">
        <v>0</v>
      </c>
      <c r="BA360" s="62">
        <f t="shared" ref="BA360" si="1978">IFERROR(AZ360/AU360,"-")</f>
        <v>0</v>
      </c>
      <c r="BB360" s="164">
        <f t="shared" si="1786"/>
        <v>53</v>
      </c>
      <c r="BC360" s="64">
        <f t="shared" si="1787"/>
        <v>0</v>
      </c>
      <c r="BD360" s="62">
        <f t="shared" ref="BD360" si="1979">IFERROR(BC360/BB360,"-")</f>
        <v>0</v>
      </c>
      <c r="BE360" s="64">
        <f t="shared" si="1788"/>
        <v>0</v>
      </c>
      <c r="BF360" s="62">
        <f t="shared" ref="BF360" si="1980">IFERROR(BE360/BB360,"-")</f>
        <v>0</v>
      </c>
      <c r="BG360" s="64">
        <f t="shared" si="1789"/>
        <v>0</v>
      </c>
      <c r="BH360" s="62">
        <f t="shared" ref="BH360" si="1981">IFERROR(BG360/BB360,"-")</f>
        <v>0</v>
      </c>
      <c r="BU360" s="189"/>
      <c r="BV360" s="193" t="s">
        <v>209</v>
      </c>
      <c r="BW360" s="36">
        <f t="shared" si="1785"/>
        <v>1</v>
      </c>
      <c r="BX360" s="36">
        <f>(BM289-SUM(BN289,BP289,BR289))/BM289</f>
        <v>0.95294117647058818</v>
      </c>
    </row>
    <row r="361" spans="2:76">
      <c r="B361" s="261"/>
      <c r="C361" s="272"/>
      <c r="D361" s="154" t="s">
        <v>67</v>
      </c>
      <c r="E361" s="37">
        <v>4</v>
      </c>
      <c r="F361" s="234">
        <v>0</v>
      </c>
      <c r="G361" s="13">
        <f t="shared" si="1934"/>
        <v>0</v>
      </c>
      <c r="H361" s="33">
        <v>0</v>
      </c>
      <c r="I361" s="13">
        <f t="shared" si="1935"/>
        <v>0</v>
      </c>
      <c r="J361" s="33">
        <v>0</v>
      </c>
      <c r="K361" s="13">
        <f t="shared" si="1936"/>
        <v>0</v>
      </c>
      <c r="L361" s="37">
        <v>6</v>
      </c>
      <c r="M361" s="234">
        <v>0</v>
      </c>
      <c r="N361" s="13">
        <f t="shared" si="1937"/>
        <v>0</v>
      </c>
      <c r="O361" s="33">
        <v>0</v>
      </c>
      <c r="P361" s="13">
        <f t="shared" si="1938"/>
        <v>0</v>
      </c>
      <c r="Q361" s="33">
        <v>0</v>
      </c>
      <c r="R361" s="13">
        <f t="shared" si="1939"/>
        <v>0</v>
      </c>
      <c r="S361" s="37">
        <v>1240</v>
      </c>
      <c r="T361" s="234">
        <v>27</v>
      </c>
      <c r="U361" s="13">
        <f t="shared" si="1940"/>
        <v>2.1774193548387097E-2</v>
      </c>
      <c r="V361" s="33">
        <v>189</v>
      </c>
      <c r="W361" s="13">
        <f t="shared" si="1941"/>
        <v>0.15241935483870966</v>
      </c>
      <c r="X361" s="33">
        <v>32</v>
      </c>
      <c r="Y361" s="13">
        <f t="shared" si="1942"/>
        <v>2.5806451612903226E-2</v>
      </c>
      <c r="Z361" s="37">
        <v>1020</v>
      </c>
      <c r="AA361" s="234">
        <v>11</v>
      </c>
      <c r="AB361" s="13">
        <f t="shared" si="1943"/>
        <v>1.0784313725490196E-2</v>
      </c>
      <c r="AC361" s="33">
        <v>128</v>
      </c>
      <c r="AD361" s="13">
        <f t="shared" si="1944"/>
        <v>0.12549019607843137</v>
      </c>
      <c r="AE361" s="33">
        <v>28</v>
      </c>
      <c r="AF361" s="13">
        <f t="shared" si="1945"/>
        <v>2.7450980392156862E-2</v>
      </c>
      <c r="AG361" s="37">
        <v>625</v>
      </c>
      <c r="AH361" s="234">
        <v>6</v>
      </c>
      <c r="AI361" s="13">
        <f t="shared" si="1946"/>
        <v>9.5999999999999992E-3</v>
      </c>
      <c r="AJ361" s="33">
        <v>38</v>
      </c>
      <c r="AK361" s="13">
        <f t="shared" si="1947"/>
        <v>6.08E-2</v>
      </c>
      <c r="AL361" s="33">
        <v>13</v>
      </c>
      <c r="AM361" s="13">
        <f t="shared" si="1948"/>
        <v>2.0799999999999999E-2</v>
      </c>
      <c r="AN361" s="37">
        <v>319</v>
      </c>
      <c r="AO361" s="234">
        <v>2</v>
      </c>
      <c r="AP361" s="13">
        <f t="shared" si="1949"/>
        <v>6.269592476489028E-3</v>
      </c>
      <c r="AQ361" s="33">
        <v>17</v>
      </c>
      <c r="AR361" s="13">
        <f t="shared" si="1950"/>
        <v>5.329153605015674E-2</v>
      </c>
      <c r="AS361" s="33">
        <v>1</v>
      </c>
      <c r="AT361" s="13">
        <f t="shared" si="1951"/>
        <v>3.134796238244514E-3</v>
      </c>
      <c r="AU361" s="37">
        <v>109</v>
      </c>
      <c r="AV361" s="234">
        <v>0</v>
      </c>
      <c r="AW361" s="13">
        <f t="shared" si="1952"/>
        <v>0</v>
      </c>
      <c r="AX361" s="33">
        <v>3</v>
      </c>
      <c r="AY361" s="13">
        <f t="shared" si="1953"/>
        <v>2.7522935779816515E-2</v>
      </c>
      <c r="AZ361" s="33">
        <v>1</v>
      </c>
      <c r="BA361" s="13">
        <f t="shared" si="1954"/>
        <v>9.1743119266055051E-3</v>
      </c>
      <c r="BB361" s="37">
        <f t="shared" si="1786"/>
        <v>3323</v>
      </c>
      <c r="BC361" s="70">
        <f t="shared" si="1787"/>
        <v>46</v>
      </c>
      <c r="BD361" s="13">
        <f t="shared" si="1955"/>
        <v>1.3842913030394222E-2</v>
      </c>
      <c r="BE361" s="70">
        <f t="shared" si="1788"/>
        <v>375</v>
      </c>
      <c r="BF361" s="13">
        <f t="shared" si="1956"/>
        <v>0.11284983448690943</v>
      </c>
      <c r="BG361" s="70">
        <f t="shared" si="1789"/>
        <v>75</v>
      </c>
      <c r="BH361" s="13">
        <f t="shared" si="1957"/>
        <v>2.2569966897381884E-2</v>
      </c>
      <c r="BU361" s="190"/>
      <c r="BV361" s="192" t="s">
        <v>67</v>
      </c>
      <c r="BW361" s="36">
        <f t="shared" si="1785"/>
        <v>0.85073728558531447</v>
      </c>
      <c r="BX361" s="36">
        <f>(BM290-SUM(BN290,BP290,BR290))/BM290</f>
        <v>0.87631742095474274</v>
      </c>
    </row>
    <row r="362" spans="2:76">
      <c r="B362" s="259">
        <v>72</v>
      </c>
      <c r="C362" s="270" t="s">
        <v>27</v>
      </c>
      <c r="D362" s="135" t="s">
        <v>211</v>
      </c>
      <c r="E362" s="120">
        <v>2</v>
      </c>
      <c r="F362" s="74">
        <v>0</v>
      </c>
      <c r="G362" s="72">
        <f t="shared" si="1934"/>
        <v>0</v>
      </c>
      <c r="H362" s="74">
        <v>0</v>
      </c>
      <c r="I362" s="72">
        <f t="shared" si="1935"/>
        <v>0</v>
      </c>
      <c r="J362" s="74">
        <v>0</v>
      </c>
      <c r="K362" s="72">
        <f t="shared" si="1936"/>
        <v>0</v>
      </c>
      <c r="L362" s="120">
        <v>10</v>
      </c>
      <c r="M362" s="74">
        <v>0</v>
      </c>
      <c r="N362" s="72">
        <f t="shared" si="1937"/>
        <v>0</v>
      </c>
      <c r="O362" s="74">
        <v>0</v>
      </c>
      <c r="P362" s="72">
        <f t="shared" si="1938"/>
        <v>0</v>
      </c>
      <c r="Q362" s="74">
        <v>0</v>
      </c>
      <c r="R362" s="72">
        <f t="shared" si="1939"/>
        <v>0</v>
      </c>
      <c r="S362" s="120">
        <v>518</v>
      </c>
      <c r="T362" s="74">
        <v>31</v>
      </c>
      <c r="U362" s="72">
        <f t="shared" si="1940"/>
        <v>5.9845559845559844E-2</v>
      </c>
      <c r="V362" s="74">
        <v>122</v>
      </c>
      <c r="W362" s="72">
        <f t="shared" si="1941"/>
        <v>0.23552123552123552</v>
      </c>
      <c r="X362" s="74">
        <v>15</v>
      </c>
      <c r="Y362" s="72">
        <f t="shared" si="1942"/>
        <v>2.8957528957528959E-2</v>
      </c>
      <c r="Z362" s="120">
        <v>426</v>
      </c>
      <c r="AA362" s="74">
        <v>13</v>
      </c>
      <c r="AB362" s="72">
        <f t="shared" si="1943"/>
        <v>3.0516431924882629E-2</v>
      </c>
      <c r="AC362" s="74">
        <v>105</v>
      </c>
      <c r="AD362" s="72">
        <f t="shared" si="1944"/>
        <v>0.24647887323943662</v>
      </c>
      <c r="AE362" s="74">
        <v>9</v>
      </c>
      <c r="AF362" s="72">
        <f t="shared" si="1945"/>
        <v>2.1126760563380281E-2</v>
      </c>
      <c r="AG362" s="120">
        <v>267</v>
      </c>
      <c r="AH362" s="74">
        <v>7</v>
      </c>
      <c r="AI362" s="72">
        <f t="shared" si="1946"/>
        <v>2.6217228464419477E-2</v>
      </c>
      <c r="AJ362" s="74">
        <v>29</v>
      </c>
      <c r="AK362" s="72">
        <f t="shared" si="1947"/>
        <v>0.10861423220973783</v>
      </c>
      <c r="AL362" s="74">
        <v>7</v>
      </c>
      <c r="AM362" s="72">
        <f t="shared" si="1948"/>
        <v>2.6217228464419477E-2</v>
      </c>
      <c r="AN362" s="120">
        <v>153</v>
      </c>
      <c r="AO362" s="74">
        <v>1</v>
      </c>
      <c r="AP362" s="72">
        <f t="shared" si="1949"/>
        <v>6.5359477124183009E-3</v>
      </c>
      <c r="AQ362" s="74">
        <v>12</v>
      </c>
      <c r="AR362" s="72">
        <f t="shared" si="1950"/>
        <v>7.8431372549019607E-2</v>
      </c>
      <c r="AS362" s="74">
        <v>2</v>
      </c>
      <c r="AT362" s="72">
        <f t="shared" si="1951"/>
        <v>1.3071895424836602E-2</v>
      </c>
      <c r="AU362" s="120">
        <v>48</v>
      </c>
      <c r="AV362" s="74">
        <v>0</v>
      </c>
      <c r="AW362" s="72">
        <f t="shared" si="1952"/>
        <v>0</v>
      </c>
      <c r="AX362" s="74">
        <v>0</v>
      </c>
      <c r="AY362" s="72">
        <f t="shared" si="1953"/>
        <v>0</v>
      </c>
      <c r="AZ362" s="74">
        <v>0</v>
      </c>
      <c r="BA362" s="72">
        <f t="shared" si="1954"/>
        <v>0</v>
      </c>
      <c r="BB362" s="120">
        <f t="shared" si="1786"/>
        <v>1424</v>
      </c>
      <c r="BC362" s="74">
        <f t="shared" si="1787"/>
        <v>52</v>
      </c>
      <c r="BD362" s="72">
        <f t="shared" si="1955"/>
        <v>3.6516853932584269E-2</v>
      </c>
      <c r="BE362" s="74">
        <f t="shared" si="1788"/>
        <v>268</v>
      </c>
      <c r="BF362" s="72">
        <f t="shared" si="1956"/>
        <v>0.18820224719101122</v>
      </c>
      <c r="BG362" s="74">
        <f t="shared" si="1789"/>
        <v>33</v>
      </c>
      <c r="BH362" s="72">
        <f t="shared" si="1957"/>
        <v>2.3174157303370788E-2</v>
      </c>
      <c r="BU362" s="188" t="s">
        <v>27</v>
      </c>
      <c r="BV362" s="193" t="s">
        <v>140</v>
      </c>
      <c r="BW362" s="36">
        <f t="shared" si="1785"/>
        <v>0.7521067415730337</v>
      </c>
      <c r="BX362" s="36">
        <f>(BM291-SUM(BN291,BP291,BR291))/BM291</f>
        <v>0.73432343234323427</v>
      </c>
    </row>
    <row r="363" spans="2:76">
      <c r="B363" s="260"/>
      <c r="C363" s="271"/>
      <c r="D363" s="216" t="s">
        <v>303</v>
      </c>
      <c r="E363" s="170">
        <v>0</v>
      </c>
      <c r="F363" s="171">
        <v>0</v>
      </c>
      <c r="G363" s="84" t="str">
        <f t="shared" si="1934"/>
        <v>-</v>
      </c>
      <c r="H363" s="171">
        <v>0</v>
      </c>
      <c r="I363" s="84" t="str">
        <f>IFERROR(H363/E363,"-")</f>
        <v>-</v>
      </c>
      <c r="J363" s="171">
        <v>0</v>
      </c>
      <c r="K363" s="84" t="str">
        <f>IFERROR(J363/E363,"-")</f>
        <v>-</v>
      </c>
      <c r="L363" s="170">
        <v>0</v>
      </c>
      <c r="M363" s="171">
        <v>0</v>
      </c>
      <c r="N363" s="84" t="str">
        <f>IFERROR(M363/L363,"-")</f>
        <v>-</v>
      </c>
      <c r="O363" s="171">
        <v>0</v>
      </c>
      <c r="P363" s="84" t="str">
        <f>IFERROR(O363/L363,"-")</f>
        <v>-</v>
      </c>
      <c r="Q363" s="171">
        <v>0</v>
      </c>
      <c r="R363" s="84" t="str">
        <f>IFERROR(Q363/L363,"-")</f>
        <v>-</v>
      </c>
      <c r="S363" s="170">
        <v>227</v>
      </c>
      <c r="T363" s="171">
        <v>22</v>
      </c>
      <c r="U363" s="84">
        <f>IFERROR(T363/S363,"-")</f>
        <v>9.6916299559471369E-2</v>
      </c>
      <c r="V363" s="171">
        <v>83</v>
      </c>
      <c r="W363" s="84">
        <f>IFERROR(V363/S363,"-")</f>
        <v>0.3656387665198238</v>
      </c>
      <c r="X363" s="171">
        <v>10</v>
      </c>
      <c r="Y363" s="84">
        <f>IFERROR(X363/S363,"-")</f>
        <v>4.405286343612335E-2</v>
      </c>
      <c r="Z363" s="170">
        <v>164</v>
      </c>
      <c r="AA363" s="171">
        <v>13</v>
      </c>
      <c r="AB363" s="84">
        <f>IFERROR(AA363/Z363,"-")</f>
        <v>7.926829268292683E-2</v>
      </c>
      <c r="AC363" s="171">
        <v>51</v>
      </c>
      <c r="AD363" s="84">
        <f>IFERROR(AC363/Z363,"-")</f>
        <v>0.31097560975609756</v>
      </c>
      <c r="AE363" s="171">
        <v>2</v>
      </c>
      <c r="AF363" s="84">
        <f>IFERROR(AE363/Z363,"-")</f>
        <v>1.2195121951219513E-2</v>
      </c>
      <c r="AG363" s="170">
        <v>59</v>
      </c>
      <c r="AH363" s="171">
        <v>3</v>
      </c>
      <c r="AI363" s="84">
        <f>IFERROR(AH363/AG363,"-")</f>
        <v>5.0847457627118647E-2</v>
      </c>
      <c r="AJ363" s="171">
        <v>14</v>
      </c>
      <c r="AK363" s="84">
        <f>IFERROR(AJ363/AG363,"-")</f>
        <v>0.23728813559322035</v>
      </c>
      <c r="AL363" s="171">
        <v>2</v>
      </c>
      <c r="AM363" s="84">
        <f>IFERROR(AL363/AG363,"-")</f>
        <v>3.3898305084745763E-2</v>
      </c>
      <c r="AN363" s="170">
        <v>35</v>
      </c>
      <c r="AO363" s="171">
        <v>1</v>
      </c>
      <c r="AP363" s="84">
        <f>IFERROR(AO363/AN363,"-")</f>
        <v>2.8571428571428571E-2</v>
      </c>
      <c r="AQ363" s="171">
        <v>6</v>
      </c>
      <c r="AR363" s="84">
        <f>IFERROR(AQ363/AN363,"-")</f>
        <v>0.17142857142857143</v>
      </c>
      <c r="AS363" s="171">
        <v>0</v>
      </c>
      <c r="AT363" s="84">
        <f>IFERROR(AS363/AN363,"-")</f>
        <v>0</v>
      </c>
      <c r="AU363" s="170">
        <v>10</v>
      </c>
      <c r="AV363" s="171">
        <v>0</v>
      </c>
      <c r="AW363" s="84">
        <f>IFERROR(AV363/AU363,"-")</f>
        <v>0</v>
      </c>
      <c r="AX363" s="171">
        <v>1</v>
      </c>
      <c r="AY363" s="84">
        <f>IFERROR(AX363/AU363,"-")</f>
        <v>0.1</v>
      </c>
      <c r="AZ363" s="171">
        <v>0</v>
      </c>
      <c r="BA363" s="84">
        <f>IFERROR(AZ363/AU363,"-")</f>
        <v>0</v>
      </c>
      <c r="BB363" s="170">
        <f t="shared" si="1786"/>
        <v>495</v>
      </c>
      <c r="BC363" s="171">
        <f t="shared" si="1787"/>
        <v>39</v>
      </c>
      <c r="BD363" s="84">
        <f>IFERROR(BC363/BB363,"-")</f>
        <v>7.8787878787878782E-2</v>
      </c>
      <c r="BE363" s="171">
        <f t="shared" si="1788"/>
        <v>155</v>
      </c>
      <c r="BF363" s="84">
        <f>IFERROR(BE363/BB363,"-")</f>
        <v>0.31313131313131315</v>
      </c>
      <c r="BG363" s="171">
        <f t="shared" si="1789"/>
        <v>14</v>
      </c>
      <c r="BH363" s="84">
        <f>IFERROR(BG363/BB363,"-")</f>
        <v>2.8282828282828285E-2</v>
      </c>
      <c r="BU363" s="225"/>
      <c r="BV363" s="214" t="s">
        <v>299</v>
      </c>
      <c r="BW363" s="36">
        <f t="shared" si="1785"/>
        <v>0.57979797979797976</v>
      </c>
      <c r="BX363" s="226"/>
    </row>
    <row r="364" spans="2:76">
      <c r="B364" s="260"/>
      <c r="C364" s="271"/>
      <c r="D364" s="169" t="s">
        <v>160</v>
      </c>
      <c r="E364" s="164">
        <v>0</v>
      </c>
      <c r="F364" s="64">
        <v>0</v>
      </c>
      <c r="G364" s="62" t="str">
        <f t="shared" si="1934"/>
        <v>-</v>
      </c>
      <c r="H364" s="64">
        <v>0</v>
      </c>
      <c r="I364" s="62" t="str">
        <f t="shared" si="1935"/>
        <v>-</v>
      </c>
      <c r="J364" s="64">
        <v>0</v>
      </c>
      <c r="K364" s="62" t="str">
        <f t="shared" si="1936"/>
        <v>-</v>
      </c>
      <c r="L364" s="164">
        <v>0</v>
      </c>
      <c r="M364" s="64">
        <v>0</v>
      </c>
      <c r="N364" s="62" t="str">
        <f t="shared" si="1937"/>
        <v>-</v>
      </c>
      <c r="O364" s="64">
        <v>0</v>
      </c>
      <c r="P364" s="62" t="str">
        <f t="shared" si="1938"/>
        <v>-</v>
      </c>
      <c r="Q364" s="64">
        <v>0</v>
      </c>
      <c r="R364" s="62" t="str">
        <f t="shared" si="1939"/>
        <v>-</v>
      </c>
      <c r="S364" s="164">
        <v>99</v>
      </c>
      <c r="T364" s="64">
        <v>3</v>
      </c>
      <c r="U364" s="62">
        <f t="shared" si="1940"/>
        <v>3.0303030303030304E-2</v>
      </c>
      <c r="V364" s="64">
        <v>33</v>
      </c>
      <c r="W364" s="62">
        <f t="shared" si="1941"/>
        <v>0.33333333333333331</v>
      </c>
      <c r="X364" s="64">
        <v>2</v>
      </c>
      <c r="Y364" s="62">
        <f t="shared" si="1942"/>
        <v>2.0202020202020204E-2</v>
      </c>
      <c r="Z364" s="164">
        <v>51</v>
      </c>
      <c r="AA364" s="64">
        <v>5</v>
      </c>
      <c r="AB364" s="62">
        <f t="shared" si="1943"/>
        <v>9.8039215686274508E-2</v>
      </c>
      <c r="AC364" s="64">
        <v>8</v>
      </c>
      <c r="AD364" s="62">
        <f t="shared" si="1944"/>
        <v>0.15686274509803921</v>
      </c>
      <c r="AE364" s="64">
        <v>2</v>
      </c>
      <c r="AF364" s="62">
        <f t="shared" si="1945"/>
        <v>3.9215686274509803E-2</v>
      </c>
      <c r="AG364" s="164">
        <v>17</v>
      </c>
      <c r="AH364" s="64">
        <v>2</v>
      </c>
      <c r="AI364" s="62">
        <f t="shared" si="1946"/>
        <v>0.11764705882352941</v>
      </c>
      <c r="AJ364" s="64">
        <v>4</v>
      </c>
      <c r="AK364" s="62">
        <f t="shared" si="1947"/>
        <v>0.23529411764705882</v>
      </c>
      <c r="AL364" s="64">
        <v>0</v>
      </c>
      <c r="AM364" s="62">
        <f t="shared" si="1948"/>
        <v>0</v>
      </c>
      <c r="AN364" s="164">
        <v>5</v>
      </c>
      <c r="AO364" s="64">
        <v>0</v>
      </c>
      <c r="AP364" s="62">
        <f t="shared" si="1949"/>
        <v>0</v>
      </c>
      <c r="AQ364" s="64">
        <v>0</v>
      </c>
      <c r="AR364" s="62">
        <f t="shared" si="1950"/>
        <v>0</v>
      </c>
      <c r="AS364" s="64">
        <v>0</v>
      </c>
      <c r="AT364" s="62">
        <f t="shared" si="1951"/>
        <v>0</v>
      </c>
      <c r="AU364" s="164">
        <v>1</v>
      </c>
      <c r="AV364" s="64">
        <v>0</v>
      </c>
      <c r="AW364" s="62">
        <f t="shared" si="1952"/>
        <v>0</v>
      </c>
      <c r="AX364" s="64">
        <v>0</v>
      </c>
      <c r="AY364" s="62">
        <f t="shared" si="1953"/>
        <v>0</v>
      </c>
      <c r="AZ364" s="64">
        <v>0</v>
      </c>
      <c r="BA364" s="62">
        <f t="shared" si="1954"/>
        <v>0</v>
      </c>
      <c r="BB364" s="164">
        <f t="shared" si="1786"/>
        <v>173</v>
      </c>
      <c r="BC364" s="64">
        <f t="shared" si="1787"/>
        <v>10</v>
      </c>
      <c r="BD364" s="62">
        <f t="shared" si="1955"/>
        <v>5.7803468208092484E-2</v>
      </c>
      <c r="BE364" s="64">
        <f t="shared" si="1788"/>
        <v>45</v>
      </c>
      <c r="BF364" s="62">
        <f t="shared" si="1956"/>
        <v>0.26011560693641617</v>
      </c>
      <c r="BG364" s="64">
        <f t="shared" si="1789"/>
        <v>4</v>
      </c>
      <c r="BH364" s="62">
        <f t="shared" si="1957"/>
        <v>2.3121387283236993E-2</v>
      </c>
      <c r="BU364" s="189"/>
      <c r="BV364" s="193" t="s">
        <v>160</v>
      </c>
      <c r="BW364" s="36">
        <f t="shared" si="1785"/>
        <v>0.65895953757225434</v>
      </c>
      <c r="BX364" s="36">
        <f>(BM292-SUM(BN292,BP292,BR292))/BM292</f>
        <v>0.71532846715328469</v>
      </c>
    </row>
    <row r="365" spans="2:76">
      <c r="B365" s="260"/>
      <c r="C365" s="271"/>
      <c r="D365" s="136" t="s">
        <v>210</v>
      </c>
      <c r="E365" s="164">
        <v>0</v>
      </c>
      <c r="F365" s="64">
        <v>0</v>
      </c>
      <c r="G365" s="62" t="str">
        <f t="shared" ref="G365" si="1982">IFERROR(F365/E365,"-")</f>
        <v>-</v>
      </c>
      <c r="H365" s="64">
        <v>0</v>
      </c>
      <c r="I365" s="62" t="str">
        <f t="shared" ref="I365" si="1983">IFERROR(H365/E365,"-")</f>
        <v>-</v>
      </c>
      <c r="J365" s="64">
        <v>0</v>
      </c>
      <c r="K365" s="62" t="str">
        <f t="shared" ref="K365" si="1984">IFERROR(J365/E365,"-")</f>
        <v>-</v>
      </c>
      <c r="L365" s="164">
        <v>0</v>
      </c>
      <c r="M365" s="64">
        <v>0</v>
      </c>
      <c r="N365" s="62" t="str">
        <f t="shared" ref="N365" si="1985">IFERROR(M365/L365,"-")</f>
        <v>-</v>
      </c>
      <c r="O365" s="64">
        <v>0</v>
      </c>
      <c r="P365" s="62" t="str">
        <f t="shared" ref="P365" si="1986">IFERROR(O365/L365,"-")</f>
        <v>-</v>
      </c>
      <c r="Q365" s="64">
        <v>0</v>
      </c>
      <c r="R365" s="62" t="str">
        <f t="shared" ref="R365" si="1987">IFERROR(Q365/L365,"-")</f>
        <v>-</v>
      </c>
      <c r="S365" s="164">
        <v>3</v>
      </c>
      <c r="T365" s="64">
        <v>0</v>
      </c>
      <c r="U365" s="62">
        <f t="shared" ref="U365" si="1988">IFERROR(T365/S365,"-")</f>
        <v>0</v>
      </c>
      <c r="V365" s="64">
        <v>0</v>
      </c>
      <c r="W365" s="62">
        <f t="shared" ref="W365" si="1989">IFERROR(V365/S365,"-")</f>
        <v>0</v>
      </c>
      <c r="X365" s="64">
        <v>0</v>
      </c>
      <c r="Y365" s="62">
        <f t="shared" ref="Y365" si="1990">IFERROR(X365/S365,"-")</f>
        <v>0</v>
      </c>
      <c r="Z365" s="164">
        <v>6</v>
      </c>
      <c r="AA365" s="64">
        <v>0</v>
      </c>
      <c r="AB365" s="62">
        <f t="shared" ref="AB365" si="1991">IFERROR(AA365/Z365,"-")</f>
        <v>0</v>
      </c>
      <c r="AC365" s="64">
        <v>1</v>
      </c>
      <c r="AD365" s="62">
        <f t="shared" ref="AD365" si="1992">IFERROR(AC365/Z365,"-")</f>
        <v>0.16666666666666666</v>
      </c>
      <c r="AE365" s="64">
        <v>0</v>
      </c>
      <c r="AF365" s="62">
        <f t="shared" ref="AF365" si="1993">IFERROR(AE365/Z365,"-")</f>
        <v>0</v>
      </c>
      <c r="AG365" s="164">
        <v>7</v>
      </c>
      <c r="AH365" s="64">
        <v>0</v>
      </c>
      <c r="AI365" s="62">
        <f t="shared" ref="AI365" si="1994">IFERROR(AH365/AG365,"-")</f>
        <v>0</v>
      </c>
      <c r="AJ365" s="64">
        <v>0</v>
      </c>
      <c r="AK365" s="62">
        <f t="shared" ref="AK365" si="1995">IFERROR(AJ365/AG365,"-")</f>
        <v>0</v>
      </c>
      <c r="AL365" s="64">
        <v>0</v>
      </c>
      <c r="AM365" s="62">
        <f t="shared" ref="AM365" si="1996">IFERROR(AL365/AG365,"-")</f>
        <v>0</v>
      </c>
      <c r="AN365" s="164">
        <v>10</v>
      </c>
      <c r="AO365" s="64">
        <v>0</v>
      </c>
      <c r="AP365" s="62">
        <f t="shared" ref="AP365" si="1997">IFERROR(AO365/AN365,"-")</f>
        <v>0</v>
      </c>
      <c r="AQ365" s="64">
        <v>0</v>
      </c>
      <c r="AR365" s="62">
        <f t="shared" ref="AR365" si="1998">IFERROR(AQ365/AN365,"-")</f>
        <v>0</v>
      </c>
      <c r="AS365" s="64">
        <v>0</v>
      </c>
      <c r="AT365" s="62">
        <f t="shared" ref="AT365" si="1999">IFERROR(AS365/AN365,"-")</f>
        <v>0</v>
      </c>
      <c r="AU365" s="164">
        <v>9</v>
      </c>
      <c r="AV365" s="64">
        <v>0</v>
      </c>
      <c r="AW365" s="62">
        <f t="shared" ref="AW365" si="2000">IFERROR(AV365/AU365,"-")</f>
        <v>0</v>
      </c>
      <c r="AX365" s="64">
        <v>0</v>
      </c>
      <c r="AY365" s="62">
        <f t="shared" ref="AY365" si="2001">IFERROR(AX365/AU365,"-")</f>
        <v>0</v>
      </c>
      <c r="AZ365" s="64">
        <v>0</v>
      </c>
      <c r="BA365" s="62">
        <f t="shared" ref="BA365" si="2002">IFERROR(AZ365/AU365,"-")</f>
        <v>0</v>
      </c>
      <c r="BB365" s="164">
        <f t="shared" si="1786"/>
        <v>35</v>
      </c>
      <c r="BC365" s="64">
        <f t="shared" si="1787"/>
        <v>0</v>
      </c>
      <c r="BD365" s="62">
        <f t="shared" ref="BD365" si="2003">IFERROR(BC365/BB365,"-")</f>
        <v>0</v>
      </c>
      <c r="BE365" s="64">
        <f t="shared" si="1788"/>
        <v>1</v>
      </c>
      <c r="BF365" s="62">
        <f t="shared" ref="BF365" si="2004">IFERROR(BE365/BB365,"-")</f>
        <v>2.8571428571428571E-2</v>
      </c>
      <c r="BG365" s="64">
        <f t="shared" si="1789"/>
        <v>0</v>
      </c>
      <c r="BH365" s="62">
        <f t="shared" ref="BH365" si="2005">IFERROR(BG365/BB365,"-")</f>
        <v>0</v>
      </c>
      <c r="BU365" s="189"/>
      <c r="BV365" s="193" t="s">
        <v>209</v>
      </c>
      <c r="BW365" s="36">
        <f t="shared" si="1785"/>
        <v>0.97142857142857142</v>
      </c>
      <c r="BX365" s="36">
        <f>(BM293-SUM(BN293,BP293,BR293))/BM293</f>
        <v>0.98076923076923073</v>
      </c>
    </row>
    <row r="366" spans="2:76">
      <c r="B366" s="261"/>
      <c r="C366" s="272"/>
      <c r="D366" s="154" t="s">
        <v>67</v>
      </c>
      <c r="E366" s="38">
        <v>2</v>
      </c>
      <c r="F366" s="57">
        <v>0</v>
      </c>
      <c r="G366" s="55">
        <f t="shared" si="1934"/>
        <v>0</v>
      </c>
      <c r="H366" s="57">
        <v>0</v>
      </c>
      <c r="I366" s="55">
        <f t="shared" si="1935"/>
        <v>0</v>
      </c>
      <c r="J366" s="57">
        <v>0</v>
      </c>
      <c r="K366" s="55">
        <f t="shared" si="1936"/>
        <v>0</v>
      </c>
      <c r="L366" s="38">
        <v>10</v>
      </c>
      <c r="M366" s="57">
        <v>0</v>
      </c>
      <c r="N366" s="55">
        <f t="shared" si="1937"/>
        <v>0</v>
      </c>
      <c r="O366" s="57">
        <v>0</v>
      </c>
      <c r="P366" s="55">
        <f t="shared" si="1938"/>
        <v>0</v>
      </c>
      <c r="Q366" s="57">
        <v>0</v>
      </c>
      <c r="R366" s="55">
        <f t="shared" si="1939"/>
        <v>0</v>
      </c>
      <c r="S366" s="38">
        <v>847</v>
      </c>
      <c r="T366" s="57">
        <v>56</v>
      </c>
      <c r="U366" s="55">
        <f t="shared" si="1940"/>
        <v>6.6115702479338845E-2</v>
      </c>
      <c r="V366" s="57">
        <v>238</v>
      </c>
      <c r="W366" s="55">
        <f t="shared" si="1941"/>
        <v>0.28099173553719009</v>
      </c>
      <c r="X366" s="57">
        <v>27</v>
      </c>
      <c r="Y366" s="55">
        <f t="shared" si="1942"/>
        <v>3.1877213695395513E-2</v>
      </c>
      <c r="Z366" s="38">
        <v>647</v>
      </c>
      <c r="AA366" s="57">
        <v>31</v>
      </c>
      <c r="AB366" s="55">
        <f t="shared" si="1943"/>
        <v>4.7913446676970631E-2</v>
      </c>
      <c r="AC366" s="57">
        <v>165</v>
      </c>
      <c r="AD366" s="55">
        <f t="shared" si="1944"/>
        <v>0.25502318392581141</v>
      </c>
      <c r="AE366" s="57">
        <v>13</v>
      </c>
      <c r="AF366" s="55">
        <f t="shared" si="1945"/>
        <v>2.009273570324575E-2</v>
      </c>
      <c r="AG366" s="38">
        <v>350</v>
      </c>
      <c r="AH366" s="57">
        <v>12</v>
      </c>
      <c r="AI366" s="55">
        <f t="shared" si="1946"/>
        <v>3.4285714285714287E-2</v>
      </c>
      <c r="AJ366" s="57">
        <v>47</v>
      </c>
      <c r="AK366" s="55">
        <f t="shared" si="1947"/>
        <v>0.13428571428571429</v>
      </c>
      <c r="AL366" s="57">
        <v>9</v>
      </c>
      <c r="AM366" s="55">
        <f t="shared" si="1948"/>
        <v>2.5714285714285714E-2</v>
      </c>
      <c r="AN366" s="38">
        <v>203</v>
      </c>
      <c r="AO366" s="57">
        <v>2</v>
      </c>
      <c r="AP366" s="55">
        <f t="shared" si="1949"/>
        <v>9.852216748768473E-3</v>
      </c>
      <c r="AQ366" s="57">
        <v>18</v>
      </c>
      <c r="AR366" s="55">
        <f t="shared" si="1950"/>
        <v>8.8669950738916259E-2</v>
      </c>
      <c r="AS366" s="57">
        <v>2</v>
      </c>
      <c r="AT366" s="55">
        <f t="shared" si="1951"/>
        <v>9.852216748768473E-3</v>
      </c>
      <c r="AU366" s="38">
        <v>68</v>
      </c>
      <c r="AV366" s="57">
        <v>0</v>
      </c>
      <c r="AW366" s="55">
        <f t="shared" si="1952"/>
        <v>0</v>
      </c>
      <c r="AX366" s="57">
        <v>1</v>
      </c>
      <c r="AY366" s="55">
        <f t="shared" si="1953"/>
        <v>1.4705882352941176E-2</v>
      </c>
      <c r="AZ366" s="57">
        <v>0</v>
      </c>
      <c r="BA366" s="55">
        <f t="shared" si="1954"/>
        <v>0</v>
      </c>
      <c r="BB366" s="38">
        <f t="shared" si="1786"/>
        <v>2127</v>
      </c>
      <c r="BC366" s="57">
        <f t="shared" si="1787"/>
        <v>101</v>
      </c>
      <c r="BD366" s="55">
        <f t="shared" si="1955"/>
        <v>4.748472026328162E-2</v>
      </c>
      <c r="BE366" s="57">
        <f t="shared" si="1788"/>
        <v>469</v>
      </c>
      <c r="BF366" s="55">
        <f t="shared" si="1956"/>
        <v>0.22049835448989186</v>
      </c>
      <c r="BG366" s="57">
        <f t="shared" si="1789"/>
        <v>51</v>
      </c>
      <c r="BH366" s="55">
        <f t="shared" si="1957"/>
        <v>2.3977433004231313E-2</v>
      </c>
      <c r="BU366" s="190"/>
      <c r="BV366" s="192" t="s">
        <v>67</v>
      </c>
      <c r="BW366" s="36">
        <f t="shared" si="1785"/>
        <v>0.70803949224259521</v>
      </c>
      <c r="BX366" s="36">
        <f>(BM294-SUM(BN294,BP294,BR294))/BM294</f>
        <v>0.73941205779770802</v>
      </c>
    </row>
    <row r="367" spans="2:76">
      <c r="B367" s="259">
        <v>73</v>
      </c>
      <c r="C367" s="270" t="s">
        <v>28</v>
      </c>
      <c r="D367" s="135" t="s">
        <v>211</v>
      </c>
      <c r="E367" s="120">
        <v>1</v>
      </c>
      <c r="F367" s="83">
        <v>1</v>
      </c>
      <c r="G367" s="72">
        <f t="shared" si="839"/>
        <v>1</v>
      </c>
      <c r="H367" s="73">
        <v>0</v>
      </c>
      <c r="I367" s="72">
        <f t="shared" si="840"/>
        <v>0</v>
      </c>
      <c r="J367" s="73">
        <v>0</v>
      </c>
      <c r="K367" s="72">
        <f t="shared" si="841"/>
        <v>0</v>
      </c>
      <c r="L367" s="120">
        <v>3</v>
      </c>
      <c r="M367" s="83">
        <v>0</v>
      </c>
      <c r="N367" s="72">
        <f t="shared" si="842"/>
        <v>0</v>
      </c>
      <c r="O367" s="73">
        <v>1</v>
      </c>
      <c r="P367" s="72">
        <f t="shared" si="843"/>
        <v>0.33333333333333331</v>
      </c>
      <c r="Q367" s="73">
        <v>1</v>
      </c>
      <c r="R367" s="72">
        <f t="shared" si="844"/>
        <v>0.33333333333333331</v>
      </c>
      <c r="S367" s="120">
        <v>678</v>
      </c>
      <c r="T367" s="83">
        <v>35</v>
      </c>
      <c r="U367" s="72">
        <f t="shared" si="845"/>
        <v>5.1622418879056046E-2</v>
      </c>
      <c r="V367" s="73">
        <v>192</v>
      </c>
      <c r="W367" s="72">
        <f t="shared" si="846"/>
        <v>0.2831858407079646</v>
      </c>
      <c r="X367" s="73">
        <v>41</v>
      </c>
      <c r="Y367" s="72">
        <f t="shared" si="847"/>
        <v>6.047197640117994E-2</v>
      </c>
      <c r="Z367" s="120">
        <v>567</v>
      </c>
      <c r="AA367" s="83">
        <v>25</v>
      </c>
      <c r="AB367" s="72">
        <f t="shared" si="848"/>
        <v>4.4091710758377423E-2</v>
      </c>
      <c r="AC367" s="73">
        <v>160</v>
      </c>
      <c r="AD367" s="72">
        <f t="shared" si="849"/>
        <v>0.2821869488536155</v>
      </c>
      <c r="AE367" s="73">
        <v>30</v>
      </c>
      <c r="AF367" s="72">
        <f t="shared" si="850"/>
        <v>5.2910052910052907E-2</v>
      </c>
      <c r="AG367" s="120">
        <v>409</v>
      </c>
      <c r="AH367" s="83">
        <v>13</v>
      </c>
      <c r="AI367" s="72">
        <f t="shared" si="851"/>
        <v>3.1784841075794622E-2</v>
      </c>
      <c r="AJ367" s="73">
        <v>94</v>
      </c>
      <c r="AK367" s="72">
        <f t="shared" si="852"/>
        <v>0.22982885085574573</v>
      </c>
      <c r="AL367" s="73">
        <v>13</v>
      </c>
      <c r="AM367" s="72">
        <f t="shared" si="853"/>
        <v>3.1784841075794622E-2</v>
      </c>
      <c r="AN367" s="120">
        <v>186</v>
      </c>
      <c r="AO367" s="83">
        <v>4</v>
      </c>
      <c r="AP367" s="72">
        <f t="shared" si="854"/>
        <v>2.1505376344086023E-2</v>
      </c>
      <c r="AQ367" s="73">
        <v>29</v>
      </c>
      <c r="AR367" s="72">
        <f t="shared" si="855"/>
        <v>0.15591397849462366</v>
      </c>
      <c r="AS367" s="73">
        <v>6</v>
      </c>
      <c r="AT367" s="72">
        <f t="shared" si="856"/>
        <v>3.2258064516129031E-2</v>
      </c>
      <c r="AU367" s="120">
        <v>62</v>
      </c>
      <c r="AV367" s="83">
        <v>0</v>
      </c>
      <c r="AW367" s="72">
        <f t="shared" si="857"/>
        <v>0</v>
      </c>
      <c r="AX367" s="73">
        <v>6</v>
      </c>
      <c r="AY367" s="72">
        <f t="shared" si="858"/>
        <v>9.6774193548387094E-2</v>
      </c>
      <c r="AZ367" s="73">
        <v>1</v>
      </c>
      <c r="BA367" s="72">
        <f t="shared" si="859"/>
        <v>1.6129032258064516E-2</v>
      </c>
      <c r="BB367" s="120">
        <f t="shared" si="1786"/>
        <v>1906</v>
      </c>
      <c r="BC367" s="74">
        <f t="shared" si="1787"/>
        <v>78</v>
      </c>
      <c r="BD367" s="72">
        <f t="shared" si="860"/>
        <v>4.0923399790136414E-2</v>
      </c>
      <c r="BE367" s="74">
        <f t="shared" si="1788"/>
        <v>482</v>
      </c>
      <c r="BF367" s="72">
        <f t="shared" si="861"/>
        <v>0.25288562434417627</v>
      </c>
      <c r="BG367" s="74">
        <f t="shared" si="1789"/>
        <v>92</v>
      </c>
      <c r="BH367" s="72">
        <f t="shared" si="862"/>
        <v>4.8268625393494226E-2</v>
      </c>
      <c r="BU367" s="188" t="s">
        <v>28</v>
      </c>
      <c r="BV367" s="193" t="s">
        <v>140</v>
      </c>
      <c r="BW367" s="36">
        <f t="shared" si="1785"/>
        <v>0.65792235047219305</v>
      </c>
      <c r="BX367" s="36">
        <f>(BM295-SUM(BN295,BP295,BR295))/BM295</f>
        <v>0.66907921190188979</v>
      </c>
    </row>
    <row r="368" spans="2:76">
      <c r="B368" s="260"/>
      <c r="C368" s="271"/>
      <c r="D368" s="216" t="s">
        <v>303</v>
      </c>
      <c r="E368" s="170">
        <v>0</v>
      </c>
      <c r="F368" s="220">
        <v>0</v>
      </c>
      <c r="G368" s="84" t="str">
        <f t="shared" si="839"/>
        <v>-</v>
      </c>
      <c r="H368" s="231">
        <v>0</v>
      </c>
      <c r="I368" s="84" t="str">
        <f>IFERROR(H368/E368,"-")</f>
        <v>-</v>
      </c>
      <c r="J368" s="231">
        <v>0</v>
      </c>
      <c r="K368" s="84" t="str">
        <f>IFERROR(J368/E368,"-")</f>
        <v>-</v>
      </c>
      <c r="L368" s="170">
        <v>0</v>
      </c>
      <c r="M368" s="220">
        <v>0</v>
      </c>
      <c r="N368" s="84" t="str">
        <f>IFERROR(M368/L368,"-")</f>
        <v>-</v>
      </c>
      <c r="O368" s="231">
        <v>0</v>
      </c>
      <c r="P368" s="84" t="str">
        <f>IFERROR(O368/L368,"-")</f>
        <v>-</v>
      </c>
      <c r="Q368" s="231">
        <v>0</v>
      </c>
      <c r="R368" s="84" t="str">
        <f>IFERROR(Q368/L368,"-")</f>
        <v>-</v>
      </c>
      <c r="S368" s="170">
        <v>258</v>
      </c>
      <c r="T368" s="220">
        <v>18</v>
      </c>
      <c r="U368" s="84">
        <f>IFERROR(T368/S368,"-")</f>
        <v>6.9767441860465115E-2</v>
      </c>
      <c r="V368" s="231">
        <v>79</v>
      </c>
      <c r="W368" s="84">
        <f>IFERROR(V368/S368,"-")</f>
        <v>0.30620155038759689</v>
      </c>
      <c r="X368" s="231">
        <v>16</v>
      </c>
      <c r="Y368" s="84">
        <f>IFERROR(X368/S368,"-")</f>
        <v>6.2015503875968991E-2</v>
      </c>
      <c r="Z368" s="170">
        <v>222</v>
      </c>
      <c r="AA368" s="220">
        <v>16</v>
      </c>
      <c r="AB368" s="84">
        <f>IFERROR(AA368/Z368,"-")</f>
        <v>7.2072072072072071E-2</v>
      </c>
      <c r="AC368" s="231">
        <v>68</v>
      </c>
      <c r="AD368" s="84">
        <f>IFERROR(AC368/Z368,"-")</f>
        <v>0.30630630630630629</v>
      </c>
      <c r="AE368" s="231">
        <v>17</v>
      </c>
      <c r="AF368" s="84">
        <f>IFERROR(AE368/Z368,"-")</f>
        <v>7.6576576576576572E-2</v>
      </c>
      <c r="AG368" s="170">
        <v>109</v>
      </c>
      <c r="AH368" s="220">
        <v>6</v>
      </c>
      <c r="AI368" s="84">
        <f>IFERROR(AH368/AG368,"-")</f>
        <v>5.5045871559633031E-2</v>
      </c>
      <c r="AJ368" s="231">
        <v>28</v>
      </c>
      <c r="AK368" s="84">
        <f>IFERROR(AJ368/AG368,"-")</f>
        <v>0.25688073394495414</v>
      </c>
      <c r="AL368" s="231">
        <v>3</v>
      </c>
      <c r="AM368" s="84">
        <f>IFERROR(AL368/AG368,"-")</f>
        <v>2.7522935779816515E-2</v>
      </c>
      <c r="AN368" s="170">
        <v>56</v>
      </c>
      <c r="AO368" s="220">
        <v>1</v>
      </c>
      <c r="AP368" s="84">
        <f>IFERROR(AO368/AN368,"-")</f>
        <v>1.7857142857142856E-2</v>
      </c>
      <c r="AQ368" s="231">
        <v>17</v>
      </c>
      <c r="AR368" s="84">
        <f>IFERROR(AQ368/AN368,"-")</f>
        <v>0.30357142857142855</v>
      </c>
      <c r="AS368" s="231">
        <v>4</v>
      </c>
      <c r="AT368" s="84">
        <f>IFERROR(AS368/AN368,"-")</f>
        <v>7.1428571428571425E-2</v>
      </c>
      <c r="AU368" s="170">
        <v>8</v>
      </c>
      <c r="AV368" s="220">
        <v>1</v>
      </c>
      <c r="AW368" s="84">
        <f>IFERROR(AV368/AU368,"-")</f>
        <v>0.125</v>
      </c>
      <c r="AX368" s="231">
        <v>0</v>
      </c>
      <c r="AY368" s="84">
        <f>IFERROR(AX368/AU368,"-")</f>
        <v>0</v>
      </c>
      <c r="AZ368" s="231">
        <v>1</v>
      </c>
      <c r="BA368" s="84">
        <f>IFERROR(AZ368/AU368,"-")</f>
        <v>0.125</v>
      </c>
      <c r="BB368" s="170">
        <f t="shared" si="1786"/>
        <v>653</v>
      </c>
      <c r="BC368" s="171">
        <f t="shared" si="1787"/>
        <v>42</v>
      </c>
      <c r="BD368" s="84">
        <f>IFERROR(BC368/BB368,"-")</f>
        <v>6.4318529862174581E-2</v>
      </c>
      <c r="BE368" s="171">
        <f t="shared" si="1788"/>
        <v>192</v>
      </c>
      <c r="BF368" s="84">
        <f>IFERROR(BE368/BB368,"-")</f>
        <v>0.29402756508422667</v>
      </c>
      <c r="BG368" s="171">
        <f t="shared" si="1789"/>
        <v>41</v>
      </c>
      <c r="BH368" s="84">
        <f>IFERROR(BG368/BB368,"-")</f>
        <v>6.278713629402756E-2</v>
      </c>
      <c r="BU368" s="225"/>
      <c r="BV368" s="214" t="s">
        <v>299</v>
      </c>
      <c r="BW368" s="36">
        <f t="shared" si="1785"/>
        <v>0.57886676875957122</v>
      </c>
      <c r="BX368" s="226"/>
    </row>
    <row r="369" spans="2:76">
      <c r="B369" s="260"/>
      <c r="C369" s="271"/>
      <c r="D369" s="169" t="s">
        <v>160</v>
      </c>
      <c r="E369" s="164">
        <v>0</v>
      </c>
      <c r="F369" s="165">
        <v>0</v>
      </c>
      <c r="G369" s="62" t="str">
        <f t="shared" si="839"/>
        <v>-</v>
      </c>
      <c r="H369" s="63">
        <v>0</v>
      </c>
      <c r="I369" s="62" t="str">
        <f t="shared" si="840"/>
        <v>-</v>
      </c>
      <c r="J369" s="63">
        <v>0</v>
      </c>
      <c r="K369" s="62" t="str">
        <f t="shared" si="841"/>
        <v>-</v>
      </c>
      <c r="L369" s="164">
        <v>0</v>
      </c>
      <c r="M369" s="165">
        <v>0</v>
      </c>
      <c r="N369" s="62" t="str">
        <f t="shared" si="842"/>
        <v>-</v>
      </c>
      <c r="O369" s="63">
        <v>0</v>
      </c>
      <c r="P369" s="62" t="str">
        <f t="shared" si="843"/>
        <v>-</v>
      </c>
      <c r="Q369" s="63">
        <v>0</v>
      </c>
      <c r="R369" s="62" t="str">
        <f t="shared" si="844"/>
        <v>-</v>
      </c>
      <c r="S369" s="164">
        <v>107</v>
      </c>
      <c r="T369" s="165">
        <v>9</v>
      </c>
      <c r="U369" s="62">
        <f t="shared" si="845"/>
        <v>8.4112149532710276E-2</v>
      </c>
      <c r="V369" s="63">
        <v>33</v>
      </c>
      <c r="W369" s="62">
        <f t="shared" si="846"/>
        <v>0.30841121495327101</v>
      </c>
      <c r="X369" s="63">
        <v>2</v>
      </c>
      <c r="Y369" s="62">
        <f t="shared" si="847"/>
        <v>1.8691588785046728E-2</v>
      </c>
      <c r="Z369" s="164">
        <v>70</v>
      </c>
      <c r="AA369" s="165">
        <v>5</v>
      </c>
      <c r="AB369" s="62">
        <f t="shared" si="848"/>
        <v>7.1428571428571425E-2</v>
      </c>
      <c r="AC369" s="63">
        <v>28</v>
      </c>
      <c r="AD369" s="62">
        <f t="shared" si="849"/>
        <v>0.4</v>
      </c>
      <c r="AE369" s="63">
        <v>5</v>
      </c>
      <c r="AF369" s="62">
        <f t="shared" si="850"/>
        <v>7.1428571428571425E-2</v>
      </c>
      <c r="AG369" s="164">
        <v>40</v>
      </c>
      <c r="AH369" s="165">
        <v>4</v>
      </c>
      <c r="AI369" s="62">
        <f t="shared" si="851"/>
        <v>0.1</v>
      </c>
      <c r="AJ369" s="63">
        <v>10</v>
      </c>
      <c r="AK369" s="62">
        <f t="shared" si="852"/>
        <v>0.25</v>
      </c>
      <c r="AL369" s="63">
        <v>2</v>
      </c>
      <c r="AM369" s="62">
        <f t="shared" si="853"/>
        <v>0.05</v>
      </c>
      <c r="AN369" s="164">
        <v>7</v>
      </c>
      <c r="AO369" s="165">
        <v>0</v>
      </c>
      <c r="AP369" s="62">
        <f t="shared" si="854"/>
        <v>0</v>
      </c>
      <c r="AQ369" s="63">
        <v>4</v>
      </c>
      <c r="AR369" s="62">
        <f t="shared" si="855"/>
        <v>0.5714285714285714</v>
      </c>
      <c r="AS369" s="63">
        <v>1</v>
      </c>
      <c r="AT369" s="62">
        <f t="shared" si="856"/>
        <v>0.14285714285714285</v>
      </c>
      <c r="AU369" s="164">
        <v>1</v>
      </c>
      <c r="AV369" s="165">
        <v>0</v>
      </c>
      <c r="AW369" s="62">
        <f t="shared" si="857"/>
        <v>0</v>
      </c>
      <c r="AX369" s="63">
        <v>0</v>
      </c>
      <c r="AY369" s="62">
        <f t="shared" si="858"/>
        <v>0</v>
      </c>
      <c r="AZ369" s="63">
        <v>0</v>
      </c>
      <c r="BA369" s="62">
        <f t="shared" si="859"/>
        <v>0</v>
      </c>
      <c r="BB369" s="164">
        <f t="shared" si="1786"/>
        <v>225</v>
      </c>
      <c r="BC369" s="64">
        <f t="shared" si="1787"/>
        <v>18</v>
      </c>
      <c r="BD369" s="62">
        <f t="shared" si="860"/>
        <v>0.08</v>
      </c>
      <c r="BE369" s="64">
        <f t="shared" si="1788"/>
        <v>75</v>
      </c>
      <c r="BF369" s="62">
        <f t="shared" si="861"/>
        <v>0.33333333333333331</v>
      </c>
      <c r="BG369" s="64">
        <f t="shared" si="1789"/>
        <v>10</v>
      </c>
      <c r="BH369" s="62">
        <f t="shared" si="862"/>
        <v>4.4444444444444446E-2</v>
      </c>
      <c r="BU369" s="189"/>
      <c r="BV369" s="193" t="s">
        <v>160</v>
      </c>
      <c r="BW369" s="36">
        <f t="shared" si="1785"/>
        <v>0.54222222222222227</v>
      </c>
      <c r="BX369" s="36">
        <f>(BM296-SUM(BN296,BP296,BR296))/BM296</f>
        <v>0.64948453608247425</v>
      </c>
    </row>
    <row r="370" spans="2:76">
      <c r="B370" s="260"/>
      <c r="C370" s="271"/>
      <c r="D370" s="136" t="s">
        <v>210</v>
      </c>
      <c r="E370" s="164">
        <v>0</v>
      </c>
      <c r="F370" s="165">
        <v>0</v>
      </c>
      <c r="G370" s="62" t="str">
        <f t="shared" ref="G370" si="2006">IFERROR(F370/E370,"-")</f>
        <v>-</v>
      </c>
      <c r="H370" s="63">
        <v>0</v>
      </c>
      <c r="I370" s="62" t="str">
        <f t="shared" ref="I370" si="2007">IFERROR(H370/E370,"-")</f>
        <v>-</v>
      </c>
      <c r="J370" s="63">
        <v>0</v>
      </c>
      <c r="K370" s="62" t="str">
        <f t="shared" ref="K370" si="2008">IFERROR(J370/E370,"-")</f>
        <v>-</v>
      </c>
      <c r="L370" s="164">
        <v>0</v>
      </c>
      <c r="M370" s="165">
        <v>0</v>
      </c>
      <c r="N370" s="62" t="str">
        <f t="shared" ref="N370" si="2009">IFERROR(M370/L370,"-")</f>
        <v>-</v>
      </c>
      <c r="O370" s="63">
        <v>0</v>
      </c>
      <c r="P370" s="62" t="str">
        <f t="shared" ref="P370" si="2010">IFERROR(O370/L370,"-")</f>
        <v>-</v>
      </c>
      <c r="Q370" s="63">
        <v>0</v>
      </c>
      <c r="R370" s="62" t="str">
        <f t="shared" ref="R370" si="2011">IFERROR(Q370/L370,"-")</f>
        <v>-</v>
      </c>
      <c r="S370" s="164">
        <v>5</v>
      </c>
      <c r="T370" s="165">
        <v>0</v>
      </c>
      <c r="U370" s="62">
        <f t="shared" ref="U370" si="2012">IFERROR(T370/S370,"-")</f>
        <v>0</v>
      </c>
      <c r="V370" s="63">
        <v>0</v>
      </c>
      <c r="W370" s="62">
        <f t="shared" ref="W370" si="2013">IFERROR(V370/S370,"-")</f>
        <v>0</v>
      </c>
      <c r="X370" s="63">
        <v>0</v>
      </c>
      <c r="Y370" s="62">
        <f t="shared" ref="Y370" si="2014">IFERROR(X370/S370,"-")</f>
        <v>0</v>
      </c>
      <c r="Z370" s="164">
        <v>8</v>
      </c>
      <c r="AA370" s="165">
        <v>1</v>
      </c>
      <c r="AB370" s="62">
        <f t="shared" ref="AB370" si="2015">IFERROR(AA370/Z370,"-")</f>
        <v>0.125</v>
      </c>
      <c r="AC370" s="63">
        <v>0</v>
      </c>
      <c r="AD370" s="62">
        <f t="shared" ref="AD370" si="2016">IFERROR(AC370/Z370,"-")</f>
        <v>0</v>
      </c>
      <c r="AE370" s="63">
        <v>0</v>
      </c>
      <c r="AF370" s="62">
        <f t="shared" ref="AF370" si="2017">IFERROR(AE370/Z370,"-")</f>
        <v>0</v>
      </c>
      <c r="AG370" s="164">
        <v>12</v>
      </c>
      <c r="AH370" s="165">
        <v>0</v>
      </c>
      <c r="AI370" s="62">
        <f t="shared" ref="AI370" si="2018">IFERROR(AH370/AG370,"-")</f>
        <v>0</v>
      </c>
      <c r="AJ370" s="63">
        <v>0</v>
      </c>
      <c r="AK370" s="62">
        <f t="shared" ref="AK370" si="2019">IFERROR(AJ370/AG370,"-")</f>
        <v>0</v>
      </c>
      <c r="AL370" s="63">
        <v>1</v>
      </c>
      <c r="AM370" s="62">
        <f t="shared" ref="AM370" si="2020">IFERROR(AL370/AG370,"-")</f>
        <v>8.3333333333333329E-2</v>
      </c>
      <c r="AN370" s="164">
        <v>11</v>
      </c>
      <c r="AO370" s="165">
        <v>0</v>
      </c>
      <c r="AP370" s="62">
        <f t="shared" ref="AP370" si="2021">IFERROR(AO370/AN370,"-")</f>
        <v>0</v>
      </c>
      <c r="AQ370" s="63">
        <v>1</v>
      </c>
      <c r="AR370" s="62">
        <f t="shared" ref="AR370" si="2022">IFERROR(AQ370/AN370,"-")</f>
        <v>9.0909090909090912E-2</v>
      </c>
      <c r="AS370" s="63">
        <v>0</v>
      </c>
      <c r="AT370" s="62">
        <f t="shared" ref="AT370" si="2023">IFERROR(AS370/AN370,"-")</f>
        <v>0</v>
      </c>
      <c r="AU370" s="164">
        <v>9</v>
      </c>
      <c r="AV370" s="165">
        <v>0</v>
      </c>
      <c r="AW370" s="62">
        <f t="shared" ref="AW370" si="2024">IFERROR(AV370/AU370,"-")</f>
        <v>0</v>
      </c>
      <c r="AX370" s="63">
        <v>0</v>
      </c>
      <c r="AY370" s="62">
        <f t="shared" ref="AY370" si="2025">IFERROR(AX370/AU370,"-")</f>
        <v>0</v>
      </c>
      <c r="AZ370" s="63">
        <v>0</v>
      </c>
      <c r="BA370" s="62">
        <f t="shared" ref="BA370" si="2026">IFERROR(AZ370/AU370,"-")</f>
        <v>0</v>
      </c>
      <c r="BB370" s="164">
        <f t="shared" si="1786"/>
        <v>45</v>
      </c>
      <c r="BC370" s="64">
        <f t="shared" si="1787"/>
        <v>1</v>
      </c>
      <c r="BD370" s="62">
        <f t="shared" ref="BD370" si="2027">IFERROR(BC370/BB370,"-")</f>
        <v>2.2222222222222223E-2</v>
      </c>
      <c r="BE370" s="64">
        <f t="shared" si="1788"/>
        <v>1</v>
      </c>
      <c r="BF370" s="62">
        <f t="shared" ref="BF370" si="2028">IFERROR(BE370/BB370,"-")</f>
        <v>2.2222222222222223E-2</v>
      </c>
      <c r="BG370" s="64">
        <f t="shared" si="1789"/>
        <v>1</v>
      </c>
      <c r="BH370" s="62">
        <f t="shared" ref="BH370" si="2029">IFERROR(BG370/BB370,"-")</f>
        <v>2.2222222222222223E-2</v>
      </c>
      <c r="BU370" s="189"/>
      <c r="BV370" s="193" t="s">
        <v>209</v>
      </c>
      <c r="BW370" s="36">
        <f t="shared" si="1785"/>
        <v>0.93333333333333335</v>
      </c>
      <c r="BX370" s="36">
        <f>(BM297-SUM(BN297,BP297,BR297))/BM297</f>
        <v>0.96226415094339623</v>
      </c>
    </row>
    <row r="371" spans="2:76">
      <c r="B371" s="261"/>
      <c r="C371" s="272"/>
      <c r="D371" s="154" t="s">
        <v>67</v>
      </c>
      <c r="E371" s="37">
        <v>1</v>
      </c>
      <c r="F371" s="234">
        <v>1</v>
      </c>
      <c r="G371" s="13">
        <f t="shared" si="839"/>
        <v>1</v>
      </c>
      <c r="H371" s="33">
        <v>0</v>
      </c>
      <c r="I371" s="13">
        <f t="shared" si="840"/>
        <v>0</v>
      </c>
      <c r="J371" s="33">
        <v>0</v>
      </c>
      <c r="K371" s="13">
        <f t="shared" si="841"/>
        <v>0</v>
      </c>
      <c r="L371" s="37">
        <v>3</v>
      </c>
      <c r="M371" s="234">
        <v>0</v>
      </c>
      <c r="N371" s="13">
        <f t="shared" si="842"/>
        <v>0</v>
      </c>
      <c r="O371" s="33">
        <v>1</v>
      </c>
      <c r="P371" s="13">
        <f t="shared" si="843"/>
        <v>0.33333333333333331</v>
      </c>
      <c r="Q371" s="33">
        <v>1</v>
      </c>
      <c r="R371" s="13">
        <f t="shared" si="844"/>
        <v>0.33333333333333331</v>
      </c>
      <c r="S371" s="37">
        <v>1048</v>
      </c>
      <c r="T371" s="234">
        <v>62</v>
      </c>
      <c r="U371" s="13">
        <f t="shared" si="845"/>
        <v>5.9160305343511452E-2</v>
      </c>
      <c r="V371" s="33">
        <v>304</v>
      </c>
      <c r="W371" s="13">
        <f t="shared" si="846"/>
        <v>0.29007633587786258</v>
      </c>
      <c r="X371" s="33">
        <v>59</v>
      </c>
      <c r="Y371" s="13">
        <f t="shared" si="847"/>
        <v>5.6297709923664119E-2</v>
      </c>
      <c r="Z371" s="37">
        <v>867</v>
      </c>
      <c r="AA371" s="234">
        <v>47</v>
      </c>
      <c r="AB371" s="13">
        <f t="shared" si="848"/>
        <v>5.4209919261822379E-2</v>
      </c>
      <c r="AC371" s="33">
        <v>256</v>
      </c>
      <c r="AD371" s="13">
        <f t="shared" si="849"/>
        <v>0.29527104959630912</v>
      </c>
      <c r="AE371" s="33">
        <v>52</v>
      </c>
      <c r="AF371" s="13">
        <f t="shared" si="850"/>
        <v>5.9976931949250287E-2</v>
      </c>
      <c r="AG371" s="37">
        <v>570</v>
      </c>
      <c r="AH371" s="234">
        <v>23</v>
      </c>
      <c r="AI371" s="13">
        <f t="shared" si="851"/>
        <v>4.0350877192982457E-2</v>
      </c>
      <c r="AJ371" s="33">
        <v>132</v>
      </c>
      <c r="AK371" s="13">
        <f t="shared" si="852"/>
        <v>0.23157894736842105</v>
      </c>
      <c r="AL371" s="33">
        <v>19</v>
      </c>
      <c r="AM371" s="13">
        <f t="shared" si="853"/>
        <v>3.3333333333333333E-2</v>
      </c>
      <c r="AN371" s="37">
        <v>260</v>
      </c>
      <c r="AO371" s="234">
        <v>5</v>
      </c>
      <c r="AP371" s="13">
        <f t="shared" si="854"/>
        <v>1.9230769230769232E-2</v>
      </c>
      <c r="AQ371" s="33">
        <v>51</v>
      </c>
      <c r="AR371" s="13">
        <f t="shared" si="855"/>
        <v>0.19615384615384615</v>
      </c>
      <c r="AS371" s="33">
        <v>11</v>
      </c>
      <c r="AT371" s="13">
        <f t="shared" si="856"/>
        <v>4.230769230769231E-2</v>
      </c>
      <c r="AU371" s="37">
        <v>80</v>
      </c>
      <c r="AV371" s="234">
        <v>1</v>
      </c>
      <c r="AW371" s="13">
        <f t="shared" si="857"/>
        <v>1.2500000000000001E-2</v>
      </c>
      <c r="AX371" s="33">
        <v>6</v>
      </c>
      <c r="AY371" s="13">
        <f t="shared" si="858"/>
        <v>7.4999999999999997E-2</v>
      </c>
      <c r="AZ371" s="33">
        <v>2</v>
      </c>
      <c r="BA371" s="13">
        <f t="shared" si="859"/>
        <v>2.5000000000000001E-2</v>
      </c>
      <c r="BB371" s="37">
        <f t="shared" si="1786"/>
        <v>2829</v>
      </c>
      <c r="BC371" s="70">
        <f t="shared" si="1787"/>
        <v>139</v>
      </c>
      <c r="BD371" s="13">
        <f t="shared" si="860"/>
        <v>4.9133969600565569E-2</v>
      </c>
      <c r="BE371" s="70">
        <f t="shared" si="1788"/>
        <v>750</v>
      </c>
      <c r="BF371" s="13">
        <f t="shared" si="861"/>
        <v>0.26511134676564158</v>
      </c>
      <c r="BG371" s="70">
        <f t="shared" si="1789"/>
        <v>144</v>
      </c>
      <c r="BH371" s="13">
        <f t="shared" si="862"/>
        <v>5.0901378579003183E-2</v>
      </c>
      <c r="BU371" s="190"/>
      <c r="BV371" s="192" t="s">
        <v>67</v>
      </c>
      <c r="BW371" s="36">
        <f t="shared" si="1785"/>
        <v>0.63485330505478965</v>
      </c>
      <c r="BX371" s="36">
        <f>(BM298-SUM(BN298,BP298,BR298))/BM298</f>
        <v>0.67337234820775416</v>
      </c>
    </row>
    <row r="372" spans="2:76">
      <c r="B372" s="259">
        <v>74</v>
      </c>
      <c r="C372" s="270" t="s">
        <v>29</v>
      </c>
      <c r="D372" s="135" t="s">
        <v>211</v>
      </c>
      <c r="E372" s="120">
        <v>0</v>
      </c>
      <c r="F372" s="74">
        <v>0</v>
      </c>
      <c r="G372" s="72" t="str">
        <f t="shared" si="839"/>
        <v>-</v>
      </c>
      <c r="H372" s="74">
        <v>0</v>
      </c>
      <c r="I372" s="72" t="str">
        <f t="shared" si="840"/>
        <v>-</v>
      </c>
      <c r="J372" s="74">
        <v>0</v>
      </c>
      <c r="K372" s="72" t="str">
        <f t="shared" si="841"/>
        <v>-</v>
      </c>
      <c r="L372" s="120">
        <v>3</v>
      </c>
      <c r="M372" s="74">
        <v>0</v>
      </c>
      <c r="N372" s="72">
        <f t="shared" si="842"/>
        <v>0</v>
      </c>
      <c r="O372" s="74">
        <v>0</v>
      </c>
      <c r="P372" s="72">
        <f t="shared" si="843"/>
        <v>0</v>
      </c>
      <c r="Q372" s="74">
        <v>1</v>
      </c>
      <c r="R372" s="72">
        <f t="shared" si="844"/>
        <v>0.33333333333333331</v>
      </c>
      <c r="S372" s="120">
        <v>361</v>
      </c>
      <c r="T372" s="74">
        <v>22</v>
      </c>
      <c r="U372" s="72">
        <f t="shared" si="845"/>
        <v>6.0941828254847646E-2</v>
      </c>
      <c r="V372" s="74">
        <v>121</v>
      </c>
      <c r="W372" s="72">
        <f t="shared" si="846"/>
        <v>0.33518005540166207</v>
      </c>
      <c r="X372" s="74">
        <v>25</v>
      </c>
      <c r="Y372" s="72">
        <f t="shared" si="847"/>
        <v>6.9252077562326875E-2</v>
      </c>
      <c r="Z372" s="120">
        <v>236</v>
      </c>
      <c r="AA372" s="74">
        <v>12</v>
      </c>
      <c r="AB372" s="72">
        <f t="shared" si="848"/>
        <v>5.0847457627118647E-2</v>
      </c>
      <c r="AC372" s="74">
        <v>75</v>
      </c>
      <c r="AD372" s="72">
        <f t="shared" si="849"/>
        <v>0.31779661016949151</v>
      </c>
      <c r="AE372" s="74">
        <v>14</v>
      </c>
      <c r="AF372" s="72">
        <f t="shared" si="850"/>
        <v>5.9322033898305086E-2</v>
      </c>
      <c r="AG372" s="120">
        <v>174</v>
      </c>
      <c r="AH372" s="74">
        <v>5</v>
      </c>
      <c r="AI372" s="72">
        <f t="shared" si="851"/>
        <v>2.8735632183908046E-2</v>
      </c>
      <c r="AJ372" s="74">
        <v>44</v>
      </c>
      <c r="AK372" s="72">
        <f t="shared" si="852"/>
        <v>0.25287356321839083</v>
      </c>
      <c r="AL372" s="74">
        <v>6</v>
      </c>
      <c r="AM372" s="72">
        <f t="shared" si="853"/>
        <v>3.4482758620689655E-2</v>
      </c>
      <c r="AN372" s="120">
        <v>73</v>
      </c>
      <c r="AO372" s="74">
        <v>0</v>
      </c>
      <c r="AP372" s="72">
        <f t="shared" si="854"/>
        <v>0</v>
      </c>
      <c r="AQ372" s="74">
        <v>9</v>
      </c>
      <c r="AR372" s="72">
        <f t="shared" si="855"/>
        <v>0.12328767123287671</v>
      </c>
      <c r="AS372" s="74">
        <v>3</v>
      </c>
      <c r="AT372" s="72">
        <f t="shared" si="856"/>
        <v>4.1095890410958902E-2</v>
      </c>
      <c r="AU372" s="120">
        <v>26</v>
      </c>
      <c r="AV372" s="74">
        <v>0</v>
      </c>
      <c r="AW372" s="72">
        <f t="shared" si="857"/>
        <v>0</v>
      </c>
      <c r="AX372" s="74">
        <v>4</v>
      </c>
      <c r="AY372" s="72">
        <f t="shared" si="858"/>
        <v>0.15384615384615385</v>
      </c>
      <c r="AZ372" s="74">
        <v>0</v>
      </c>
      <c r="BA372" s="72">
        <f t="shared" si="859"/>
        <v>0</v>
      </c>
      <c r="BB372" s="120">
        <f t="shared" si="1786"/>
        <v>873</v>
      </c>
      <c r="BC372" s="74">
        <f t="shared" si="1787"/>
        <v>39</v>
      </c>
      <c r="BD372" s="72">
        <f t="shared" si="860"/>
        <v>4.4673539518900345E-2</v>
      </c>
      <c r="BE372" s="74">
        <f t="shared" si="1788"/>
        <v>253</v>
      </c>
      <c r="BF372" s="72">
        <f t="shared" si="861"/>
        <v>0.28980526918671251</v>
      </c>
      <c r="BG372" s="74">
        <f t="shared" si="1789"/>
        <v>49</v>
      </c>
      <c r="BH372" s="72">
        <f t="shared" si="862"/>
        <v>5.6128293241695305E-2</v>
      </c>
      <c r="BU372" s="188" t="s">
        <v>29</v>
      </c>
      <c r="BV372" s="193" t="s">
        <v>140</v>
      </c>
      <c r="BW372" s="36">
        <f t="shared" si="1785"/>
        <v>0.60939289805269192</v>
      </c>
      <c r="BX372" s="36">
        <f>(BM299-SUM(BN299,BP299,BR299))/BM299</f>
        <v>0.61578947368421055</v>
      </c>
    </row>
    <row r="373" spans="2:76">
      <c r="B373" s="260"/>
      <c r="C373" s="271"/>
      <c r="D373" s="216" t="s">
        <v>303</v>
      </c>
      <c r="E373" s="170">
        <v>0</v>
      </c>
      <c r="F373" s="171">
        <v>0</v>
      </c>
      <c r="G373" s="84" t="str">
        <f t="shared" si="839"/>
        <v>-</v>
      </c>
      <c r="H373" s="171">
        <v>0</v>
      </c>
      <c r="I373" s="84" t="str">
        <f>IFERROR(H373/E373,"-")</f>
        <v>-</v>
      </c>
      <c r="J373" s="171">
        <v>0</v>
      </c>
      <c r="K373" s="84" t="str">
        <f>IFERROR(J373/E373,"-")</f>
        <v>-</v>
      </c>
      <c r="L373" s="170">
        <v>0</v>
      </c>
      <c r="M373" s="171">
        <v>0</v>
      </c>
      <c r="N373" s="84" t="str">
        <f>IFERROR(M373/L373,"-")</f>
        <v>-</v>
      </c>
      <c r="O373" s="171">
        <v>0</v>
      </c>
      <c r="P373" s="84" t="str">
        <f>IFERROR(O373/L373,"-")</f>
        <v>-</v>
      </c>
      <c r="Q373" s="171">
        <v>0</v>
      </c>
      <c r="R373" s="84" t="str">
        <f>IFERROR(Q373/L373,"-")</f>
        <v>-</v>
      </c>
      <c r="S373" s="170">
        <v>158</v>
      </c>
      <c r="T373" s="171">
        <v>11</v>
      </c>
      <c r="U373" s="84">
        <f>IFERROR(T373/S373,"-")</f>
        <v>6.9620253164556958E-2</v>
      </c>
      <c r="V373" s="171">
        <v>55</v>
      </c>
      <c r="W373" s="84">
        <f>IFERROR(V373/S373,"-")</f>
        <v>0.34810126582278483</v>
      </c>
      <c r="X373" s="171">
        <v>7</v>
      </c>
      <c r="Y373" s="84">
        <f>IFERROR(X373/S373,"-")</f>
        <v>4.4303797468354431E-2</v>
      </c>
      <c r="Z373" s="170">
        <v>120</v>
      </c>
      <c r="AA373" s="171">
        <v>14</v>
      </c>
      <c r="AB373" s="84">
        <f>IFERROR(AA373/Z373,"-")</f>
        <v>0.11666666666666667</v>
      </c>
      <c r="AC373" s="171">
        <v>32</v>
      </c>
      <c r="AD373" s="84">
        <f>IFERROR(AC373/Z373,"-")</f>
        <v>0.26666666666666666</v>
      </c>
      <c r="AE373" s="171">
        <v>11</v>
      </c>
      <c r="AF373" s="84">
        <f>IFERROR(AE373/Z373,"-")</f>
        <v>9.166666666666666E-2</v>
      </c>
      <c r="AG373" s="170">
        <v>41</v>
      </c>
      <c r="AH373" s="171">
        <v>2</v>
      </c>
      <c r="AI373" s="84">
        <f>IFERROR(AH373/AG373,"-")</f>
        <v>4.878048780487805E-2</v>
      </c>
      <c r="AJ373" s="171">
        <v>9</v>
      </c>
      <c r="AK373" s="84">
        <f>IFERROR(AJ373/AG373,"-")</f>
        <v>0.21951219512195122</v>
      </c>
      <c r="AL373" s="171">
        <v>4</v>
      </c>
      <c r="AM373" s="84">
        <f>IFERROR(AL373/AG373,"-")</f>
        <v>9.7560975609756101E-2</v>
      </c>
      <c r="AN373" s="170">
        <v>18</v>
      </c>
      <c r="AO373" s="171">
        <v>0</v>
      </c>
      <c r="AP373" s="84">
        <f>IFERROR(AO373/AN373,"-")</f>
        <v>0</v>
      </c>
      <c r="AQ373" s="171">
        <v>4</v>
      </c>
      <c r="AR373" s="84">
        <f>IFERROR(AQ373/AN373,"-")</f>
        <v>0.22222222222222221</v>
      </c>
      <c r="AS373" s="171">
        <v>1</v>
      </c>
      <c r="AT373" s="84">
        <f>IFERROR(AS373/AN373,"-")</f>
        <v>5.5555555555555552E-2</v>
      </c>
      <c r="AU373" s="170">
        <v>2</v>
      </c>
      <c r="AV373" s="171">
        <v>0</v>
      </c>
      <c r="AW373" s="84">
        <f>IFERROR(AV373/AU373,"-")</f>
        <v>0</v>
      </c>
      <c r="AX373" s="171">
        <v>1</v>
      </c>
      <c r="AY373" s="84">
        <f>IFERROR(AX373/AU373,"-")</f>
        <v>0.5</v>
      </c>
      <c r="AZ373" s="171">
        <v>0</v>
      </c>
      <c r="BA373" s="84">
        <f>IFERROR(AZ373/AU373,"-")</f>
        <v>0</v>
      </c>
      <c r="BB373" s="170">
        <f t="shared" si="1786"/>
        <v>339</v>
      </c>
      <c r="BC373" s="171">
        <f t="shared" si="1787"/>
        <v>27</v>
      </c>
      <c r="BD373" s="84">
        <f>IFERROR(BC373/BB373,"-")</f>
        <v>7.9646017699115043E-2</v>
      </c>
      <c r="BE373" s="171">
        <f t="shared" si="1788"/>
        <v>101</v>
      </c>
      <c r="BF373" s="84">
        <f>IFERROR(BE373/BB373,"-")</f>
        <v>0.29793510324483774</v>
      </c>
      <c r="BG373" s="171">
        <f t="shared" si="1789"/>
        <v>23</v>
      </c>
      <c r="BH373" s="84">
        <f>IFERROR(BG373/BB373,"-")</f>
        <v>6.7846607669616518E-2</v>
      </c>
      <c r="BU373" s="225"/>
      <c r="BV373" s="214" t="s">
        <v>299</v>
      </c>
      <c r="BW373" s="36">
        <f t="shared" si="1785"/>
        <v>0.55457227138643073</v>
      </c>
      <c r="BX373" s="226"/>
    </row>
    <row r="374" spans="2:76">
      <c r="B374" s="260"/>
      <c r="C374" s="271"/>
      <c r="D374" s="169" t="s">
        <v>160</v>
      </c>
      <c r="E374" s="164">
        <v>0</v>
      </c>
      <c r="F374" s="64">
        <v>0</v>
      </c>
      <c r="G374" s="62" t="str">
        <f t="shared" si="839"/>
        <v>-</v>
      </c>
      <c r="H374" s="64">
        <v>0</v>
      </c>
      <c r="I374" s="62" t="str">
        <f t="shared" si="840"/>
        <v>-</v>
      </c>
      <c r="J374" s="64">
        <v>0</v>
      </c>
      <c r="K374" s="62" t="str">
        <f t="shared" si="841"/>
        <v>-</v>
      </c>
      <c r="L374" s="164">
        <v>0</v>
      </c>
      <c r="M374" s="64">
        <v>0</v>
      </c>
      <c r="N374" s="62" t="str">
        <f t="shared" si="842"/>
        <v>-</v>
      </c>
      <c r="O374" s="64">
        <v>0</v>
      </c>
      <c r="P374" s="62" t="str">
        <f t="shared" si="843"/>
        <v>-</v>
      </c>
      <c r="Q374" s="64">
        <v>0</v>
      </c>
      <c r="R374" s="62" t="str">
        <f t="shared" si="844"/>
        <v>-</v>
      </c>
      <c r="S374" s="164">
        <v>40</v>
      </c>
      <c r="T374" s="64">
        <v>5</v>
      </c>
      <c r="U374" s="62">
        <f t="shared" si="845"/>
        <v>0.125</v>
      </c>
      <c r="V374" s="64">
        <v>16</v>
      </c>
      <c r="W374" s="62">
        <f t="shared" si="846"/>
        <v>0.4</v>
      </c>
      <c r="X374" s="64">
        <v>1</v>
      </c>
      <c r="Y374" s="62">
        <f t="shared" si="847"/>
        <v>2.5000000000000001E-2</v>
      </c>
      <c r="Z374" s="164">
        <v>17</v>
      </c>
      <c r="AA374" s="64">
        <v>4</v>
      </c>
      <c r="AB374" s="62">
        <f t="shared" si="848"/>
        <v>0.23529411764705882</v>
      </c>
      <c r="AC374" s="64">
        <v>1</v>
      </c>
      <c r="AD374" s="62">
        <f t="shared" si="849"/>
        <v>5.8823529411764705E-2</v>
      </c>
      <c r="AE374" s="64">
        <v>2</v>
      </c>
      <c r="AF374" s="62">
        <f t="shared" si="850"/>
        <v>0.11764705882352941</v>
      </c>
      <c r="AG374" s="164">
        <v>4</v>
      </c>
      <c r="AH374" s="64">
        <v>0</v>
      </c>
      <c r="AI374" s="62">
        <f t="shared" si="851"/>
        <v>0</v>
      </c>
      <c r="AJ374" s="64">
        <v>2</v>
      </c>
      <c r="AK374" s="62">
        <f t="shared" si="852"/>
        <v>0.5</v>
      </c>
      <c r="AL374" s="64">
        <v>0</v>
      </c>
      <c r="AM374" s="62">
        <f t="shared" si="853"/>
        <v>0</v>
      </c>
      <c r="AN374" s="164">
        <v>3</v>
      </c>
      <c r="AO374" s="64">
        <v>0</v>
      </c>
      <c r="AP374" s="62">
        <f t="shared" si="854"/>
        <v>0</v>
      </c>
      <c r="AQ374" s="64">
        <v>1</v>
      </c>
      <c r="AR374" s="62">
        <f t="shared" si="855"/>
        <v>0.33333333333333331</v>
      </c>
      <c r="AS374" s="64">
        <v>0</v>
      </c>
      <c r="AT374" s="62">
        <f t="shared" si="856"/>
        <v>0</v>
      </c>
      <c r="AU374" s="164">
        <v>0</v>
      </c>
      <c r="AV374" s="64">
        <v>0</v>
      </c>
      <c r="AW374" s="62" t="str">
        <f t="shared" si="857"/>
        <v>-</v>
      </c>
      <c r="AX374" s="64">
        <v>0</v>
      </c>
      <c r="AY374" s="62" t="str">
        <f t="shared" si="858"/>
        <v>-</v>
      </c>
      <c r="AZ374" s="64">
        <v>0</v>
      </c>
      <c r="BA374" s="62" t="str">
        <f t="shared" si="859"/>
        <v>-</v>
      </c>
      <c r="BB374" s="164">
        <f t="shared" si="1786"/>
        <v>64</v>
      </c>
      <c r="BC374" s="64">
        <f t="shared" si="1787"/>
        <v>9</v>
      </c>
      <c r="BD374" s="62">
        <f t="shared" si="860"/>
        <v>0.140625</v>
      </c>
      <c r="BE374" s="64">
        <f t="shared" si="1788"/>
        <v>20</v>
      </c>
      <c r="BF374" s="62">
        <f t="shared" si="861"/>
        <v>0.3125</v>
      </c>
      <c r="BG374" s="64">
        <f t="shared" si="1789"/>
        <v>3</v>
      </c>
      <c r="BH374" s="62">
        <f t="shared" si="862"/>
        <v>4.6875E-2</v>
      </c>
      <c r="BU374" s="189"/>
      <c r="BV374" s="193" t="s">
        <v>160</v>
      </c>
      <c r="BW374" s="36">
        <f t="shared" si="1785"/>
        <v>0.5</v>
      </c>
      <c r="BX374" s="36">
        <f>(BM300-SUM(BN300,BP300,BR300))/BM300</f>
        <v>0.56060606060606055</v>
      </c>
    </row>
    <row r="375" spans="2:76">
      <c r="B375" s="260"/>
      <c r="C375" s="271"/>
      <c r="D375" s="136" t="s">
        <v>210</v>
      </c>
      <c r="E375" s="164">
        <v>0</v>
      </c>
      <c r="F375" s="64">
        <v>0</v>
      </c>
      <c r="G375" s="62" t="str">
        <f t="shared" ref="G375" si="2030">IFERROR(F375/E375,"-")</f>
        <v>-</v>
      </c>
      <c r="H375" s="64">
        <v>0</v>
      </c>
      <c r="I375" s="62" t="str">
        <f t="shared" ref="I375" si="2031">IFERROR(H375/E375,"-")</f>
        <v>-</v>
      </c>
      <c r="J375" s="64">
        <v>0</v>
      </c>
      <c r="K375" s="62" t="str">
        <f t="shared" ref="K375" si="2032">IFERROR(J375/E375,"-")</f>
        <v>-</v>
      </c>
      <c r="L375" s="164">
        <v>0</v>
      </c>
      <c r="M375" s="64">
        <v>0</v>
      </c>
      <c r="N375" s="62" t="str">
        <f t="shared" ref="N375" si="2033">IFERROR(M375/L375,"-")</f>
        <v>-</v>
      </c>
      <c r="O375" s="64">
        <v>0</v>
      </c>
      <c r="P375" s="62" t="str">
        <f t="shared" ref="P375" si="2034">IFERROR(O375/L375,"-")</f>
        <v>-</v>
      </c>
      <c r="Q375" s="64">
        <v>0</v>
      </c>
      <c r="R375" s="62" t="str">
        <f t="shared" ref="R375" si="2035">IFERROR(Q375/L375,"-")</f>
        <v>-</v>
      </c>
      <c r="S375" s="164">
        <v>0</v>
      </c>
      <c r="T375" s="64">
        <v>0</v>
      </c>
      <c r="U375" s="62" t="str">
        <f t="shared" ref="U375" si="2036">IFERROR(T375/S375,"-")</f>
        <v>-</v>
      </c>
      <c r="V375" s="64">
        <v>0</v>
      </c>
      <c r="W375" s="62" t="str">
        <f t="shared" ref="W375" si="2037">IFERROR(V375/S375,"-")</f>
        <v>-</v>
      </c>
      <c r="X375" s="64">
        <v>0</v>
      </c>
      <c r="Y375" s="62" t="str">
        <f t="shared" ref="Y375" si="2038">IFERROR(X375/S375,"-")</f>
        <v>-</v>
      </c>
      <c r="Z375" s="164">
        <v>3</v>
      </c>
      <c r="AA375" s="64">
        <v>0</v>
      </c>
      <c r="AB375" s="62">
        <f t="shared" ref="AB375" si="2039">IFERROR(AA375/Z375,"-")</f>
        <v>0</v>
      </c>
      <c r="AC375" s="64">
        <v>0</v>
      </c>
      <c r="AD375" s="62">
        <f t="shared" ref="AD375" si="2040">IFERROR(AC375/Z375,"-")</f>
        <v>0</v>
      </c>
      <c r="AE375" s="64">
        <v>0</v>
      </c>
      <c r="AF375" s="62">
        <f t="shared" ref="AF375" si="2041">IFERROR(AE375/Z375,"-")</f>
        <v>0</v>
      </c>
      <c r="AG375" s="164">
        <v>11</v>
      </c>
      <c r="AH375" s="64">
        <v>0</v>
      </c>
      <c r="AI375" s="62">
        <f t="shared" ref="AI375" si="2042">IFERROR(AH375/AG375,"-")</f>
        <v>0</v>
      </c>
      <c r="AJ375" s="64">
        <v>0</v>
      </c>
      <c r="AK375" s="62">
        <f t="shared" ref="AK375" si="2043">IFERROR(AJ375/AG375,"-")</f>
        <v>0</v>
      </c>
      <c r="AL375" s="64">
        <v>0</v>
      </c>
      <c r="AM375" s="62">
        <f t="shared" ref="AM375" si="2044">IFERROR(AL375/AG375,"-")</f>
        <v>0</v>
      </c>
      <c r="AN375" s="164">
        <v>5</v>
      </c>
      <c r="AO375" s="64">
        <v>0</v>
      </c>
      <c r="AP375" s="62">
        <f t="shared" ref="AP375" si="2045">IFERROR(AO375/AN375,"-")</f>
        <v>0</v>
      </c>
      <c r="AQ375" s="64">
        <v>0</v>
      </c>
      <c r="AR375" s="62">
        <f t="shared" ref="AR375" si="2046">IFERROR(AQ375/AN375,"-")</f>
        <v>0</v>
      </c>
      <c r="AS375" s="64">
        <v>0</v>
      </c>
      <c r="AT375" s="62">
        <f t="shared" ref="AT375" si="2047">IFERROR(AS375/AN375,"-")</f>
        <v>0</v>
      </c>
      <c r="AU375" s="164">
        <v>8</v>
      </c>
      <c r="AV375" s="64">
        <v>0</v>
      </c>
      <c r="AW375" s="62">
        <f t="shared" ref="AW375" si="2048">IFERROR(AV375/AU375,"-")</f>
        <v>0</v>
      </c>
      <c r="AX375" s="64">
        <v>0</v>
      </c>
      <c r="AY375" s="62">
        <f t="shared" ref="AY375" si="2049">IFERROR(AX375/AU375,"-")</f>
        <v>0</v>
      </c>
      <c r="AZ375" s="64">
        <v>0</v>
      </c>
      <c r="BA375" s="62">
        <f t="shared" ref="BA375" si="2050">IFERROR(AZ375/AU375,"-")</f>
        <v>0</v>
      </c>
      <c r="BB375" s="164">
        <f t="shared" si="1786"/>
        <v>27</v>
      </c>
      <c r="BC375" s="64">
        <f t="shared" si="1787"/>
        <v>0</v>
      </c>
      <c r="BD375" s="62">
        <f t="shared" ref="BD375" si="2051">IFERROR(BC375/BB375,"-")</f>
        <v>0</v>
      </c>
      <c r="BE375" s="64">
        <f t="shared" si="1788"/>
        <v>0</v>
      </c>
      <c r="BF375" s="62">
        <f t="shared" ref="BF375" si="2052">IFERROR(BE375/BB375,"-")</f>
        <v>0</v>
      </c>
      <c r="BG375" s="64">
        <f t="shared" si="1789"/>
        <v>0</v>
      </c>
      <c r="BH375" s="62">
        <f t="shared" ref="BH375" si="2053">IFERROR(BG375/BB375,"-")</f>
        <v>0</v>
      </c>
      <c r="BU375" s="189"/>
      <c r="BV375" s="193" t="s">
        <v>209</v>
      </c>
      <c r="BW375" s="36">
        <f t="shared" si="1785"/>
        <v>1</v>
      </c>
      <c r="BX375" s="36">
        <f>(BM301-SUM(BN301,BP301,BR301))/BM301</f>
        <v>0.93548387096774188</v>
      </c>
    </row>
    <row r="376" spans="2:76" ht="14.25" thickBot="1">
      <c r="B376" s="261"/>
      <c r="C376" s="272"/>
      <c r="D376" s="154" t="s">
        <v>67</v>
      </c>
      <c r="E376" s="37">
        <v>0</v>
      </c>
      <c r="F376" s="70">
        <v>0</v>
      </c>
      <c r="G376" s="13" t="str">
        <f t="shared" si="839"/>
        <v>-</v>
      </c>
      <c r="H376" s="70">
        <v>0</v>
      </c>
      <c r="I376" s="13" t="str">
        <f t="shared" si="840"/>
        <v>-</v>
      </c>
      <c r="J376" s="70">
        <v>0</v>
      </c>
      <c r="K376" s="13" t="str">
        <f t="shared" si="841"/>
        <v>-</v>
      </c>
      <c r="L376" s="37">
        <v>3</v>
      </c>
      <c r="M376" s="70">
        <v>0</v>
      </c>
      <c r="N376" s="13">
        <f t="shared" si="842"/>
        <v>0</v>
      </c>
      <c r="O376" s="70">
        <v>0</v>
      </c>
      <c r="P376" s="13">
        <f t="shared" si="843"/>
        <v>0</v>
      </c>
      <c r="Q376" s="70">
        <v>1</v>
      </c>
      <c r="R376" s="13">
        <f t="shared" si="844"/>
        <v>0.33333333333333331</v>
      </c>
      <c r="S376" s="37">
        <v>559</v>
      </c>
      <c r="T376" s="70">
        <v>38</v>
      </c>
      <c r="U376" s="13">
        <f t="shared" si="845"/>
        <v>6.7978533094812166E-2</v>
      </c>
      <c r="V376" s="70">
        <v>192</v>
      </c>
      <c r="W376" s="13">
        <f t="shared" si="846"/>
        <v>0.3434704830053667</v>
      </c>
      <c r="X376" s="70">
        <v>33</v>
      </c>
      <c r="Y376" s="13">
        <f t="shared" si="847"/>
        <v>5.9033989266547404E-2</v>
      </c>
      <c r="Z376" s="37">
        <v>376</v>
      </c>
      <c r="AA376" s="70">
        <v>30</v>
      </c>
      <c r="AB376" s="13">
        <f t="shared" si="848"/>
        <v>7.9787234042553196E-2</v>
      </c>
      <c r="AC376" s="70">
        <v>108</v>
      </c>
      <c r="AD376" s="13">
        <f t="shared" si="849"/>
        <v>0.28723404255319152</v>
      </c>
      <c r="AE376" s="70">
        <v>27</v>
      </c>
      <c r="AF376" s="13">
        <f t="shared" si="850"/>
        <v>7.1808510638297879E-2</v>
      </c>
      <c r="AG376" s="37">
        <v>230</v>
      </c>
      <c r="AH376" s="70">
        <v>7</v>
      </c>
      <c r="AI376" s="13">
        <f t="shared" si="851"/>
        <v>3.0434782608695653E-2</v>
      </c>
      <c r="AJ376" s="70">
        <v>55</v>
      </c>
      <c r="AK376" s="13">
        <f t="shared" si="852"/>
        <v>0.2391304347826087</v>
      </c>
      <c r="AL376" s="70">
        <v>10</v>
      </c>
      <c r="AM376" s="13">
        <f t="shared" si="853"/>
        <v>4.3478260869565216E-2</v>
      </c>
      <c r="AN376" s="37">
        <v>99</v>
      </c>
      <c r="AO376" s="70">
        <v>0</v>
      </c>
      <c r="AP376" s="13">
        <f t="shared" si="854"/>
        <v>0</v>
      </c>
      <c r="AQ376" s="70">
        <v>14</v>
      </c>
      <c r="AR376" s="13">
        <f t="shared" si="855"/>
        <v>0.14141414141414141</v>
      </c>
      <c r="AS376" s="70">
        <v>4</v>
      </c>
      <c r="AT376" s="13">
        <f t="shared" si="856"/>
        <v>4.0404040404040407E-2</v>
      </c>
      <c r="AU376" s="37">
        <v>36</v>
      </c>
      <c r="AV376" s="70">
        <v>0</v>
      </c>
      <c r="AW376" s="13">
        <f t="shared" si="857"/>
        <v>0</v>
      </c>
      <c r="AX376" s="70">
        <v>5</v>
      </c>
      <c r="AY376" s="13">
        <f t="shared" si="858"/>
        <v>0.1388888888888889</v>
      </c>
      <c r="AZ376" s="70">
        <v>0</v>
      </c>
      <c r="BA376" s="13">
        <f t="shared" si="859"/>
        <v>0</v>
      </c>
      <c r="BB376" s="37">
        <f t="shared" si="1786"/>
        <v>1303</v>
      </c>
      <c r="BC376" s="70">
        <f t="shared" si="1787"/>
        <v>75</v>
      </c>
      <c r="BD376" s="13">
        <f t="shared" si="860"/>
        <v>5.7559478127398311E-2</v>
      </c>
      <c r="BE376" s="70">
        <f t="shared" si="1788"/>
        <v>374</v>
      </c>
      <c r="BF376" s="13">
        <f t="shared" si="861"/>
        <v>0.28702993092862622</v>
      </c>
      <c r="BG376" s="70">
        <f t="shared" si="1789"/>
        <v>75</v>
      </c>
      <c r="BH376" s="13">
        <f t="shared" si="862"/>
        <v>5.7559478127398311E-2</v>
      </c>
      <c r="BU376" s="190"/>
      <c r="BV376" s="192" t="s">
        <v>67</v>
      </c>
      <c r="BW376" s="36">
        <f t="shared" si="1785"/>
        <v>0.5978511128165771</v>
      </c>
      <c r="BX376" s="36">
        <f>(BM302-SUM(BN302,BP302,BR302))/BM302</f>
        <v>0.62085691188358938</v>
      </c>
    </row>
    <row r="377" spans="2:76" ht="14.25" thickTop="1">
      <c r="B377" s="273" t="s">
        <v>0</v>
      </c>
      <c r="C377" s="274"/>
      <c r="D377" s="182" t="s">
        <v>211</v>
      </c>
      <c r="E377" s="131">
        <f t="shared" ref="E377:F381" si="2054">SUM(E7,E132,SUMIF($D$172:$D$376,$D377,E$172:E$376))</f>
        <v>1480</v>
      </c>
      <c r="F377" s="68">
        <f t="shared" si="2054"/>
        <v>51</v>
      </c>
      <c r="G377" s="66">
        <f>IFERROR(F377/E377,"-")</f>
        <v>3.4459459459459461E-2</v>
      </c>
      <c r="H377" s="68">
        <f>SUM(H7,H132,SUMIF($D$172:$D$376,$D377,H$172:H$376))</f>
        <v>196</v>
      </c>
      <c r="I377" s="66">
        <f>IFERROR(H377/E377,"-")</f>
        <v>0.13243243243243244</v>
      </c>
      <c r="J377" s="68">
        <f>SUM(J7,J132,SUMIF($D$172:$D$376,$D377,J$172:J$376))</f>
        <v>63</v>
      </c>
      <c r="K377" s="66">
        <f>IFERROR(J377/E377,"-")</f>
        <v>4.256756756756757E-2</v>
      </c>
      <c r="L377" s="131">
        <f t="shared" ref="L377:M381" si="2055">SUM(L7,L132,SUMIF($D$172:$D$376,$D377,L$172:L$376))</f>
        <v>5240</v>
      </c>
      <c r="M377" s="68">
        <f t="shared" si="2055"/>
        <v>165</v>
      </c>
      <c r="N377" s="66">
        <f>IFERROR(M377/L377,"-")</f>
        <v>3.1488549618320608E-2</v>
      </c>
      <c r="O377" s="68">
        <f>SUM(O7,O132,SUMIF($D$172:$D$376,$D377,O$172:O$376))</f>
        <v>584</v>
      </c>
      <c r="P377" s="66">
        <f>IFERROR(O377/L377,"-")</f>
        <v>0.11145038167938931</v>
      </c>
      <c r="Q377" s="68">
        <f>SUM(Q7,Q132,SUMIF($D$172:$D$376,$D377,Q$172:Q$376))</f>
        <v>262</v>
      </c>
      <c r="R377" s="66">
        <f>IFERROR(Q377/L377,"-")</f>
        <v>0.05</v>
      </c>
      <c r="S377" s="131">
        <f>SUM(S7,S132,SUMIF($D$172:$D$376,$D377,S$172:S$376))</f>
        <v>330541</v>
      </c>
      <c r="T377" s="68">
        <f>SUM(T7,T132,SUMIF($D$172:$D$376,$D377,T$172:T$376))</f>
        <v>18736</v>
      </c>
      <c r="U377" s="66">
        <f>IFERROR(T377/S377,"-")</f>
        <v>5.6682832084370777E-2</v>
      </c>
      <c r="V377" s="68">
        <f>SUM(V7,V132,SUMIF($D$172:$D$376,$D377,V$172:V$376))</f>
        <v>61936</v>
      </c>
      <c r="W377" s="66">
        <f>IFERROR(V377/S377,"-")</f>
        <v>0.18737766268027264</v>
      </c>
      <c r="X377" s="68">
        <f>SUM(X7,X132,SUMIF($D$172:$D$376,$D377,X$172:X$376))</f>
        <v>24777</v>
      </c>
      <c r="Y377" s="66">
        <f>IFERROR(X377/S377,"-")</f>
        <v>7.4958930964691223E-2</v>
      </c>
      <c r="Z377" s="131">
        <f>SUM(Z7,Z132,SUMIF($D$172:$D$376,$D377,Z$172:Z$376))</f>
        <v>279964</v>
      </c>
      <c r="AA377" s="68">
        <f>SUM(AA7,AA132,SUMIF($D$172:$D$376,$D377,AA$172:AA$376))</f>
        <v>13613</v>
      </c>
      <c r="AB377" s="66">
        <f>IFERROR(AA377/Z377,"-")</f>
        <v>4.8624108813990367E-2</v>
      </c>
      <c r="AC377" s="68">
        <f>SUM(AC7,AC132,SUMIF($D$172:$D$376,$D377,AC$172:AC$376))</f>
        <v>47821</v>
      </c>
      <c r="AD377" s="66">
        <f>IFERROR(AC377/Z377,"-")</f>
        <v>0.17081124716034918</v>
      </c>
      <c r="AE377" s="68">
        <f>SUM(AE7,AE132,SUMIF($D$172:$D$376,$D377,AE$172:AE$376))</f>
        <v>22417</v>
      </c>
      <c r="AF377" s="66">
        <f>IFERROR(AE377/Z377,"-")</f>
        <v>8.0071009129745255E-2</v>
      </c>
      <c r="AG377" s="131">
        <f>SUM(AG7,AG132,SUMIF($D$172:$D$376,$D377,AG$172:AG$376))</f>
        <v>176775</v>
      </c>
      <c r="AH377" s="68">
        <f>SUM(AH7,AH132,SUMIF($D$172:$D$376,$D377,AH$172:AH$376))</f>
        <v>5551</v>
      </c>
      <c r="AI377" s="66">
        <f>IFERROR(AH377/AG377,"-")</f>
        <v>3.1401499080752369E-2</v>
      </c>
      <c r="AJ377" s="68">
        <f>SUM(AJ7,AJ132,SUMIF($D$172:$D$376,$D377,AJ$172:AJ$376))</f>
        <v>22492</v>
      </c>
      <c r="AK377" s="66">
        <f>IFERROR(AJ377/AG377,"-")</f>
        <v>0.12723518597086692</v>
      </c>
      <c r="AL377" s="68">
        <f>SUM(AL7,AL132,SUMIF($D$172:$D$376,$D377,AL$172:AL$376))</f>
        <v>11989</v>
      </c>
      <c r="AM377" s="66">
        <f>IFERROR(AL377/AG377,"-")</f>
        <v>6.7820676000565697E-2</v>
      </c>
      <c r="AN377" s="131">
        <f>SUM(AN7,AN132,SUMIF($D$172:$D$376,$D377,AN$172:AN$376))</f>
        <v>76711</v>
      </c>
      <c r="AO377" s="68">
        <f>SUM(AO7,AO132,SUMIF($D$172:$D$376,$D377,AO$172:AO$376))</f>
        <v>1269</v>
      </c>
      <c r="AP377" s="66">
        <f>IFERROR(AO377/AN377,"-")</f>
        <v>1.6542607970173769E-2</v>
      </c>
      <c r="AQ377" s="68">
        <f>SUM(AQ7,AQ132,SUMIF($D$172:$D$376,$D377,AQ$172:AQ$376))</f>
        <v>7073</v>
      </c>
      <c r="AR377" s="66">
        <f>IFERROR(AQ377/AN377,"-")</f>
        <v>9.2203204234073341E-2</v>
      </c>
      <c r="AS377" s="68">
        <f>SUM(AS7,AS132,SUMIF($D$172:$D$376,$D377,AS$172:AS$376))</f>
        <v>3521</v>
      </c>
      <c r="AT377" s="66">
        <f>IFERROR(AS377/AN377,"-")</f>
        <v>4.5899545045690972E-2</v>
      </c>
      <c r="AU377" s="131">
        <f>SUM(AU7,AU132,SUMIF($D$172:$D$376,$D377,AU$172:AU$376))</f>
        <v>23985</v>
      </c>
      <c r="AV377" s="68">
        <f>SUM(AV7,AV132,SUMIF($D$172:$D$376,$D377,AV$172:AV$376))</f>
        <v>161</v>
      </c>
      <c r="AW377" s="66">
        <f>IFERROR(AV377/AU377,"-")</f>
        <v>6.7125286637481759E-3</v>
      </c>
      <c r="AX377" s="68">
        <f>SUM(AX7,AX132,SUMIF($D$172:$D$376,$D377,AX$172:AX$376))</f>
        <v>1492</v>
      </c>
      <c r="AY377" s="66">
        <f>IFERROR(AX377/AU377,"-")</f>
        <v>6.2205545132374404E-2</v>
      </c>
      <c r="AZ377" s="68">
        <f>SUM(AZ7,AZ132,SUMIF($D$172:$D$376,$D377,AZ$172:AZ$376))</f>
        <v>545</v>
      </c>
      <c r="BA377" s="66">
        <f>IFERROR(AZ377/AU377,"-")</f>
        <v>2.272253491765687E-2</v>
      </c>
      <c r="BB377" s="131">
        <f t="shared" si="1786"/>
        <v>894696</v>
      </c>
      <c r="BC377" s="68">
        <f t="shared" si="1787"/>
        <v>39546</v>
      </c>
      <c r="BD377" s="66">
        <f>IFERROR(BC377/BB377,"-")</f>
        <v>4.4200488210520666E-2</v>
      </c>
      <c r="BE377" s="68">
        <f t="shared" si="1788"/>
        <v>141594</v>
      </c>
      <c r="BF377" s="66">
        <f>IFERROR(BE377/BB377,"-")</f>
        <v>0.15825934172053971</v>
      </c>
      <c r="BG377" s="68">
        <f t="shared" si="1789"/>
        <v>63574</v>
      </c>
      <c r="BH377" s="66">
        <f>IFERROR(BG377/BB377,"-")</f>
        <v>7.1056537639600487E-2</v>
      </c>
      <c r="BU377" s="194" t="s">
        <v>216</v>
      </c>
      <c r="BV377" s="193" t="s">
        <v>140</v>
      </c>
      <c r="BW377" s="36">
        <f t="shared" si="1785"/>
        <v>0.72648363242933911</v>
      </c>
      <c r="BX377" s="36">
        <f>(BM303-SUM(BN303,BP303,BR303))/BM303</f>
        <v>0.73252139341541611</v>
      </c>
    </row>
    <row r="378" spans="2:76">
      <c r="B378" s="275"/>
      <c r="C378" s="276"/>
      <c r="D378" s="216" t="s">
        <v>303</v>
      </c>
      <c r="E378" s="170">
        <f t="shared" si="2054"/>
        <v>144</v>
      </c>
      <c r="F378" s="171">
        <f t="shared" si="2054"/>
        <v>5</v>
      </c>
      <c r="G378" s="84">
        <f>IFERROR(F378/E378,"-")</f>
        <v>3.4722222222222224E-2</v>
      </c>
      <c r="H378" s="171">
        <f>SUM(H8,H133,SUMIF($D$172:$D$376,$D378,H$172:H$376))</f>
        <v>25</v>
      </c>
      <c r="I378" s="84">
        <f>IFERROR(H378/E378,"-")</f>
        <v>0.1736111111111111</v>
      </c>
      <c r="J378" s="171">
        <f>SUM(J8,J133,SUMIF($D$172:$D$376,$D378,J$172:J$376))</f>
        <v>5</v>
      </c>
      <c r="K378" s="84">
        <f>IFERROR(J378/E378,"-")</f>
        <v>3.4722222222222224E-2</v>
      </c>
      <c r="L378" s="170">
        <f t="shared" si="2055"/>
        <v>374</v>
      </c>
      <c r="M378" s="171">
        <f t="shared" si="2055"/>
        <v>10</v>
      </c>
      <c r="N378" s="84">
        <f>IFERROR(M378/L378,"-")</f>
        <v>2.6737967914438502E-2</v>
      </c>
      <c r="O378" s="171">
        <f>SUM(O8,O133,SUMIF($D$172:$D$376,$D378,O$172:O$376))</f>
        <v>51</v>
      </c>
      <c r="P378" s="84">
        <f>IFERROR(O378/L378,"-")</f>
        <v>0.13636363636363635</v>
      </c>
      <c r="Q378" s="171">
        <f>SUM(Q8,Q133,SUMIF($D$172:$D$376,$D378,Q$172:Q$376))</f>
        <v>32</v>
      </c>
      <c r="R378" s="84">
        <f>IFERROR(Q378/L378,"-")</f>
        <v>8.5561497326203204E-2</v>
      </c>
      <c r="S378" s="170">
        <f>SUM(S8,S133,SUMIF($D$172:$D$376,$D378,S$172:S$376))</f>
        <v>96223</v>
      </c>
      <c r="T378" s="171">
        <f>SUM(T8,T133,SUMIF($D$172:$D$376,$D378,T$172:T$376))</f>
        <v>7158</v>
      </c>
      <c r="U378" s="84">
        <f>IFERROR(T378/S378,"-")</f>
        <v>7.4389698928530604E-2</v>
      </c>
      <c r="V378" s="171">
        <f>SUM(V8,V133,SUMIF($D$172:$D$376,$D378,V$172:V$376))</f>
        <v>21794</v>
      </c>
      <c r="W378" s="84">
        <f>IFERROR(V378/S378,"-")</f>
        <v>0.22649470500815813</v>
      </c>
      <c r="X378" s="171">
        <f>SUM(X8,X133,SUMIF($D$172:$D$376,$D378,X$172:X$376))</f>
        <v>7692</v>
      </c>
      <c r="Y378" s="84">
        <f>IFERROR(X378/S378,"-")</f>
        <v>7.993930764993816E-2</v>
      </c>
      <c r="Z378" s="170">
        <f>SUM(Z8,Z133,SUMIF($D$172:$D$376,$D378,Z$172:Z$376))</f>
        <v>74431</v>
      </c>
      <c r="AA378" s="171">
        <f>SUM(AA8,AA133,SUMIF($D$172:$D$376,$D378,AA$172:AA$376))</f>
        <v>5455</v>
      </c>
      <c r="AB378" s="84">
        <f>IFERROR(AA378/Z378,"-")</f>
        <v>7.3289355241767537E-2</v>
      </c>
      <c r="AC378" s="171">
        <f>SUM(AC8,AC133,SUMIF($D$172:$D$376,$D378,AC$172:AC$376))</f>
        <v>16245</v>
      </c>
      <c r="AD378" s="84">
        <f>IFERROR(AC378/Z378,"-")</f>
        <v>0.21825583426260564</v>
      </c>
      <c r="AE378" s="171">
        <f>SUM(AE8,AE133,SUMIF($D$172:$D$376,$D378,AE$172:AE$376))</f>
        <v>6576</v>
      </c>
      <c r="AF378" s="84">
        <f>IFERROR(AE378/Z378,"-")</f>
        <v>8.8350284155795294E-2</v>
      </c>
      <c r="AG378" s="170">
        <f>SUM(AG8,AG133,SUMIF($D$172:$D$376,$D378,AG$172:AG$376))</f>
        <v>44408</v>
      </c>
      <c r="AH378" s="171">
        <f>SUM(AH8,AH133,SUMIF($D$172:$D$376,$D378,AH$172:AH$376))</f>
        <v>2234</v>
      </c>
      <c r="AI378" s="84">
        <f>IFERROR(AH378/AG378,"-")</f>
        <v>5.0306251125923254E-2</v>
      </c>
      <c r="AJ378" s="171">
        <f>SUM(AJ8,AJ133,SUMIF($D$172:$D$376,$D378,AJ$172:AJ$376))</f>
        <v>7458</v>
      </c>
      <c r="AK378" s="84">
        <f>IFERROR(AJ378/AG378,"-")</f>
        <v>0.16794271302468025</v>
      </c>
      <c r="AL378" s="171">
        <f>SUM(AL8,AL133,SUMIF($D$172:$D$376,$D378,AL$172:AL$376))</f>
        <v>3486</v>
      </c>
      <c r="AM378" s="84">
        <f>IFERROR(AL378/AG378,"-")</f>
        <v>7.8499369482976034E-2</v>
      </c>
      <c r="AN378" s="170">
        <f>SUM(AN8,AN133,SUMIF($D$172:$D$376,$D378,AN$172:AN$376))</f>
        <v>17641</v>
      </c>
      <c r="AO378" s="171">
        <f>SUM(AO8,AO133,SUMIF($D$172:$D$376,$D378,AO$172:AO$376))</f>
        <v>538</v>
      </c>
      <c r="AP378" s="84">
        <f>IFERROR(AO378/AN378,"-")</f>
        <v>3.0497137350490335E-2</v>
      </c>
      <c r="AQ378" s="171">
        <f>SUM(AQ8,AQ133,SUMIF($D$172:$D$376,$D378,AQ$172:AQ$376))</f>
        <v>2078</v>
      </c>
      <c r="AR378" s="84">
        <f>IFERROR(AQ378/AN378,"-")</f>
        <v>0.11779377586304632</v>
      </c>
      <c r="AS378" s="171">
        <f>SUM(AS8,AS133,SUMIF($D$172:$D$376,$D378,AS$172:AS$376))</f>
        <v>1045</v>
      </c>
      <c r="AT378" s="84">
        <f>IFERROR(AS378/AN378,"-")</f>
        <v>5.9237004704948699E-2</v>
      </c>
      <c r="AU378" s="170">
        <f>SUM(AU8,AU133,SUMIF($D$172:$D$376,$D378,AU$172:AU$376))</f>
        <v>4064</v>
      </c>
      <c r="AV378" s="171">
        <f>SUM(AV8,AV133,SUMIF($D$172:$D$376,$D378,AV$172:AV$376))</f>
        <v>64</v>
      </c>
      <c r="AW378" s="84">
        <f>IFERROR(AV378/AU378,"-")</f>
        <v>1.5748031496062992E-2</v>
      </c>
      <c r="AX378" s="171">
        <f>SUM(AX8,AX133,SUMIF($D$172:$D$376,$D378,AX$172:AX$376))</f>
        <v>334</v>
      </c>
      <c r="AY378" s="84">
        <f>IFERROR(AX378/AU378,"-")</f>
        <v>8.2185039370078747E-2</v>
      </c>
      <c r="AZ378" s="171">
        <f>SUM(AZ8,AZ133,SUMIF($D$172:$D$376,$D378,AZ$172:AZ$376))</f>
        <v>155</v>
      </c>
      <c r="BA378" s="84">
        <f>IFERROR(AZ378/AU378,"-")</f>
        <v>3.8139763779527561E-2</v>
      </c>
      <c r="BB378" s="170">
        <f t="shared" si="1786"/>
        <v>237285</v>
      </c>
      <c r="BC378" s="171">
        <f t="shared" si="1787"/>
        <v>15464</v>
      </c>
      <c r="BD378" s="84">
        <f>IFERROR(BC378/BB378,"-")</f>
        <v>6.5170575468318684E-2</v>
      </c>
      <c r="BE378" s="171">
        <f t="shared" si="1788"/>
        <v>47985</v>
      </c>
      <c r="BF378" s="84">
        <f>IFERROR(BE378/BB378,"-")</f>
        <v>0.20222517226120487</v>
      </c>
      <c r="BG378" s="171">
        <f t="shared" si="1789"/>
        <v>18991</v>
      </c>
      <c r="BH378" s="84">
        <f>IFERROR(BG378/BB378,"-")</f>
        <v>8.0034557599511141E-2</v>
      </c>
      <c r="BU378" s="195"/>
      <c r="BV378" s="214" t="s">
        <v>299</v>
      </c>
      <c r="BW378" s="36">
        <f t="shared" si="1785"/>
        <v>0.65256969467096526</v>
      </c>
      <c r="BX378" s="226"/>
    </row>
    <row r="379" spans="2:76">
      <c r="B379" s="275"/>
      <c r="C379" s="276"/>
      <c r="D379" s="169" t="s">
        <v>160</v>
      </c>
      <c r="E379" s="164">
        <f t="shared" si="2054"/>
        <v>37</v>
      </c>
      <c r="F379" s="64">
        <f t="shared" si="2054"/>
        <v>1</v>
      </c>
      <c r="G379" s="62">
        <f t="shared" ref="G379:G381" si="2056">IFERROR(F379/E379,"-")</f>
        <v>2.7027027027027029E-2</v>
      </c>
      <c r="H379" s="64">
        <f>SUM(H9,H134,SUMIF($D$172:$D$376,$D379,H$172:H$376))</f>
        <v>4</v>
      </c>
      <c r="I379" s="62">
        <f t="shared" ref="I379:I381" si="2057">IFERROR(H379/E379,"-")</f>
        <v>0.10810810810810811</v>
      </c>
      <c r="J379" s="64">
        <f>SUM(J9,J134,SUMIF($D$172:$D$376,$D379,J$172:J$376))</f>
        <v>2</v>
      </c>
      <c r="K379" s="62">
        <f t="shared" ref="K379:K381" si="2058">IFERROR(J379/E379,"-")</f>
        <v>5.4054054054054057E-2</v>
      </c>
      <c r="L379" s="164">
        <f t="shared" si="2055"/>
        <v>116</v>
      </c>
      <c r="M379" s="64">
        <f t="shared" si="2055"/>
        <v>4</v>
      </c>
      <c r="N379" s="62">
        <f t="shared" ref="N379:N381" si="2059">IFERROR(M379/L379,"-")</f>
        <v>3.4482758620689655E-2</v>
      </c>
      <c r="O379" s="64">
        <f>SUM(O9,O134,SUMIF($D$172:$D$376,$D379,O$172:O$376))</f>
        <v>17</v>
      </c>
      <c r="P379" s="62">
        <f t="shared" ref="P379:P381" si="2060">IFERROR(O379/L379,"-")</f>
        <v>0.14655172413793102</v>
      </c>
      <c r="Q379" s="64">
        <f>SUM(Q9,Q134,SUMIF($D$172:$D$376,$D379,Q$172:Q$376))</f>
        <v>7</v>
      </c>
      <c r="R379" s="62">
        <f t="shared" ref="R379:R381" si="2061">IFERROR(Q379/L379,"-")</f>
        <v>6.0344827586206899E-2</v>
      </c>
      <c r="S379" s="164">
        <f>SUM(S9,S134,SUMIF($D$172:$D$376,$D379,S$172:S$376))</f>
        <v>45913</v>
      </c>
      <c r="T379" s="64">
        <f t="shared" ref="S379:T381" si="2062">SUM(T9,T134,SUMIF($D$172:$D$376,$D379,T$172:T$376))</f>
        <v>2577</v>
      </c>
      <c r="U379" s="62">
        <f t="shared" ref="U379:U381" si="2063">IFERROR(T379/S379,"-")</f>
        <v>5.6127894060505737E-2</v>
      </c>
      <c r="V379" s="64">
        <f>SUM(V9,V134,SUMIF($D$172:$D$376,$D379,V$172:V$376))</f>
        <v>8210</v>
      </c>
      <c r="W379" s="62">
        <f t="shared" ref="W379:W381" si="2064">IFERROR(V379/S379,"-")</f>
        <v>0.17881645721255418</v>
      </c>
      <c r="X379" s="64">
        <f>SUM(X9,X134,SUMIF($D$172:$D$376,$D379,X$172:X$376))</f>
        <v>3579</v>
      </c>
      <c r="Y379" s="62">
        <f t="shared" ref="Y379:Y381" si="2065">IFERROR(X379/S379,"-")</f>
        <v>7.7951778363426483E-2</v>
      </c>
      <c r="Z379" s="164">
        <f t="shared" ref="Z379:AA381" si="2066">SUM(Z9,Z134,SUMIF($D$172:$D$376,$D379,Z$172:Z$376))</f>
        <v>27034</v>
      </c>
      <c r="AA379" s="64">
        <f t="shared" si="2066"/>
        <v>1522</v>
      </c>
      <c r="AB379" s="62">
        <f t="shared" ref="AB379:AB381" si="2067">IFERROR(AA379/Z379,"-")</f>
        <v>5.6299474735518239E-2</v>
      </c>
      <c r="AC379" s="64">
        <f>SUM(AC9,AC134,SUMIF($D$172:$D$376,$D379,AC$172:AC$376))</f>
        <v>5114</v>
      </c>
      <c r="AD379" s="62">
        <f t="shared" ref="AD379:AD381" si="2068">IFERROR(AC379/Z379,"-")</f>
        <v>0.18916919434785825</v>
      </c>
      <c r="AE379" s="64">
        <f>SUM(AE9,AE134,SUMIF($D$172:$D$376,$D379,AE$172:AE$376))</f>
        <v>2407</v>
      </c>
      <c r="AF379" s="62">
        <f t="shared" ref="AF379:AF381" si="2069">IFERROR(AE379/Z379,"-")</f>
        <v>8.9036028704594219E-2</v>
      </c>
      <c r="AG379" s="164">
        <f t="shared" ref="AG379:AH381" si="2070">SUM(AG9,AG134,SUMIF($D$172:$D$376,$D379,AG$172:AG$376))</f>
        <v>13962</v>
      </c>
      <c r="AH379" s="64">
        <f t="shared" si="2070"/>
        <v>593</v>
      </c>
      <c r="AI379" s="62">
        <f>IFERROR(AH379/AG379,"-")</f>
        <v>4.2472425153989399E-2</v>
      </c>
      <c r="AJ379" s="64">
        <f>SUM(AJ9,AJ134,SUMIF($D$172:$D$376,$D379,AJ$172:AJ$376))</f>
        <v>2241</v>
      </c>
      <c r="AK379" s="62">
        <f t="shared" ref="AK379:AK381" si="2071">IFERROR(AJ379/AG379,"-")</f>
        <v>0.16050709067468844</v>
      </c>
      <c r="AL379" s="64">
        <f>SUM(AL9,AL134,SUMIF($D$172:$D$376,$D379,AL$172:AL$376))</f>
        <v>1112</v>
      </c>
      <c r="AM379" s="62">
        <f t="shared" ref="AM379:AM381" si="2072">IFERROR(AL379/AG379,"-")</f>
        <v>7.9644750035811493E-2</v>
      </c>
      <c r="AN379" s="164">
        <f t="shared" ref="AN379:AO381" si="2073">SUM(AN9,AN134,SUMIF($D$172:$D$376,$D379,AN$172:AN$376))</f>
        <v>5465</v>
      </c>
      <c r="AO379" s="64">
        <f t="shared" si="2073"/>
        <v>153</v>
      </c>
      <c r="AP379" s="62">
        <f t="shared" ref="AP379:AP381" si="2074">IFERROR(AO379/AN379,"-")</f>
        <v>2.7996340347666973E-2</v>
      </c>
      <c r="AQ379" s="64">
        <f>SUM(AQ9,AQ134,SUMIF($D$172:$D$376,$D379,AQ$172:AQ$376))</f>
        <v>582</v>
      </c>
      <c r="AR379" s="62">
        <f t="shared" ref="AR379:AR381" si="2075">IFERROR(AQ379/AN379,"-")</f>
        <v>0.10649588289112534</v>
      </c>
      <c r="AS379" s="64">
        <f>SUM(AS9,AS134,SUMIF($D$172:$D$376,$D379,AS$172:AS$376))</f>
        <v>368</v>
      </c>
      <c r="AT379" s="62">
        <f>IFERROR(AS379/AN379,"-")</f>
        <v>6.7337602927721868E-2</v>
      </c>
      <c r="AU379" s="164">
        <f t="shared" ref="AU379:AV381" si="2076">SUM(AU9,AU134,SUMIF($D$172:$D$376,$D379,AU$172:AU$376))</f>
        <v>1493</v>
      </c>
      <c r="AV379" s="64">
        <f t="shared" si="2076"/>
        <v>19</v>
      </c>
      <c r="AW379" s="62">
        <f t="shared" ref="AW379:AW381" si="2077">IFERROR(AV379/AU379,"-")</f>
        <v>1.2726054922973878E-2</v>
      </c>
      <c r="AX379" s="64">
        <f>SUM(AX9,AX134,SUMIF($D$172:$D$376,$D379,AX$172:AX$376))</f>
        <v>115</v>
      </c>
      <c r="AY379" s="62">
        <f t="shared" ref="AY379:AY381" si="2078">IFERROR(AX379/AU379,"-")</f>
        <v>7.7026121902210309E-2</v>
      </c>
      <c r="AZ379" s="64">
        <f>SUM(AZ9,AZ134,SUMIF($D$172:$D$376,$D379,AZ$172:AZ$376))</f>
        <v>45</v>
      </c>
      <c r="BA379" s="62">
        <f t="shared" ref="BA379:BA381" si="2079">IFERROR(AZ379/AU379,"-")</f>
        <v>3.0140656396517081E-2</v>
      </c>
      <c r="BB379" s="164">
        <f t="shared" si="1786"/>
        <v>94020</v>
      </c>
      <c r="BC379" s="64">
        <f t="shared" si="1787"/>
        <v>4869</v>
      </c>
      <c r="BD379" s="62">
        <f t="shared" ref="BD379:BD381" si="2080">IFERROR(BC379/BB379,"-")</f>
        <v>5.1786853860880666E-2</v>
      </c>
      <c r="BE379" s="64">
        <f t="shared" si="1788"/>
        <v>16283</v>
      </c>
      <c r="BF379" s="62">
        <f t="shared" ref="BF379:BF381" si="2081">IFERROR(BE379/BB379,"-")</f>
        <v>0.17318655605190386</v>
      </c>
      <c r="BG379" s="64">
        <f t="shared" si="1789"/>
        <v>7520</v>
      </c>
      <c r="BH379" s="62">
        <f t="shared" ref="BH379:BH381" si="2082">IFERROR(BG379/BB379,"-")</f>
        <v>7.9982982344182094E-2</v>
      </c>
      <c r="BU379" s="195"/>
      <c r="BV379" s="193" t="s">
        <v>160</v>
      </c>
      <c r="BW379" s="36">
        <f t="shared" si="1785"/>
        <v>0.69504360774303342</v>
      </c>
      <c r="BX379" s="36">
        <f>(BM304-SUM(BN304,BP304,BR304))/BM304</f>
        <v>0.71209974497024653</v>
      </c>
    </row>
    <row r="380" spans="2:76">
      <c r="B380" s="275"/>
      <c r="C380" s="276"/>
      <c r="D380" s="136" t="s">
        <v>210</v>
      </c>
      <c r="E380" s="164">
        <f t="shared" si="2054"/>
        <v>26</v>
      </c>
      <c r="F380" s="64">
        <f t="shared" si="2054"/>
        <v>0</v>
      </c>
      <c r="G380" s="62">
        <f t="shared" si="2056"/>
        <v>0</v>
      </c>
      <c r="H380" s="64">
        <f>SUM(H10,H135,SUMIF($D$172:$D$376,$D380,H$172:H$376))</f>
        <v>0</v>
      </c>
      <c r="I380" s="62">
        <f t="shared" si="2057"/>
        <v>0</v>
      </c>
      <c r="J380" s="64">
        <f>SUM(J10,J135,SUMIF($D$172:$D$376,$D380,J$172:J$376))</f>
        <v>0</v>
      </c>
      <c r="K380" s="62">
        <f t="shared" si="2058"/>
        <v>0</v>
      </c>
      <c r="L380" s="164">
        <f t="shared" si="2055"/>
        <v>152</v>
      </c>
      <c r="M380" s="64">
        <f t="shared" si="2055"/>
        <v>0</v>
      </c>
      <c r="N380" s="62">
        <f t="shared" si="2059"/>
        <v>0</v>
      </c>
      <c r="O380" s="64">
        <f>SUM(O10,O135,SUMIF($D$172:$D$376,$D380,O$172:O$376))</f>
        <v>1</v>
      </c>
      <c r="P380" s="62">
        <f t="shared" si="2060"/>
        <v>6.5789473684210523E-3</v>
      </c>
      <c r="Q380" s="64">
        <f>SUM(Q10,Q135,SUMIF($D$172:$D$376,$D380,Q$172:Q$376))</f>
        <v>3</v>
      </c>
      <c r="R380" s="62">
        <f t="shared" si="2061"/>
        <v>1.9736842105263157E-2</v>
      </c>
      <c r="S380" s="164">
        <f t="shared" si="2062"/>
        <v>2633</v>
      </c>
      <c r="T380" s="64">
        <f t="shared" si="2062"/>
        <v>22</v>
      </c>
      <c r="U380" s="62">
        <f t="shared" si="2063"/>
        <v>8.3554880364603117E-3</v>
      </c>
      <c r="V380" s="64">
        <f>SUM(V10,V135,SUMIF($D$172:$D$376,$D380,V$172:V$376))</f>
        <v>115</v>
      </c>
      <c r="W380" s="62">
        <f t="shared" si="2064"/>
        <v>4.3676414736042536E-2</v>
      </c>
      <c r="X380" s="64">
        <f>SUM(X10,X135,SUMIF($D$172:$D$376,$D380,X$172:X$376))</f>
        <v>72</v>
      </c>
      <c r="Y380" s="62">
        <f t="shared" si="2065"/>
        <v>2.7345233573870111E-2</v>
      </c>
      <c r="Z380" s="164">
        <f t="shared" si="2066"/>
        <v>4866</v>
      </c>
      <c r="AA380" s="64">
        <f t="shared" si="2066"/>
        <v>29</v>
      </c>
      <c r="AB380" s="62">
        <f t="shared" si="2067"/>
        <v>5.9597205096588576E-3</v>
      </c>
      <c r="AC380" s="64">
        <f>SUM(AC10,AC135,SUMIF($D$172:$D$376,$D380,AC$172:AC$376))</f>
        <v>153</v>
      </c>
      <c r="AD380" s="62">
        <f t="shared" si="2068"/>
        <v>3.1442663378545004E-2</v>
      </c>
      <c r="AE380" s="64">
        <f>SUM(AE10,AE135,SUMIF($D$172:$D$376,$D380,AE$172:AE$376))</f>
        <v>124</v>
      </c>
      <c r="AF380" s="62">
        <f t="shared" si="2069"/>
        <v>2.5482942868886149E-2</v>
      </c>
      <c r="AG380" s="164">
        <f t="shared" si="2070"/>
        <v>5851</v>
      </c>
      <c r="AH380" s="64">
        <f t="shared" si="2070"/>
        <v>12</v>
      </c>
      <c r="AI380" s="62">
        <f t="shared" ref="AI380:AI381" si="2083">IFERROR(AH380/AG380,"-")</f>
        <v>2.0509314647068877E-3</v>
      </c>
      <c r="AJ380" s="64">
        <f>SUM(AJ10,AJ135,SUMIF($D$172:$D$376,$D380,AJ$172:AJ$376))</f>
        <v>121</v>
      </c>
      <c r="AK380" s="62">
        <f t="shared" si="2071"/>
        <v>2.0680225602461119E-2</v>
      </c>
      <c r="AL380" s="64">
        <f>SUM(AL10,AL135,SUMIF($D$172:$D$376,$D380,AL$172:AL$376))</f>
        <v>92</v>
      </c>
      <c r="AM380" s="62">
        <f t="shared" si="2072"/>
        <v>1.5723807896086139E-2</v>
      </c>
      <c r="AN380" s="164">
        <f t="shared" si="2073"/>
        <v>5202</v>
      </c>
      <c r="AO380" s="64">
        <f t="shared" si="2073"/>
        <v>20</v>
      </c>
      <c r="AP380" s="62">
        <f t="shared" si="2074"/>
        <v>3.8446751249519417E-3</v>
      </c>
      <c r="AQ380" s="64">
        <f>SUM(AQ10,AQ135,SUMIF($D$172:$D$376,$D380,AQ$172:AQ$376))</f>
        <v>77</v>
      </c>
      <c r="AR380" s="62">
        <f t="shared" si="2075"/>
        <v>1.4801999231064974E-2</v>
      </c>
      <c r="AS380" s="64">
        <f>SUM(AS10,AS135,SUMIF($D$172:$D$376,$D380,AS$172:AS$376))</f>
        <v>54</v>
      </c>
      <c r="AT380" s="62">
        <f>IFERROR(AS380/AN380,"-")</f>
        <v>1.0380622837370242E-2</v>
      </c>
      <c r="AU380" s="164">
        <f t="shared" si="2076"/>
        <v>3409</v>
      </c>
      <c r="AV380" s="64">
        <f t="shared" si="2076"/>
        <v>0</v>
      </c>
      <c r="AW380" s="62">
        <f t="shared" si="2077"/>
        <v>0</v>
      </c>
      <c r="AX380" s="64">
        <f>SUM(AX10,AX135,SUMIF($D$172:$D$376,$D380,AX$172:AX$376))</f>
        <v>33</v>
      </c>
      <c r="AY380" s="62">
        <f t="shared" si="2078"/>
        <v>9.6802581402170729E-3</v>
      </c>
      <c r="AZ380" s="64">
        <f>SUM(AZ10,AZ135,SUMIF($D$172:$D$376,$D380,AZ$172:AZ$376))</f>
        <v>21</v>
      </c>
      <c r="BA380" s="62">
        <f t="shared" si="2079"/>
        <v>6.1601642710472282E-3</v>
      </c>
      <c r="BB380" s="164">
        <f t="shared" si="1786"/>
        <v>22139</v>
      </c>
      <c r="BC380" s="64">
        <f t="shared" si="1787"/>
        <v>83</v>
      </c>
      <c r="BD380" s="62">
        <f t="shared" si="2080"/>
        <v>3.7490401553819052E-3</v>
      </c>
      <c r="BE380" s="64">
        <f t="shared" si="1788"/>
        <v>500</v>
      </c>
      <c r="BF380" s="62">
        <f t="shared" si="2081"/>
        <v>2.2584579249288587E-2</v>
      </c>
      <c r="BG380" s="64">
        <f t="shared" si="1789"/>
        <v>366</v>
      </c>
      <c r="BH380" s="62">
        <f t="shared" si="2082"/>
        <v>1.6531912010479245E-2</v>
      </c>
      <c r="BU380" s="195"/>
      <c r="BV380" s="193" t="s">
        <v>209</v>
      </c>
      <c r="BW380" s="36">
        <f t="shared" si="1785"/>
        <v>0.9571344685848503</v>
      </c>
      <c r="BX380" s="36">
        <f>(BM305-SUM(BN305,BP305,BR305))/BM305</f>
        <v>0.95698416450011814</v>
      </c>
    </row>
    <row r="381" spans="2:76">
      <c r="B381" s="264"/>
      <c r="C381" s="265"/>
      <c r="D381" s="181" t="s">
        <v>67</v>
      </c>
      <c r="E381" s="38">
        <f t="shared" si="2054"/>
        <v>1687</v>
      </c>
      <c r="F381" s="57">
        <f t="shared" si="2054"/>
        <v>57</v>
      </c>
      <c r="G381" s="55">
        <f t="shared" si="2056"/>
        <v>3.3787788974510964E-2</v>
      </c>
      <c r="H381" s="57">
        <f>SUM(H11,H136,SUMIF($D$172:$D$376,$D381,H$172:H$376))</f>
        <v>225</v>
      </c>
      <c r="I381" s="55">
        <f t="shared" si="2057"/>
        <v>0.13337285121517486</v>
      </c>
      <c r="J381" s="57">
        <f>SUM(J11,J136,SUMIF($D$172:$D$376,$D381,J$172:J$376))</f>
        <v>70</v>
      </c>
      <c r="K381" s="55">
        <f t="shared" si="2058"/>
        <v>4.1493775933609957E-2</v>
      </c>
      <c r="L381" s="38">
        <f t="shared" si="2055"/>
        <v>5882</v>
      </c>
      <c r="M381" s="57">
        <f t="shared" si="2055"/>
        <v>179</v>
      </c>
      <c r="N381" s="55">
        <f t="shared" si="2059"/>
        <v>3.0431825909554573E-2</v>
      </c>
      <c r="O381" s="57">
        <f>SUM(O11,O136,SUMIF($D$172:$D$376,$D381,O$172:O$376))</f>
        <v>653</v>
      </c>
      <c r="P381" s="55">
        <f t="shared" si="2060"/>
        <v>0.11101666099965998</v>
      </c>
      <c r="Q381" s="57">
        <f>SUM(Q11,Q136,SUMIF($D$172:$D$376,$D381,Q$172:Q$376))</f>
        <v>304</v>
      </c>
      <c r="R381" s="55">
        <f t="shared" si="2061"/>
        <v>5.1683100986059161E-2</v>
      </c>
      <c r="S381" s="38">
        <f t="shared" si="2062"/>
        <v>475310</v>
      </c>
      <c r="T381" s="57">
        <f t="shared" si="2062"/>
        <v>28493</v>
      </c>
      <c r="U381" s="55">
        <f t="shared" si="2063"/>
        <v>5.9946140413624789E-2</v>
      </c>
      <c r="V381" s="57">
        <f>SUM(V11,V136,SUMIF($D$172:$D$376,$D381,V$172:V$376))</f>
        <v>92055</v>
      </c>
      <c r="W381" s="55">
        <f t="shared" si="2064"/>
        <v>0.19367360249100588</v>
      </c>
      <c r="X381" s="57">
        <f>SUM(X11,X136,SUMIF($D$172:$D$376,$D381,X$172:X$376))</f>
        <v>36120</v>
      </c>
      <c r="Y381" s="55">
        <f t="shared" si="2065"/>
        <v>7.5992510151269704E-2</v>
      </c>
      <c r="Z381" s="38">
        <f t="shared" si="2066"/>
        <v>386295</v>
      </c>
      <c r="AA381" s="57">
        <f t="shared" si="2066"/>
        <v>20619</v>
      </c>
      <c r="AB381" s="55">
        <f t="shared" si="2067"/>
        <v>5.3376305673125464E-2</v>
      </c>
      <c r="AC381" s="57">
        <f>SUM(AC11,AC136,SUMIF($D$172:$D$376,$D381,AC$172:AC$376))</f>
        <v>69333</v>
      </c>
      <c r="AD381" s="55">
        <f t="shared" si="2068"/>
        <v>0.17948200209684309</v>
      </c>
      <c r="AE381" s="57">
        <f>SUM(AE11,AE136,SUMIF($D$172:$D$376,$D381,AE$172:AE$376))</f>
        <v>31524</v>
      </c>
      <c r="AF381" s="55">
        <f t="shared" si="2069"/>
        <v>8.1606026482351574E-2</v>
      </c>
      <c r="AG381" s="38">
        <f t="shared" si="2070"/>
        <v>240996</v>
      </c>
      <c r="AH381" s="57">
        <f t="shared" si="2070"/>
        <v>8390</v>
      </c>
      <c r="AI381" s="55">
        <f t="shared" si="2083"/>
        <v>3.481385583163206E-2</v>
      </c>
      <c r="AJ381" s="57">
        <f>SUM(AJ11,AJ136,SUMIF($D$172:$D$376,$D381,AJ$172:AJ$376))</f>
        <v>32312</v>
      </c>
      <c r="AK381" s="55">
        <f t="shared" si="2071"/>
        <v>0.13407691413965378</v>
      </c>
      <c r="AL381" s="57">
        <f>SUM(AL11,AL136,SUMIF($D$172:$D$376,$D381,AL$172:AL$376))</f>
        <v>16679</v>
      </c>
      <c r="AM381" s="55">
        <f t="shared" si="2072"/>
        <v>6.9208617570416103E-2</v>
      </c>
      <c r="AN381" s="38">
        <f t="shared" si="2073"/>
        <v>105019</v>
      </c>
      <c r="AO381" s="57">
        <f t="shared" si="2073"/>
        <v>1980</v>
      </c>
      <c r="AP381" s="55">
        <f t="shared" si="2074"/>
        <v>1.8853731229587029E-2</v>
      </c>
      <c r="AQ381" s="57">
        <f>SUM(AQ11,AQ136,SUMIF($D$172:$D$376,$D381,AQ$172:AQ$376))</f>
        <v>9810</v>
      </c>
      <c r="AR381" s="55">
        <f t="shared" si="2075"/>
        <v>9.3411668364772091E-2</v>
      </c>
      <c r="AS381" s="57">
        <f>SUM(AS11,AS136,SUMIF($D$172:$D$376,$D381,AS$172:AS$376))</f>
        <v>4988</v>
      </c>
      <c r="AT381" s="55">
        <f>IFERROR(AS381/AN381,"-")</f>
        <v>4.7496167360191965E-2</v>
      </c>
      <c r="AU381" s="38">
        <f t="shared" si="2076"/>
        <v>32951</v>
      </c>
      <c r="AV381" s="57">
        <f t="shared" si="2076"/>
        <v>244</v>
      </c>
      <c r="AW381" s="55">
        <f t="shared" si="2077"/>
        <v>7.4049345998603985E-3</v>
      </c>
      <c r="AX381" s="57">
        <f>SUM(AX11,AX136,SUMIF($D$172:$D$376,$D381,AX$172:AX$376))</f>
        <v>1974</v>
      </c>
      <c r="AY381" s="55">
        <f t="shared" si="2078"/>
        <v>5.9907134836575518E-2</v>
      </c>
      <c r="AZ381" s="57">
        <f>SUM(AZ11,AZ136,SUMIF($D$172:$D$376,$D381,AZ$172:AZ$376))</f>
        <v>766</v>
      </c>
      <c r="BA381" s="55">
        <f t="shared" si="2079"/>
        <v>2.3246638948742071E-2</v>
      </c>
      <c r="BB381" s="38">
        <f t="shared" si="1786"/>
        <v>1248140</v>
      </c>
      <c r="BC381" s="57">
        <f t="shared" si="1787"/>
        <v>59962</v>
      </c>
      <c r="BD381" s="55">
        <f t="shared" si="2080"/>
        <v>4.8041085134680403E-2</v>
      </c>
      <c r="BE381" s="57">
        <f t="shared" si="1788"/>
        <v>206362</v>
      </c>
      <c r="BF381" s="55">
        <f t="shared" si="2081"/>
        <v>0.16533561940166969</v>
      </c>
      <c r="BG381" s="57">
        <f t="shared" si="1789"/>
        <v>90451</v>
      </c>
      <c r="BH381" s="55">
        <f t="shared" si="2082"/>
        <v>7.246863332638967E-2</v>
      </c>
      <c r="BU381" s="196"/>
      <c r="BV381" s="192" t="s">
        <v>67</v>
      </c>
      <c r="BW381" s="36">
        <f t="shared" si="1785"/>
        <v>0.7141546621372602</v>
      </c>
      <c r="BX381" s="36">
        <f>(BM306-SUM(BN306,BP306,BR306))/BM306</f>
        <v>0.73661343490466036</v>
      </c>
    </row>
    <row r="382" spans="2:76">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U382" s="2"/>
      <c r="BV382" s="2"/>
      <c r="BW382" s="2"/>
      <c r="BX382" s="191"/>
    </row>
    <row r="383" spans="2:76">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U383" s="80"/>
      <c r="BV383" s="80"/>
      <c r="BW383" s="80"/>
      <c r="BX383" s="80"/>
    </row>
  </sheetData>
  <mergeCells count="400">
    <mergeCell ref="DQ3:DT3"/>
    <mergeCell ref="DM3:DP3"/>
    <mergeCell ref="DI3:DL3"/>
    <mergeCell ref="DT4:DT5"/>
    <mergeCell ref="DS4:DS5"/>
    <mergeCell ref="DR4:DR5"/>
    <mergeCell ref="DQ4:DQ5"/>
    <mergeCell ref="DL4:DL5"/>
    <mergeCell ref="DK4:DK5"/>
    <mergeCell ref="DJ4:DJ5"/>
    <mergeCell ref="DI4:DI5"/>
    <mergeCell ref="DM4:DM5"/>
    <mergeCell ref="DN4:DN5"/>
    <mergeCell ref="DO4:DO5"/>
    <mergeCell ref="DP4:DP5"/>
    <mergeCell ref="CQ3:CT3"/>
    <mergeCell ref="CM3:CP3"/>
    <mergeCell ref="CI3:CL3"/>
    <mergeCell ref="CL4:CL5"/>
    <mergeCell ref="CK4:CK5"/>
    <mergeCell ref="CJ4:CJ5"/>
    <mergeCell ref="CI4:CI5"/>
    <mergeCell ref="CM4:CM5"/>
    <mergeCell ref="CN4:CN5"/>
    <mergeCell ref="CO4:CO5"/>
    <mergeCell ref="CP4:CP5"/>
    <mergeCell ref="CT4:CT5"/>
    <mergeCell ref="CS4:CS5"/>
    <mergeCell ref="CR4:CR5"/>
    <mergeCell ref="CQ4:CQ5"/>
    <mergeCell ref="BJ223:BJ226"/>
    <mergeCell ref="BK223:BK226"/>
    <mergeCell ref="BJ227:BJ230"/>
    <mergeCell ref="BK227:BK230"/>
    <mergeCell ref="BJ191:BJ194"/>
    <mergeCell ref="BK191:BK194"/>
    <mergeCell ref="BJ195:BJ198"/>
    <mergeCell ref="BK195:BK198"/>
    <mergeCell ref="BJ199:BJ202"/>
    <mergeCell ref="BK199:BK202"/>
    <mergeCell ref="BJ203:BJ206"/>
    <mergeCell ref="BK203:BK206"/>
    <mergeCell ref="BJ207:BJ210"/>
    <mergeCell ref="BK207:BK210"/>
    <mergeCell ref="BK211:BK214"/>
    <mergeCell ref="BJ215:BJ218"/>
    <mergeCell ref="BK215:BK218"/>
    <mergeCell ref="BJ219:BJ222"/>
    <mergeCell ref="BK219:BK222"/>
    <mergeCell ref="BJ211:BJ214"/>
    <mergeCell ref="BJ299:BJ302"/>
    <mergeCell ref="BK299:BK302"/>
    <mergeCell ref="BK231:BK234"/>
    <mergeCell ref="BJ235:BJ238"/>
    <mergeCell ref="BK235:BK238"/>
    <mergeCell ref="BJ239:BJ242"/>
    <mergeCell ref="BK239:BK242"/>
    <mergeCell ref="BJ243:BJ246"/>
    <mergeCell ref="BK243:BK246"/>
    <mergeCell ref="BJ247:BJ250"/>
    <mergeCell ref="BK247:BK250"/>
    <mergeCell ref="BJ291:BJ294"/>
    <mergeCell ref="BK291:BK294"/>
    <mergeCell ref="BJ295:BJ298"/>
    <mergeCell ref="BK295:BK298"/>
    <mergeCell ref="BJ303:BK306"/>
    <mergeCell ref="BV3:BV6"/>
    <mergeCell ref="BW3:BX5"/>
    <mergeCell ref="BJ271:BJ274"/>
    <mergeCell ref="BK271:BK274"/>
    <mergeCell ref="BJ275:BJ278"/>
    <mergeCell ref="BK275:BK278"/>
    <mergeCell ref="BJ279:BJ282"/>
    <mergeCell ref="BK279:BK282"/>
    <mergeCell ref="BJ283:BJ286"/>
    <mergeCell ref="BK283:BK286"/>
    <mergeCell ref="BJ287:BJ290"/>
    <mergeCell ref="BK287:BK290"/>
    <mergeCell ref="BJ251:BJ254"/>
    <mergeCell ref="BK251:BK254"/>
    <mergeCell ref="BJ255:BJ258"/>
    <mergeCell ref="BK255:BK258"/>
    <mergeCell ref="BJ259:BJ262"/>
    <mergeCell ref="BK259:BK262"/>
    <mergeCell ref="BJ263:BJ266"/>
    <mergeCell ref="BK263:BK266"/>
    <mergeCell ref="BJ267:BJ270"/>
    <mergeCell ref="BK267:BK270"/>
    <mergeCell ref="BJ231:BJ234"/>
    <mergeCell ref="BJ179:BJ182"/>
    <mergeCell ref="BK179:BK182"/>
    <mergeCell ref="BJ183:BJ186"/>
    <mergeCell ref="BK183:BK186"/>
    <mergeCell ref="BJ187:BJ190"/>
    <mergeCell ref="BK187:BK190"/>
    <mergeCell ref="BJ143:BJ146"/>
    <mergeCell ref="BK143:BK146"/>
    <mergeCell ref="BJ147:BJ150"/>
    <mergeCell ref="BK147:BK150"/>
    <mergeCell ref="BJ151:BJ154"/>
    <mergeCell ref="BK151:BK154"/>
    <mergeCell ref="BJ155:BJ158"/>
    <mergeCell ref="BK155:BK158"/>
    <mergeCell ref="BJ159:BJ162"/>
    <mergeCell ref="BK159:BK162"/>
    <mergeCell ref="BJ163:BJ166"/>
    <mergeCell ref="BK163:BK166"/>
    <mergeCell ref="BJ167:BJ170"/>
    <mergeCell ref="BK167:BK170"/>
    <mergeCell ref="BJ171:BJ174"/>
    <mergeCell ref="BK171:BK174"/>
    <mergeCell ref="BJ175:BJ178"/>
    <mergeCell ref="BK175:BK178"/>
    <mergeCell ref="BJ123:BJ126"/>
    <mergeCell ref="BK123:BK126"/>
    <mergeCell ref="BJ127:BJ130"/>
    <mergeCell ref="BK127:BK130"/>
    <mergeCell ref="BJ131:BJ134"/>
    <mergeCell ref="BK131:BK134"/>
    <mergeCell ref="BJ135:BJ138"/>
    <mergeCell ref="BK135:BK138"/>
    <mergeCell ref="BJ139:BJ142"/>
    <mergeCell ref="BK139:BK142"/>
    <mergeCell ref="BJ103:BJ106"/>
    <mergeCell ref="BK103:BK106"/>
    <mergeCell ref="BJ107:BJ110"/>
    <mergeCell ref="BK107:BK110"/>
    <mergeCell ref="BJ115:BJ118"/>
    <mergeCell ref="BK115:BK118"/>
    <mergeCell ref="BJ119:BJ122"/>
    <mergeCell ref="BK119:BK122"/>
    <mergeCell ref="BK111:BK114"/>
    <mergeCell ref="BJ111:BJ114"/>
    <mergeCell ref="BJ83:BJ86"/>
    <mergeCell ref="BK83:BK86"/>
    <mergeCell ref="BJ87:BJ90"/>
    <mergeCell ref="BK87:BK90"/>
    <mergeCell ref="BJ91:BJ94"/>
    <mergeCell ref="BK91:BK94"/>
    <mergeCell ref="BJ95:BJ98"/>
    <mergeCell ref="BK95:BK98"/>
    <mergeCell ref="BJ99:BJ102"/>
    <mergeCell ref="BK99:BK102"/>
    <mergeCell ref="BJ63:BJ66"/>
    <mergeCell ref="BK63:BK66"/>
    <mergeCell ref="BJ67:BJ70"/>
    <mergeCell ref="BK67:BK70"/>
    <mergeCell ref="BJ71:BJ74"/>
    <mergeCell ref="BK71:BK74"/>
    <mergeCell ref="BJ75:BJ78"/>
    <mergeCell ref="BK75:BK78"/>
    <mergeCell ref="BJ79:BJ82"/>
    <mergeCell ref="BK79:BK82"/>
    <mergeCell ref="BJ43:BJ46"/>
    <mergeCell ref="BK43:BK46"/>
    <mergeCell ref="BJ47:BJ50"/>
    <mergeCell ref="BK47:BK50"/>
    <mergeCell ref="BJ51:BJ54"/>
    <mergeCell ref="BK51:BK54"/>
    <mergeCell ref="BJ55:BJ58"/>
    <mergeCell ref="BK55:BK58"/>
    <mergeCell ref="BJ59:BJ62"/>
    <mergeCell ref="BK59:BK62"/>
    <mergeCell ref="BJ23:BJ26"/>
    <mergeCell ref="BK23:BK26"/>
    <mergeCell ref="BJ27:BJ30"/>
    <mergeCell ref="BK27:BK30"/>
    <mergeCell ref="BJ31:BJ34"/>
    <mergeCell ref="BK31:BK34"/>
    <mergeCell ref="BJ35:BJ38"/>
    <mergeCell ref="BK35:BK38"/>
    <mergeCell ref="BJ39:BJ42"/>
    <mergeCell ref="BK39:BK42"/>
    <mergeCell ref="M4:N5"/>
    <mergeCell ref="O4:P5"/>
    <mergeCell ref="BJ11:BJ14"/>
    <mergeCell ref="BK11:BK14"/>
    <mergeCell ref="BJ15:BJ18"/>
    <mergeCell ref="BK15:BK18"/>
    <mergeCell ref="BJ19:BJ22"/>
    <mergeCell ref="BK19:BK22"/>
    <mergeCell ref="BJ7:BJ10"/>
    <mergeCell ref="BK7:BK10"/>
    <mergeCell ref="B3:B6"/>
    <mergeCell ref="C3:C6"/>
    <mergeCell ref="D3:D6"/>
    <mergeCell ref="E3:K3"/>
    <mergeCell ref="BM3:BS3"/>
    <mergeCell ref="BM4:BM6"/>
    <mergeCell ref="BN4:BO5"/>
    <mergeCell ref="BP4:BQ5"/>
    <mergeCell ref="BR4:BS5"/>
    <mergeCell ref="BJ3:BJ6"/>
    <mergeCell ref="BK3:BK6"/>
    <mergeCell ref="L3:R3"/>
    <mergeCell ref="S3:Y3"/>
    <mergeCell ref="S4:S6"/>
    <mergeCell ref="V4:W5"/>
    <mergeCell ref="X4:Y5"/>
    <mergeCell ref="AC4:AD5"/>
    <mergeCell ref="Z3:AF3"/>
    <mergeCell ref="AL4:AM5"/>
    <mergeCell ref="AN4:AN6"/>
    <mergeCell ref="Q4:R5"/>
    <mergeCell ref="BB4:BB6"/>
    <mergeCell ref="BL3:BL6"/>
    <mergeCell ref="J4:K5"/>
    <mergeCell ref="EH3:EH6"/>
    <mergeCell ref="CA3:CH3"/>
    <mergeCell ref="CA4:CB5"/>
    <mergeCell ref="CC4:CD5"/>
    <mergeCell ref="CE4:CF5"/>
    <mergeCell ref="CG4:CH5"/>
    <mergeCell ref="CW3:DH3"/>
    <mergeCell ref="AE4:AF5"/>
    <mergeCell ref="BU3:BU6"/>
    <mergeCell ref="BZ3:BZ6"/>
    <mergeCell ref="CV3:CV6"/>
    <mergeCell ref="DV4:DX5"/>
    <mergeCell ref="DY4:EA5"/>
    <mergeCell ref="EB4:ED5"/>
    <mergeCell ref="EE4:EG5"/>
    <mergeCell ref="CZ4:DB5"/>
    <mergeCell ref="DC4:DE5"/>
    <mergeCell ref="DF4:DH5"/>
    <mergeCell ref="AG4:AG6"/>
    <mergeCell ref="AH4:AI5"/>
    <mergeCell ref="AJ4:AK5"/>
    <mergeCell ref="CW4:CY5"/>
    <mergeCell ref="BC4:BD5"/>
    <mergeCell ref="DV3:EG3"/>
    <mergeCell ref="C7:C11"/>
    <mergeCell ref="B7:B11"/>
    <mergeCell ref="B12:B16"/>
    <mergeCell ref="C12:C16"/>
    <mergeCell ref="BB3:BH3"/>
    <mergeCell ref="AG3:AM3"/>
    <mergeCell ref="AN3:AT3"/>
    <mergeCell ref="AU3:BA3"/>
    <mergeCell ref="E4:E6"/>
    <mergeCell ref="F4:G5"/>
    <mergeCell ref="H4:I5"/>
    <mergeCell ref="Z4:Z6"/>
    <mergeCell ref="AA4:AB5"/>
    <mergeCell ref="AZ4:BA5"/>
    <mergeCell ref="L4:L6"/>
    <mergeCell ref="AO4:AP5"/>
    <mergeCell ref="BE4:BF5"/>
    <mergeCell ref="BG4:BH5"/>
    <mergeCell ref="T4:U5"/>
    <mergeCell ref="AQ4:AR5"/>
    <mergeCell ref="AS4:AT5"/>
    <mergeCell ref="AU4:AU6"/>
    <mergeCell ref="AV4:AW5"/>
    <mergeCell ref="AX4:AY5"/>
    <mergeCell ref="B72:B76"/>
    <mergeCell ref="C72:C76"/>
    <mergeCell ref="B77:B81"/>
    <mergeCell ref="C77:C81"/>
    <mergeCell ref="B82:B86"/>
    <mergeCell ref="C82:C86"/>
    <mergeCell ref="B87:B91"/>
    <mergeCell ref="C87:C91"/>
    <mergeCell ref="B62:B66"/>
    <mergeCell ref="C62:C66"/>
    <mergeCell ref="B42:B46"/>
    <mergeCell ref="C42:C46"/>
    <mergeCell ref="B47:B51"/>
    <mergeCell ref="C47:C51"/>
    <mergeCell ref="B52:B56"/>
    <mergeCell ref="C52:C56"/>
    <mergeCell ref="B57:B61"/>
    <mergeCell ref="C57:C61"/>
    <mergeCell ref="B67:B71"/>
    <mergeCell ref="C67:C71"/>
    <mergeCell ref="B17:B21"/>
    <mergeCell ref="C17:C21"/>
    <mergeCell ref="B22:B26"/>
    <mergeCell ref="C22:C26"/>
    <mergeCell ref="B27:B31"/>
    <mergeCell ref="C27:C31"/>
    <mergeCell ref="B32:B36"/>
    <mergeCell ref="C32:C36"/>
    <mergeCell ref="B37:B41"/>
    <mergeCell ref="C37:C41"/>
    <mergeCell ref="B92:B96"/>
    <mergeCell ref="C92:C96"/>
    <mergeCell ref="B97:B101"/>
    <mergeCell ref="C97:C101"/>
    <mergeCell ref="B102:B106"/>
    <mergeCell ref="C102:C106"/>
    <mergeCell ref="B107:B111"/>
    <mergeCell ref="C107:C111"/>
    <mergeCell ref="B112:B116"/>
    <mergeCell ref="C112:C116"/>
    <mergeCell ref="B117:B121"/>
    <mergeCell ref="C117:C121"/>
    <mergeCell ref="B122:B126"/>
    <mergeCell ref="C122:C126"/>
    <mergeCell ref="B127:B131"/>
    <mergeCell ref="C127:C131"/>
    <mergeCell ref="B132:B136"/>
    <mergeCell ref="C132:C136"/>
    <mergeCell ref="B137:B141"/>
    <mergeCell ref="C137:C141"/>
    <mergeCell ref="B142:B146"/>
    <mergeCell ref="C142:C146"/>
    <mergeCell ref="B147:B151"/>
    <mergeCell ref="C147:C151"/>
    <mergeCell ref="B152:B156"/>
    <mergeCell ref="C152:C156"/>
    <mergeCell ref="B157:B161"/>
    <mergeCell ref="C157:C161"/>
    <mergeCell ref="B162:B166"/>
    <mergeCell ref="C162:C166"/>
    <mergeCell ref="B167:B171"/>
    <mergeCell ref="C167:C171"/>
    <mergeCell ref="B172:B176"/>
    <mergeCell ref="C172:C176"/>
    <mergeCell ref="B177:B181"/>
    <mergeCell ref="C177:C181"/>
    <mergeCell ref="B182:B186"/>
    <mergeCell ref="C182:C186"/>
    <mergeCell ref="B187:B191"/>
    <mergeCell ref="C187:C191"/>
    <mergeCell ref="B192:B196"/>
    <mergeCell ref="C192:C196"/>
    <mergeCell ref="B197:B201"/>
    <mergeCell ref="C197:C201"/>
    <mergeCell ref="B202:B206"/>
    <mergeCell ref="C202:C206"/>
    <mergeCell ref="B207:B211"/>
    <mergeCell ref="C207:C211"/>
    <mergeCell ref="B212:B216"/>
    <mergeCell ref="C212:C216"/>
    <mergeCell ref="B217:B221"/>
    <mergeCell ref="C217:C221"/>
    <mergeCell ref="B222:B226"/>
    <mergeCell ref="C222:C226"/>
    <mergeCell ref="B227:B231"/>
    <mergeCell ref="C227:C231"/>
    <mergeCell ref="B232:B236"/>
    <mergeCell ref="C232:C236"/>
    <mergeCell ref="B237:B241"/>
    <mergeCell ref="C237:C241"/>
    <mergeCell ref="B242:B246"/>
    <mergeCell ref="C242:C246"/>
    <mergeCell ref="B247:B251"/>
    <mergeCell ref="C247:C251"/>
    <mergeCell ref="B252:B256"/>
    <mergeCell ref="C252:C256"/>
    <mergeCell ref="B257:B261"/>
    <mergeCell ref="C257:C261"/>
    <mergeCell ref="B262:B266"/>
    <mergeCell ref="C262:C266"/>
    <mergeCell ref="B267:B271"/>
    <mergeCell ref="C267:C271"/>
    <mergeCell ref="B272:B276"/>
    <mergeCell ref="C272:C276"/>
    <mergeCell ref="B277:B281"/>
    <mergeCell ref="C277:C281"/>
    <mergeCell ref="B282:B286"/>
    <mergeCell ref="C282:C286"/>
    <mergeCell ref="B287:B291"/>
    <mergeCell ref="C287:C291"/>
    <mergeCell ref="B292:B296"/>
    <mergeCell ref="C292:C296"/>
    <mergeCell ref="B297:B301"/>
    <mergeCell ref="C297:C301"/>
    <mergeCell ref="B302:B306"/>
    <mergeCell ref="C302:C306"/>
    <mergeCell ref="B307:B311"/>
    <mergeCell ref="C307:C311"/>
    <mergeCell ref="B312:B316"/>
    <mergeCell ref="C312:C316"/>
    <mergeCell ref="B317:B321"/>
    <mergeCell ref="C317:C321"/>
    <mergeCell ref="B322:B326"/>
    <mergeCell ref="C322:C326"/>
    <mergeCell ref="B327:B331"/>
    <mergeCell ref="C327:C331"/>
    <mergeCell ref="B332:B336"/>
    <mergeCell ref="C332:C336"/>
    <mergeCell ref="B337:B341"/>
    <mergeCell ref="C337:C341"/>
    <mergeCell ref="B367:B371"/>
    <mergeCell ref="C367:C371"/>
    <mergeCell ref="B372:B376"/>
    <mergeCell ref="C372:C376"/>
    <mergeCell ref="B377:C381"/>
    <mergeCell ref="B342:B346"/>
    <mergeCell ref="C342:C346"/>
    <mergeCell ref="B347:B351"/>
    <mergeCell ref="C347:C351"/>
    <mergeCell ref="B352:B356"/>
    <mergeCell ref="C352:C356"/>
    <mergeCell ref="B357:B361"/>
    <mergeCell ref="C357:C361"/>
    <mergeCell ref="B362:B366"/>
    <mergeCell ref="C362:C366"/>
  </mergeCells>
  <phoneticPr fontId="3"/>
  <pageMargins left="0.70866141732283472" right="0.59055118110236227" top="0.59055118110236227" bottom="0.59055118110236227" header="0.31496062992125984" footer="0.31496062992125984"/>
  <pageSetup paperSize="8" scale="73" fitToHeight="0" pageOrder="overThenDown" orientation="landscape" r:id="rId1"/>
  <headerFooter>
    <oddHeader>&amp;R&amp;"ＭＳ 明朝,標準"&amp;12 2-9.医科･歯科健診受診傾向</oddHeader>
  </headerFooter>
  <rowBreaks count="5" manualBreakCount="5">
    <brk id="66" max="59" man="1"/>
    <brk id="126" max="59" man="1"/>
    <brk id="186" max="59" man="1"/>
    <brk id="246" max="59" man="1"/>
    <brk id="316" max="59" man="1"/>
  </rowBreaks>
  <colBreaks count="2" manualBreakCount="2">
    <brk id="25" max="380" man="1"/>
    <brk id="46" max="380" man="1"/>
  </colBreaks>
  <ignoredErrors>
    <ignoredError sqref="BD8:BD9 BD376:BD381 BD13:BD14 BD18:BD19 BD23:BD24 BD28:BD29 BD33:BD34 BD38:BD39 BD43:BD44 BD48:BD49 BD53:BD54 BD58:BD59 BD63:BD64 BD68:BD69 BD73:BD74 BD78:BD79 BD83:BD84 BD88:BD89 BD93:BD94 BD98:BD99 BD103:BD104 BD108:BD109 BD113:BD114 BD118:BD119 BD123:BD124 BD128:BD129 BD133:BD134 BD138:BD139 BD143:BD144 BD148:BD149 BD153:BD154 BD158:BD159 BD163:BD164 BD168:BD169 BD173:BD174 BD178:BD179 BD183:BD184 BD188:BD189 BD193:BD194 BD198:BD199 BD203:BD204 BD208:BD209 BD213:BD214 BD218:BD219 BD223:BD224 BD228:BD229 BD233:BD234 BD238:BD239 BD243:BD244 BD248:BD249 BD253:BD254 BD258:BD259 BD263:BD264 BD268:BD269 BD273:BD274 BD278:BD279 BD283:BD284 BD288:BD289 BD293:BD294 BD298:BD299 BD303:BD304 BD308:BD309 BD313:BD314 BD318:BD319 BD323:BD324 BD328:BD329 BD333:BD334 BD338:BD339 BD343:BD344 BD348:BD349 BD353:BD354 BD358:BD359 BD363:BD364 BD368:BD369 BD373:BD374 BD10 BF10 BD15 BF15 BD20 BF20 BD25 BF25 BD30 BF30 BD35 BF35 BD40 BF40 BD45 BF45 BD50 BF50 BD55 BF55 BD60 BF60 BD65 BF65 BD70 BF70 BD75 BF75 BD80 BF80 BD85 BF85 BD90 BF90 BD95 BF95 BD100 BF100 BD105 BF105 BD110 BF110 BD115 BF115 BD120 BF120 BD125 BF125 BD130 BF130 BD135 BF135 BD140 BF140 BD145 BF145 BD150 BF150 BD155 BF155 BD160 BF160 BD165 BF165 BD170 BF170 BD175 BF175 BD180 BF180 BD185 BF185 BD190 BF190 BD195 BF195 BD200 BF200 BD205 BF205 BD210 BF210 BD215 BF215 BD220 BF220 BD225 BF225 BD230 BF230 BD235 BF235 BD240 BF240 BD245 BF245 BD250 BF250 BD255 BF255 BD260 BF260 BD265 BF265 BD270 BF270 BD275 BF275 BD280 BF280 BD285 BF285 BD290 BF290 BD295 BF295 BD300 BF300 BD305 BF305 BD310 BF310 BD315 BF315 BD320 BF320 BD325 BF325 BD330 BF330 BD335 BF335 BD340 BF340 BD345 BF345 BD350 BF350 BD355 BF355 BD360 BF360 BD365 BF365 BD370 BF370 BD375 BF375 BF8:BF9 BD11 BF11 BH11 BD12 BF12:BF13 BH12 BF14 BH14 BD16 BF16 BH16 BD17 BF17:BF18 BH17 BF19 BH19 BD21 BF21 BH21 BD22 BF22:BF23 BH22 BF24 BH24 BD26 BF26 BH26 BD27 BF27:BF28 BH27 BF29 BH29 BD31 BF31 BH31 BD32 BF32:BF33 BH32 BF34 BH34 BD36 BF36 BH36 BD37 BF37:BF38 BH37 BF39 BH39 BD41 BF41 BH41 BD42 BF42:BF43 BH42 BF44 BH44 BD46 BF46 BH46 BD47 BF47:BF48 BH47 BF49 BH49 BD51 BF51 BH51 BD52 BF52:BF53 BH52 BF54 BH54 BD56 BF56 BH56 BD57 BF57:BF58 BH57 BF59 BH59 BD61 BF61 BH61 BD62 BF62:BF63 BH62 BF64 BH64 BD66 BF66 BH66 BD67 BF67:BF68 BH67 BF69 BH69 BD71 BF71 BH71 BD72 BF72:BF73 BH72 BF74 BH74 BD76 BF76 BH76 BD77 BF77:BF78 BH77 BF79 BH79 BD81 BF81 BH81 BD82 BF82:BF83 BH82 BF84 BH84 BD86 BF86 BH86 BD87 BF87:BF88 BH87 BF89 BH89 BD91 BF91 BH91 BD92 BF92:BF93 BH92 BF94 BH94 BD96 BF96 BH96 BD97 BF97:BF98 BH97 BF99 BH99 BD101 BF101 BH101 BD102 BF102:BF103 BH102 BF104 BH104 BD106 BF106 BH106 BD107 BF107:BF108 BH107 BF109 BH109 BD111 BF111 BH111 BD112 BF112:BF113 BH112 BF114 BH114 BD116 BF116 BH116 BD117 BF117:BF118 BH117 BF119 BH119 BD121 BF121 BH121 BD122 BF122:BF123 BH122 BF124 BH124 BD126 BF126 BH126 BD127 BF127:BF128 BH127 BF129 BH129 BD131 BF131 BH131 BD132 BF132:BF133 BH132 BF134 BH134 BD136 BF136 BH136 BD137 BF137:BF138 BH137 BF139 BH139 BD141 BF141 BH141 BD142 BF142:BF143 BH142 BF144 BH144 BD146 BF146 BH146 BD147 BF147:BF148 BH147 BF149 BH149 BD151 BF151 BH151 BD152 BF152:BF153 BH152 BF154 BH154 BD156 BF156 BH156 BD157 BF157:BF158 BH157 BF159 BH159 BD161 BF161 BH161 BD162 BF162:BF163 BH162 BF164 BH164 BD166 BF166 BH166 BD167 BF167:BF168 BH167 BF169 BH169 BD171 BF171 BH171 BD172 BF172:BF173 BH172 BF174 BH174 BD176 BF176 BH176 BD177 BF177:BF178 BH177 BF179 BH179 BD181 BF181 BH181 BD182 BF182:BF183 BH182 BF184 BH184 BD186 BF186 BH186 BD187 BF187:BF188 BH187 BF189 BH189 BD191 BF191 BH191 BD192 BF192:BF193 BH192 BF194 BH194 BD196 BF196 BH196 BD197 BF197:BF198 BH197 BF199 BH199 BD201 BF201 BH201 BD202 BF202:BF203 BH202 BF204 BH204 BD206 BF206 BH206 BD207 BF207:BF208 BH207 BF209 BH209 BD211 BF211 BH211 BD212 BF212:BF213 BH212 BF214 BH214 BD216 BF216 BH216 BD217 BF217:BF218 BH217 BF219 BH219 BD221 BF221 BH221 BD222 BF222:BF223 BH222 BF224 BH224 BD226 BF226 BH226 BD227 BF227:BF228 BH227 BF229 BH229 BD231 BF231 BH231 BD232 BF232:BF233 BH232 BF234 BH234 BD236 BF236 BH236 BD237 BF237:BF238 BH237 BF239 BH239 BD241 BF241 BH241 BD242 BF242:BF243 BH242 BF244 BH244 BD246 BF246 BH246 BD247 BF247:BF248 BH247 BF249 BH249 BD251 BF251 BH251 BD252 BF252:BF253 BH252 BF254 BH254 BD256 BF256 BH256 BD257 BF257:BF258 BH257 BF259 BH259 BD261 BF261 BH261 BD262 BF262:BF263 BH262 BF264 BH264 BD266 BF266 BH266 BD267 BF267:BF268 BH267 BF269 BH269 BD271 BF271 BH271 BD272 BF272:BF273 BH272 BF274 BH274 BD276 BF276 BH276 BD277 BF277:BF278 BH277 BF279 BH279 BD281 BF281 BH281 BD282 BF282:BF283 BH282 BF284 BH284 BD286 BF286 BH286 BD287 BF287:BF288 BH287 BF289 BH289 BD291 BF291 BH291 BD292 BF292:BF293 BH292 BF294 BH294 BD296 BF296 BH296 BD297 BF297:BF298 BH297 BF299 BH299 BD301 BF301 BH301 BD302 BF302:BF303 BH302 BF304 BH304 BD306 BF306 BH306 BD307 BF307:BF308 BH307 BF309 BH309 BD311 BF311 BH311 BD312 BF312:BF313 BH312 BF314 BH314 BD316 BF316 BH316 BD317 BF317:BF318 BH317 BF319 BH319 BD321 BF321 BH321 BD322 BF322:BF323 BH322 BF324 BH324 BD326 BF326 BH326 BD327 BF327:BF328 BH327 BF329 BH329 BD331 BF331 BH331 BD332 BF332:BF333 BH332 BF334 BH334 BD336 BF336 BH336 BD337 BF337:BF338 BH337 BF339 BH339 BD341 BF341 BH341 BD342 BF342:BF343 BH342 BF344 BH344 BD346 BF346 BH346 BD347 BF347:BF348 BH347 BF349 BH349 BD351 BF351 BH351 BD352 BF352:BF353 BH352 BF354 BH354 BD356 BF356 BH356 BD357 BF357:BF358 BH357 BF359 BH359 BD361 BF361 BH361 BD362 BF362:BF363 BH362 BF364 BH364 BD366 BF366 BH366 BD367 BF367:BF368 BH367 BF369 BH369 BD371 BF371 BH371 BD372 BF372:BF373 BH372 BF374 BH374 BF376:BF381 BH376 BD7 BF7 G377:G381 I377:I381 K377:K381 N377:N381 P377:P381 R377:R381 U377:U381 W377:W381 Y377:Y381 AB377:AB381 AD377:AD381 AF377:AF381 AI377:AI381 AK377:AK381 AM377:AM381 AP377:AP381 AR377:AR381 AT377:AT381 AW377:AW381 AY377:AY381" formula="1"/>
    <ignoredError sqref="K374:K376 R374:R376 Y374:Y376 AF374:AF376 AM374:AM376 AT374:AT376 BA9:BA10 BA15 BA20 BA25 BA30 BA35 BA40 BA45 BA50 BA55 BA60 BA65 BA70 BA75 BA80 BA85 BA90 BA95 BA100 CB7:CB81 BA105 BA110 BA115 BA120 BA125 BA130 BA135 BA140 BA145 BA150 BA155 BA160 BA165 BA170 BA175 BA180 BA185 BA190 BA195 BA200 BA205 BA210 BA215 BA220 BA225 BA230 BA235 BA240 BA245 BA250 BA255 BA260 BA265 BA270 BA275 BA280 BA285 BA290 BA295 BA300 BA305 BA310 BA315 BA320 BA325 BA330 BA335 BA340 BA345 BA350 BA355 BA360 BA365 BA370 BA375 AT134:AT137 AM134:AM137 AF134:AF137 Y134:Y137 R134:R137 K134:K137 K74:K77 R74:R77 Y74:Y77 AF74:AF77 AM74:AM77 AT74:AT77 AT69:AT72 AM69:AM72 AF69:AF72 Y69:Y72 R69:R72 K69:K72 K64:K67 R64:R67 Y64:Y67 AF64:AF67 AM64:AM67 AT64:AT67 AT59:AT62 AM59:AM62 AF59:AF62 Y59:Y62 R59:R62 K59:K62 K54:K57 R54:R57 Y54:Y57 AF54:AF57 AM54:AM57 AT54:AT57 AT49:AT52 AM49:AM52 AF49:AF52 Y49:Y52 R49:R52 K49:K52 K44:K47 R44:R47 Y44:Y47 AF44:AF47 AM44:AM47 AT44:AT47 AT39:AT42 AM39:AM42 AF39:AF42 Y39:Y42 R39:R42 K39:K42 K34:K37 R34:R37 Y34:Y37 AF34:AF37 AM34:AM37 AT34:AT37 AT29:AT32 AM29:AM32 AF29:AF32 Y29:Y32 R29:R32 K29:K32 K24:K27 R24:R27 Y24:Y27 AF24:AF27 AM24:AM27 AT24:AT27 AT19:AT22 AM19:AM22 AF19:AF22 Y20:Y22 R19:R22 K19:K22 K14:K17 R14:R17 Y14:Y17 AF14:AF17 AM14:AM17 AT14:AT17 AT9:AT12 AM9:AM12 AF9:AF12 Y9:Y12 R9:R12 K9:K12 K7 Y7 AF7 AM7 AT7 BA7 AT184:AT187 AM184:AM187 AF184:AF187 Y184:Y187 R184:R187 K184:K187 K179:K182 R179:R182 Y179:Y182 AF179:AF182 AM179:AM182 AT179:AT182 AT174:AT177 AM174:AM177 AF174:AF177 Y174:Y177 R174:R177 K174:K177 K169:K172 R169:R172 Y169:Y172 AF169:AF172 AM169:AM172 AT169:AT172 AT164:AT167 AM164:AM167 AF164:AF167 Y164:Y167 R164:R167 K164:K167 K159:K162 R159:R162 Y159:Y162 AF159:AF162 AM159:AM162 AT159:AT162 AT154:AT157 AM154:AM157 AF154:AF157 Y154:Y157 R154:R157 K154:K157 K149:K152 R149:R152 Y149:Y152 AF149:AF152 AM149:AM152 AT149:AT152 AT144:AT147 AM144:AM147 AF144:AF147 Y144:Y147 R144:R147 K144:K147 K139:K142 R139:R142 Y139:Y142 AF139:AF142 AM139:AM142 AT139:AT142 K129:K132 R129:R132 Y129:Y132 AF129:AF132 AM129:AM132 AT129:AT132 AT124:AT127 AM124:AM127 AF124:AF127 Y124:Y127 R124:R127 K124:K127 K119:K122 R119:R122 Y119:Y122 AF119:AF122 AM119:AM122 AT119:AT122 AT114:AT117 AM114:AM117 AF114:AF117 Y114:Y117 R114:R117 K114:K117 K109:K112 R109:R112 Y109:Y112 AF109:AF112 AM109:AM112 AT109:AT112 AT104:AT107 AM104:AM107 AF104:AF107 Y104:Y107 R104:R107 K104:K107 K99:K102 R99:R102 Y99:Y102 AF99:AF102 AM99:AM102 AT99:AT102 AT94:AT97 AM94:AM97 AF94:AF97 Y94:Y97 R94:R97 K94:K97 K89:K92 R89:R92 Y89:Y92 AF89:AF92 AM89:AM92 AT89:AT92 AT84:AT87 AM84:AM87 AF84:AF87 Y84:Y87 R84:R87 K84:K87 K79:K82 R79:R82 Y79:Y82 AF79:AF82 AM79:AM82 AT79:AT82 AT229:AT232 AM230:AM232 AF229:AF232 Y229:Y232 R229:R232 K229:K232 K224:K227 R224:R227 Y224:Y227 AF224:AF227 AM224:AM227 AT224:AT227 AT219:AT222 AM219:AM222 AF219:AF222 Y219:Y222 R219:R222 K219:K222 K214:K217 R214:R217 Y214:Y217 AF214:AF217 AM214:AM217 AT214:AT217 AT209:AT212 AM209:AM212 AF209:AF212 Y209:Y212 R209:R212 K209:K212 K204:K207 R204:R207 Y204:Y207 AF204:AF207 AM204:AM207 AT204:AT207 AT199:AT202 AM199:AM202 AF199:AF202 Y199:Y202 R199:R202 K199:K202 K194:K197 R194:R197 Y194:Y197 AF194:AF197 AM194:AM197 AT194:AT197 AT189:AT192 AM189:AM192 AF189:AF192 Y189:Y192 R189:R192 K189:K192 AT279:AT282 AM279:AM282 AF279:AF282 Y279:Y282 R279:R282 K279:K282 K274:K277 R274:R277 Y274:Y277 AF274:AF277 AM274:AM277 AT274:AT277 AT269:AT272 AM269:AM272 AF269:AF272 Y269:Y272 R269:R272 K269:K272 K264:K267 R264:R267 Y264:Y267 AF264:AF267 AM264:AM267 AT264:AT267 AT259:AT262 AM259:AM262 AF259:AF262 Y259:Y262 R259:R262 K259:K262 K254:K257 R254:R257 Y254:Y257 AF254:AF257 AM254:AM257 AT254:AT257 AT249:AT252 AM249:AM252 AF249:AF252 Y249:Y252 R249:R252 K249:K252 K244:K247 R244:R247 Y244:Y247 AF244:AF247 AM245:AM247 AT244:AT247 AT239:AT242 AM239:AM242 AF239:AF242 Y239:Y242 R239:R242 K239:K242 K234:K237 R234:R237 Y234:Y237 AF234:AF237 AM234:AM237 AT234:AT237 AT345:AT347 AM344:AM347 AF344:AF347 Y344:Y347 R344:R347 K344:K347 K339:K342 R339:R342 Y339:Y342 AF339:AF342 AM339:AM342 AT339:AT342 AT334:AT337 AM334:AM337 AF334:AF337 Y334:Y337 R334:R337 K334:K337 K329:K332 R329:R332 Y329:Y332 AF329:AF332 AM329:AM332 AT329:AT332 AT324:AT327 AM324:AM327 AF324:AF327 Y324:Y327 R324:R327 K324:K327 K319:K322 R319:R322 Y319:Y322 AF319:AF322 AM319:AM322 AT319:AT322 AT314:AT317 AM314:AM317 AF314:AF317 Y314:Y317 R314:R317 K314:K317 K309:K312 R309:R312 Y309:Y312 AF309:AF312 AM309:AM312 AT309:AT312 AT304:AT307 AM304:AM307 AF304:AF307 Y304:Y307 R304:R307 K304:K307 K299:K302 R299:R302 Y299:Y302 AF299:AF302 AM299:AM302 AT299:AT302 AT294:AT297 AM294:AM297 AF294:AF297 Y294:Y297 R294:R297 K294:K297 K289:K292 R289:R292 Y289:Y292 AF289:AF292 AM289:AM292 AT289:AT292 AT284:AT287 AM284:AM287 AF284:AF287 Y284:Y287 R284:R287 K284:K287 AT369:AT372 AM369:AM372 AF369:AF372 Y369:Y372 R369:R372 K369:K372 K364:K367 R364:R367 Y364:Y367 AF364:AF367 AM364:AM367 AT364:AT367 AT359:AT362 AM359:AM362 AF359:AF362 Y359:Y362 R359:R362 K359:K362 K354:K357 R354:R357 Y354:Y357 AF354:AF357 AM354:AM357 AT354:AT357 AT349:AT352 AM349:AM352 AF349:AF352 Y349:Y352 R349:R352 K349:K352 CC7:CT7 CD8:CD81 CF8:CF81 CA7:CA81 CC8:CC81 CE8:CE81 CG8:CT81" emptyCellReference="1"/>
    <ignoredError sqref="BA14 BA19 BA24 BA29 BA34 BA39 BA44 BA49 BA54 BA59 BA64 BA69 BA74 BA79 BA84 BA89 BA94 BA99 BA104 BA109 BA114 BA119 BA124 BA129 BA134 BA139 BA144 BA149 BA154 BA159 BA164 BA169 BA174 BA179 BA184 BA189 BA194 BA199 BA204 BA209 BA214 BA219 BA224 BA229 BA234 BA239 BA244 BA249 BA254 BA259 BA264 BA269 BA274 BA279 BA284 BA289 BA294 BA299 BA304 BA309 BA314 BA319 BA324 BA329 BA334 BA339 BA344 BA349 BA354 BA359 BA364 BA369 BA374 BA376 BA136:BA137 BA76:BA77 BA71:BA72 BA66:BA67 BA61:BA62 BA56:BA57 BA51:BA52 BA46:BA47 BA41:BA42 BA36:BA37 BA31:BA32 BA26:BA27 BA21:BA22 BA17 BA11:BA12 BA186:BA187 BA181:BA182 BA176:BA177 BA171:BA172 BA166:BA167 BA161:BA162 BA156:BA157 BA151:BA152 BA146:BA147 BA141:BA142 BA131:BA132 BA126:BA127 BA121:BA122 BA116:BA117 BA111:BA112 BA106:BA107 BA101:BA102 BA96:BA97 BA91:BA92 BA86:BA87 BA81:BA82 BA231:BA232 BA226:BA227 BA221:BA222 BA216:BA217 BA211:BA212 BA206:BA207 BA201:BA202 BA196:BA197 BA191:BA192 BA281:BA282 BA276:BA277 BA271:BA272 BA266:BA267 BA261:BA262 BA256:BA257 BA251:BA252 BA246:BA247 BA241:BA242 BA236:BA237 BA346:BA347 BA341:BA342 BA336:BA337 BA331:BA332 BA326:BA327 BA321:BA322 BA316:BA317 BA311:BA312 BA306:BA307 BA301:BA302 BA296:BA297 BA291:BA292 BA286:BA287 BA371:BA372 BA366:BA367 BA361:BA362 BA356:BA357 BA351:BA352 BA16" formula="1" emptyCellReference="1"/>
    <ignoredError sqref="BW379:BW381 EE7:EE49 DF8:DF50 BW374:BW377 BW369:BW372 BW364:BW367 BW359:BW362 BW354:BW357 BW349:BW352 BW344:BW347 BW339:BW342 BW334:BW337 BW329:BW332 BW324:BW327 BW319:BW322 BW314:BW317 BW309:BW312 BW304:BW307 BW299:BW302 BW294:BW297 BW289:BW292 BW284:BW287 BW279:BW282 BW274:BW277 BW269:BW272 BW264:BW267 BW259:BW262 BW254:BW257 BW249:BW252 BW244:BW247 BW239:BW242 BW234:BW237 BW229:BW232 BW224:BW227 BW219:BW222 BW214:BW217 BW209:BW212 BW204:BW207 BW199:BW202 BW194:BW197 BW189:BW192 BW184:BW187 BW179:BW182 BW174:BW177 BW169:BW172 BW164:BW167 BW159:BW162 BW154:BW157 BW149:BW152 BW144:BW147 BW139:BW142 BW134:BW137 BW129:BW132 BW124:BW127 BW119:BW122 BW114:BW117 BW109:BW112 BW104:BW107 BW99:BW102 BW94:BW97 BW89:BW92 BW84:BW87 BW79:BW82 BW74:BW77 BW69:BW72 BW64:BW67 BW59:BW62 BW54:BW57 BW49:BW52 BW44:BW47 BW39:BW42 BW34:BW37 BW29:BW32 BW24:BW27 BW19:BW22 BW14:BW17 BW10:BW1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dimension ref="B1:B2"/>
  <sheetViews>
    <sheetView showGridLines="0" zoomScaleNormal="100" zoomScaleSheetLayoutView="100" workbookViewId="0"/>
  </sheetViews>
  <sheetFormatPr defaultColWidth="9" defaultRowHeight="13.5"/>
  <cols>
    <col min="1" max="1" width="4.625" style="3" customWidth="1"/>
    <col min="2" max="2" width="3.25" style="3" customWidth="1"/>
    <col min="3" max="3" width="9.625" style="3" customWidth="1"/>
    <col min="4" max="9" width="13.125" style="3" customWidth="1"/>
    <col min="10" max="12" width="20.625" style="3" customWidth="1"/>
    <col min="13" max="13" width="5.625" style="3" customWidth="1"/>
    <col min="14" max="16384" width="9" style="3"/>
  </cols>
  <sheetData>
    <row r="1" spans="2:2" ht="16.5" customHeight="1">
      <c r="B1" s="3" t="s">
        <v>246</v>
      </c>
    </row>
    <row r="2" spans="2:2" ht="16.5" customHeight="1">
      <c r="B2" s="3" t="s">
        <v>259</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07D1F-08EC-4915-8963-792F33835B3C}">
  <sheetPr codeName="Sheet18"/>
  <dimension ref="B1:J236"/>
  <sheetViews>
    <sheetView showGridLines="0" zoomScaleNormal="100" zoomScaleSheetLayoutView="37" workbookViewId="0"/>
  </sheetViews>
  <sheetFormatPr defaultColWidth="9" defaultRowHeight="13.5"/>
  <cols>
    <col min="1" max="1" width="4.625" style="3" customWidth="1"/>
    <col min="2" max="9" width="15.375" style="3" customWidth="1"/>
    <col min="10" max="12" width="20.625" style="3" customWidth="1"/>
    <col min="13" max="13" width="5.625" style="3" customWidth="1"/>
    <col min="14" max="16384" width="9" style="3"/>
  </cols>
  <sheetData>
    <row r="1" spans="2:10" ht="16.5" customHeight="1">
      <c r="B1" s="3" t="s">
        <v>260</v>
      </c>
      <c r="J1" s="3" t="s">
        <v>261</v>
      </c>
    </row>
    <row r="2" spans="2:10" ht="16.5" customHeight="1">
      <c r="B2" s="3" t="s">
        <v>259</v>
      </c>
      <c r="J2" s="3" t="s">
        <v>259</v>
      </c>
    </row>
    <row r="79" spans="2:10" ht="16.5" customHeight="1">
      <c r="B79" s="3" t="s">
        <v>262</v>
      </c>
      <c r="J79" s="3" t="s">
        <v>263</v>
      </c>
    </row>
    <row r="80" spans="2:10" ht="16.5" customHeight="1">
      <c r="B80" s="3" t="s">
        <v>259</v>
      </c>
      <c r="J80" s="3" t="s">
        <v>259</v>
      </c>
    </row>
    <row r="157" ht="16.5" customHeight="1"/>
    <row r="158" ht="16.5" customHeight="1"/>
    <row r="235" ht="16.5" customHeight="1"/>
    <row r="236" ht="16.5" customHeight="1"/>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rowBreaks count="3" manualBreakCount="3">
    <brk id="78" max="17" man="1"/>
    <brk id="156" max="17" man="1"/>
    <brk id="234" max="1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
  <dimension ref="B1:U3"/>
  <sheetViews>
    <sheetView showGridLines="0" zoomScaleNormal="100" zoomScaleSheetLayoutView="100" workbookViewId="0"/>
  </sheetViews>
  <sheetFormatPr defaultColWidth="9" defaultRowHeight="13.5"/>
  <cols>
    <col min="1" max="1" width="4.625" style="3" customWidth="1"/>
    <col min="2" max="2" width="3.25" style="3" customWidth="1"/>
    <col min="3" max="3" width="9.625" style="3" customWidth="1"/>
    <col min="4" max="8" width="13.125" style="3" customWidth="1"/>
    <col min="9" max="9" width="4.375" style="3" customWidth="1"/>
    <col min="10" max="10" width="5.625" style="3" customWidth="1"/>
    <col min="11" max="13" width="9" style="3" customWidth="1"/>
    <col min="14" max="18" width="9" style="3"/>
    <col min="19" max="19" width="10.875" style="3" customWidth="1"/>
    <col min="20" max="20" width="5.625" style="3" customWidth="1"/>
    <col min="21" max="29" width="9" style="3"/>
    <col min="30" max="30" width="6.625" style="3" customWidth="1"/>
    <col min="31" max="16384" width="9" style="3"/>
  </cols>
  <sheetData>
    <row r="1" spans="2:21" ht="16.5" customHeight="1">
      <c r="B1" s="3" t="s">
        <v>257</v>
      </c>
    </row>
    <row r="2" spans="2:21" ht="16.5" customHeight="1">
      <c r="B2" s="3" t="s">
        <v>264</v>
      </c>
    </row>
    <row r="3" spans="2:21" ht="16.5" customHeight="1">
      <c r="B3" s="3" t="s">
        <v>265</v>
      </c>
      <c r="K3" s="3" t="s">
        <v>306</v>
      </c>
      <c r="U3" s="3" t="s">
        <v>142</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2-9.医科･歯科健診受診傾向</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O84"/>
  <sheetViews>
    <sheetView showGridLines="0" zoomScaleNormal="100" zoomScaleSheetLayoutView="100" workbookViewId="0"/>
  </sheetViews>
  <sheetFormatPr defaultColWidth="9" defaultRowHeight="13.5"/>
  <cols>
    <col min="1" max="1" width="4.625" style="14" customWidth="1"/>
    <col min="2" max="2" width="2.125" style="14" customWidth="1"/>
    <col min="3" max="3" width="8.375" style="14" customWidth="1"/>
    <col min="4" max="4" width="11.625" style="14" customWidth="1"/>
    <col min="5" max="5" width="5.5" style="14" bestFit="1" customWidth="1"/>
    <col min="6" max="6" width="11.625" style="14" customWidth="1"/>
    <col min="7" max="7" width="5.5" style="14" customWidth="1"/>
    <col min="8" max="15" width="8.875" style="14" customWidth="1"/>
    <col min="16" max="16384" width="9" style="1"/>
  </cols>
  <sheetData>
    <row r="1" spans="2:15" ht="16.5" customHeight="1">
      <c r="B1" s="14" t="s">
        <v>266</v>
      </c>
    </row>
    <row r="2" spans="2:15" ht="16.5" customHeight="1">
      <c r="B2" s="14" t="s">
        <v>267</v>
      </c>
    </row>
    <row r="4" spans="2:15" ht="13.5" customHeight="1">
      <c r="B4" s="15"/>
      <c r="C4" s="16"/>
      <c r="D4" s="16"/>
      <c r="E4" s="16"/>
      <c r="F4" s="16"/>
      <c r="G4" s="17"/>
    </row>
    <row r="5" spans="2:15" ht="13.5" customHeight="1">
      <c r="B5" s="18"/>
      <c r="C5" s="19"/>
      <c r="D5" s="20">
        <v>0.10599999999999998</v>
      </c>
      <c r="E5" s="10" t="s">
        <v>307</v>
      </c>
      <c r="F5" s="21">
        <v>0.13100000000000001</v>
      </c>
      <c r="G5" s="22" t="s">
        <v>118</v>
      </c>
    </row>
    <row r="6" spans="2:15">
      <c r="B6" s="18"/>
      <c r="D6" s="20"/>
      <c r="E6" s="10"/>
      <c r="F6" s="21"/>
      <c r="G6" s="22"/>
    </row>
    <row r="7" spans="2:15">
      <c r="B7" s="18"/>
      <c r="C7" s="23"/>
      <c r="D7" s="20">
        <v>8.299999999999999E-2</v>
      </c>
      <c r="E7" s="10" t="s">
        <v>307</v>
      </c>
      <c r="F7" s="21">
        <v>0.10599999999999998</v>
      </c>
      <c r="G7" s="22" t="s">
        <v>119</v>
      </c>
    </row>
    <row r="8" spans="2:15">
      <c r="B8" s="18"/>
      <c r="D8" s="20"/>
      <c r="E8" s="10"/>
      <c r="F8" s="21"/>
      <c r="G8" s="22"/>
    </row>
    <row r="9" spans="2:15">
      <c r="B9" s="18"/>
      <c r="C9" s="24"/>
      <c r="D9" s="20">
        <v>0.06</v>
      </c>
      <c r="E9" s="10" t="s">
        <v>307</v>
      </c>
      <c r="F9" s="21">
        <v>8.299999999999999E-2</v>
      </c>
      <c r="G9" s="22" t="s">
        <v>119</v>
      </c>
    </row>
    <row r="10" spans="2:15">
      <c r="B10" s="18"/>
      <c r="D10" s="20"/>
      <c r="E10" s="10"/>
      <c r="F10" s="21"/>
      <c r="G10" s="22"/>
    </row>
    <row r="11" spans="2:15">
      <c r="B11" s="18"/>
      <c r="C11" s="25"/>
      <c r="D11" s="20">
        <v>3.6999999999999998E-2</v>
      </c>
      <c r="E11" s="10" t="s">
        <v>307</v>
      </c>
      <c r="F11" s="21">
        <v>0.06</v>
      </c>
      <c r="G11" s="22" t="s">
        <v>119</v>
      </c>
    </row>
    <row r="12" spans="2:15">
      <c r="B12" s="18"/>
      <c r="D12" s="20"/>
      <c r="E12" s="10"/>
      <c r="F12" s="21"/>
      <c r="G12" s="22"/>
    </row>
    <row r="13" spans="2:15">
      <c r="B13" s="18"/>
      <c r="C13" s="26"/>
      <c r="D13" s="20">
        <v>1.4E-2</v>
      </c>
      <c r="E13" s="10" t="s">
        <v>307</v>
      </c>
      <c r="F13" s="21">
        <v>3.6999999999999998E-2</v>
      </c>
      <c r="G13" s="22" t="s">
        <v>119</v>
      </c>
    </row>
    <row r="14" spans="2:15">
      <c r="B14" s="27"/>
      <c r="C14" s="28"/>
      <c r="D14" s="28"/>
      <c r="E14" s="28"/>
      <c r="F14" s="28"/>
      <c r="G14" s="29"/>
    </row>
    <row r="16" spans="2:15">
      <c r="B16" s="15"/>
      <c r="C16" s="16"/>
      <c r="D16" s="16"/>
      <c r="E16" s="16"/>
      <c r="F16" s="16"/>
      <c r="G16" s="16"/>
      <c r="H16" s="16"/>
      <c r="I16" s="16"/>
      <c r="J16" s="16"/>
      <c r="K16" s="16"/>
      <c r="L16" s="16"/>
      <c r="M16" s="16"/>
      <c r="N16" s="16"/>
      <c r="O16" s="17"/>
    </row>
    <row r="17" spans="2:15">
      <c r="B17" s="18"/>
      <c r="O17" s="30"/>
    </row>
    <row r="18" spans="2:15">
      <c r="B18" s="18"/>
      <c r="O18" s="30"/>
    </row>
    <row r="19" spans="2:15">
      <c r="B19" s="18"/>
      <c r="O19" s="30"/>
    </row>
    <row r="20" spans="2:15">
      <c r="B20" s="18"/>
      <c r="O20" s="30"/>
    </row>
    <row r="21" spans="2:15">
      <c r="B21" s="18"/>
      <c r="O21" s="30"/>
    </row>
    <row r="22" spans="2:15">
      <c r="B22" s="18"/>
      <c r="O22" s="30"/>
    </row>
    <row r="23" spans="2:15">
      <c r="B23" s="18"/>
      <c r="O23" s="30"/>
    </row>
    <row r="24" spans="2:15">
      <c r="B24" s="18"/>
      <c r="O24" s="30"/>
    </row>
    <row r="25" spans="2:15">
      <c r="B25" s="18"/>
      <c r="O25" s="30"/>
    </row>
    <row r="26" spans="2:15">
      <c r="B26" s="18"/>
      <c r="O26" s="30"/>
    </row>
    <row r="27" spans="2:15">
      <c r="B27" s="18"/>
      <c r="O27" s="30"/>
    </row>
    <row r="28" spans="2:15">
      <c r="B28" s="18"/>
      <c r="O28" s="30"/>
    </row>
    <row r="29" spans="2:15">
      <c r="B29" s="18"/>
      <c r="O29" s="30"/>
    </row>
    <row r="30" spans="2:15">
      <c r="B30" s="18"/>
      <c r="O30" s="30"/>
    </row>
    <row r="31" spans="2:15">
      <c r="B31" s="18"/>
      <c r="O31" s="30"/>
    </row>
    <row r="32" spans="2:15">
      <c r="B32" s="18"/>
      <c r="O32" s="30"/>
    </row>
    <row r="33" spans="2:15">
      <c r="B33" s="18"/>
      <c r="O33" s="30"/>
    </row>
    <row r="34" spans="2:15">
      <c r="B34" s="18"/>
      <c r="O34" s="30"/>
    </row>
    <row r="35" spans="2:15">
      <c r="B35" s="18"/>
      <c r="O35" s="30"/>
    </row>
    <row r="36" spans="2:15">
      <c r="B36" s="18"/>
      <c r="O36" s="30"/>
    </row>
    <row r="37" spans="2:15">
      <c r="B37" s="18"/>
      <c r="O37" s="30"/>
    </row>
    <row r="38" spans="2:15">
      <c r="B38" s="18"/>
      <c r="O38" s="30"/>
    </row>
    <row r="39" spans="2:15">
      <c r="B39" s="18"/>
      <c r="O39" s="30"/>
    </row>
    <row r="40" spans="2:15">
      <c r="B40" s="18"/>
      <c r="O40" s="30"/>
    </row>
    <row r="41" spans="2:15">
      <c r="B41" s="18"/>
      <c r="O41" s="30"/>
    </row>
    <row r="42" spans="2:15">
      <c r="B42" s="18"/>
      <c r="O42" s="30"/>
    </row>
    <row r="43" spans="2:15">
      <c r="B43" s="18"/>
      <c r="O43" s="30"/>
    </row>
    <row r="44" spans="2:15">
      <c r="B44" s="18"/>
      <c r="O44" s="30"/>
    </row>
    <row r="45" spans="2:15">
      <c r="B45" s="18"/>
      <c r="O45" s="30"/>
    </row>
    <row r="46" spans="2:15">
      <c r="B46" s="18"/>
      <c r="O46" s="30"/>
    </row>
    <row r="47" spans="2:15">
      <c r="B47" s="18"/>
      <c r="O47" s="30"/>
    </row>
    <row r="48" spans="2:15">
      <c r="B48" s="18"/>
      <c r="O48" s="30"/>
    </row>
    <row r="49" spans="2:15">
      <c r="B49" s="18"/>
      <c r="O49" s="30"/>
    </row>
    <row r="50" spans="2:15">
      <c r="B50" s="18"/>
      <c r="O50" s="30"/>
    </row>
    <row r="51" spans="2:15">
      <c r="B51" s="18"/>
      <c r="O51" s="30"/>
    </row>
    <row r="52" spans="2:15">
      <c r="B52" s="18"/>
      <c r="O52" s="30"/>
    </row>
    <row r="53" spans="2:15">
      <c r="B53" s="18"/>
      <c r="O53" s="30"/>
    </row>
    <row r="54" spans="2:15">
      <c r="B54" s="18"/>
      <c r="O54" s="30"/>
    </row>
    <row r="55" spans="2:15">
      <c r="B55" s="18"/>
      <c r="O55" s="30"/>
    </row>
    <row r="56" spans="2:15">
      <c r="B56" s="18"/>
      <c r="O56" s="30"/>
    </row>
    <row r="57" spans="2:15">
      <c r="B57" s="18"/>
      <c r="O57" s="30"/>
    </row>
    <row r="58" spans="2:15">
      <c r="B58" s="18"/>
      <c r="O58" s="30"/>
    </row>
    <row r="59" spans="2:15">
      <c r="B59" s="18"/>
      <c r="O59" s="30"/>
    </row>
    <row r="60" spans="2:15">
      <c r="B60" s="18"/>
      <c r="O60" s="30"/>
    </row>
    <row r="61" spans="2:15">
      <c r="B61" s="18"/>
      <c r="O61" s="30"/>
    </row>
    <row r="62" spans="2:15">
      <c r="B62" s="18"/>
      <c r="O62" s="30"/>
    </row>
    <row r="63" spans="2:15">
      <c r="B63" s="18"/>
      <c r="O63" s="30"/>
    </row>
    <row r="64" spans="2:15">
      <c r="B64" s="18"/>
      <c r="O64" s="30"/>
    </row>
    <row r="65" spans="2:15">
      <c r="B65" s="18"/>
      <c r="O65" s="30"/>
    </row>
    <row r="66" spans="2:15">
      <c r="B66" s="18"/>
      <c r="O66" s="30"/>
    </row>
    <row r="67" spans="2:15">
      <c r="B67" s="18"/>
      <c r="O67" s="30"/>
    </row>
    <row r="68" spans="2:15">
      <c r="B68" s="18"/>
      <c r="O68" s="30"/>
    </row>
    <row r="69" spans="2:15">
      <c r="B69" s="18"/>
      <c r="O69" s="30"/>
    </row>
    <row r="70" spans="2:15">
      <c r="B70" s="18"/>
      <c r="O70" s="30"/>
    </row>
    <row r="71" spans="2:15">
      <c r="B71" s="18"/>
      <c r="O71" s="30"/>
    </row>
    <row r="72" spans="2:15">
      <c r="B72" s="18"/>
      <c r="O72" s="30"/>
    </row>
    <row r="73" spans="2:15">
      <c r="B73" s="18"/>
      <c r="O73" s="30"/>
    </row>
    <row r="74" spans="2:15">
      <c r="B74" s="18"/>
      <c r="O74" s="30"/>
    </row>
    <row r="75" spans="2:15">
      <c r="B75" s="18"/>
      <c r="O75" s="30"/>
    </row>
    <row r="76" spans="2:15">
      <c r="B76" s="18"/>
      <c r="O76" s="30"/>
    </row>
    <row r="77" spans="2:15">
      <c r="B77" s="18"/>
      <c r="O77" s="30"/>
    </row>
    <row r="78" spans="2:15">
      <c r="B78" s="18"/>
      <c r="O78" s="30"/>
    </row>
    <row r="79" spans="2:15">
      <c r="B79" s="18"/>
      <c r="O79" s="30"/>
    </row>
    <row r="80" spans="2:15">
      <c r="B80" s="18"/>
      <c r="O80" s="30"/>
    </row>
    <row r="81" spans="2:15">
      <c r="B81" s="18"/>
      <c r="O81" s="30"/>
    </row>
    <row r="82" spans="2:15">
      <c r="B82" s="18"/>
      <c r="O82" s="30"/>
    </row>
    <row r="83" spans="2:15">
      <c r="B83" s="18"/>
      <c r="O83" s="30"/>
    </row>
    <row r="84" spans="2:15">
      <c r="B84" s="27"/>
      <c r="C84" s="28"/>
      <c r="D84" s="28"/>
      <c r="E84" s="28"/>
      <c r="F84" s="28"/>
      <c r="G84" s="28"/>
      <c r="H84" s="28"/>
      <c r="I84" s="28"/>
      <c r="J84" s="28"/>
      <c r="K84" s="28"/>
      <c r="L84" s="28"/>
      <c r="M84" s="28"/>
      <c r="N84" s="28"/>
      <c r="O84" s="31"/>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2-9.医科･歯科健診受診傾向</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28</vt:i4>
      </vt:variant>
    </vt:vector>
  </HeadingPairs>
  <TitlesOfParts>
    <vt:vector size="50" baseType="lpstr">
      <vt:lpstr>年齢別_健診受診率</vt:lpstr>
      <vt:lpstr>年齢別_健診受診率グラフ</vt:lpstr>
      <vt:lpstr>年齢階層別_自己負担割合別健診受診率グラフ</vt:lpstr>
      <vt:lpstr>男女別_健診受診率</vt:lpstr>
      <vt:lpstr>市区町村別_健診受診率</vt:lpstr>
      <vt:lpstr>市町村別_健診受診率グラフ①</vt:lpstr>
      <vt:lpstr>市町村別_健診受診率グラフ②</vt:lpstr>
      <vt:lpstr>市町村別_自己負担割合別健診受診率グラフ</vt:lpstr>
      <vt:lpstr>市区町村別_医科歯科MAP</vt:lpstr>
      <vt:lpstr>市区町村別_医科のみMAP</vt:lpstr>
      <vt:lpstr>市区町村別_歯科のみMAP</vt:lpstr>
      <vt:lpstr>医科健診医療機関受診状況</vt:lpstr>
      <vt:lpstr>市区町村別_医科健診医療機関受診状況</vt:lpstr>
      <vt:lpstr>市町村別_医科健診医療機関受診状況グラフ①</vt:lpstr>
      <vt:lpstr>市町村別_医科健診医療機関受診状況グラフ②</vt:lpstr>
      <vt:lpstr>歯科健診医療機関受診状況</vt:lpstr>
      <vt:lpstr>市区町村別_歯科健診医療機関受診状況</vt:lpstr>
      <vt:lpstr>市町村別_歯科健診医療機関受診状況グラフ①</vt:lpstr>
      <vt:lpstr>市町村別_歯科健診医療機関受診状況グラフ②</vt:lpstr>
      <vt:lpstr>府内府外別健診受診率</vt:lpstr>
      <vt:lpstr>市区町村別_府内府外別健診受診率</vt:lpstr>
      <vt:lpstr>市町村別_府内府外別健診受診率グラフ</vt:lpstr>
      <vt:lpstr>医科健診医療機関受診状況!Print_Area</vt:lpstr>
      <vt:lpstr>市区町村別_医科のみMAP!Print_Area</vt:lpstr>
      <vt:lpstr>市区町村別_医科健診医療機関受診状況!Print_Area</vt:lpstr>
      <vt:lpstr>市区町村別_医科歯科MAP!Print_Area</vt:lpstr>
      <vt:lpstr>市区町村別_健診受診率!Print_Area</vt:lpstr>
      <vt:lpstr>市区町村別_歯科のみMAP!Print_Area</vt:lpstr>
      <vt:lpstr>市区町村別_歯科健診医療機関受診状況!Print_Area</vt:lpstr>
      <vt:lpstr>市区町村別_府内府外別健診受診率!Print_Area</vt:lpstr>
      <vt:lpstr>市町村別_医科健診医療機関受診状況グラフ①!Print_Area</vt:lpstr>
      <vt:lpstr>市町村別_医科健診医療機関受診状況グラフ②!Print_Area</vt:lpstr>
      <vt:lpstr>市町村別_健診受診率グラフ①!Print_Area</vt:lpstr>
      <vt:lpstr>市町村別_健診受診率グラフ②!Print_Area</vt:lpstr>
      <vt:lpstr>市町村別_歯科健診医療機関受診状況グラフ①!Print_Area</vt:lpstr>
      <vt:lpstr>市町村別_歯科健診医療機関受診状況グラフ②!Print_Area</vt:lpstr>
      <vt:lpstr>市町村別_自己負担割合別健診受診率グラフ!Print_Area</vt:lpstr>
      <vt:lpstr>市町村別_府内府外別健診受診率グラフ!Print_Area</vt:lpstr>
      <vt:lpstr>歯科健診医療機関受診状況!Print_Area</vt:lpstr>
      <vt:lpstr>男女別_健診受診率!Print_Area</vt:lpstr>
      <vt:lpstr>年齢階層別_自己負担割合別健診受診率グラフ!Print_Area</vt:lpstr>
      <vt:lpstr>年齢別_健診受診率!Print_Area</vt:lpstr>
      <vt:lpstr>年齢別_健診受診率グラフ!Print_Area</vt:lpstr>
      <vt:lpstr>府内府外別健診受診率!Print_Area</vt:lpstr>
      <vt:lpstr>市区町村別_医科健診医療機関受診状況!Print_Titles</vt:lpstr>
      <vt:lpstr>市区町村別_健診受診率!Print_Titles</vt:lpstr>
      <vt:lpstr>市区町村別_歯科健診医療機関受診状況!Print_Titles</vt:lpstr>
      <vt:lpstr>市区町村別_府内府外別健診受診率!Print_Titles</vt:lpstr>
      <vt:lpstr>男女別_健診受診率!Print_Titles</vt:lpstr>
      <vt:lpstr>年齢別_健診受診率!Print_Titles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revision/>
  <dcterms:created xsi:type="dcterms:W3CDTF">2023-12-15T08:19:38Z</dcterms:created>
  <dcterms:modified xsi:type="dcterms:W3CDTF">2023-12-26T05:14:53Z</dcterms:modified>
  <cp:category/>
  <cp:contentStatus/>
  <dc:language/>
  <cp:version/>
</cp:coreProperties>
</file>