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255.102\分析作業用\■■分析係納品フォルダ\202211_大阪府後期高齢者医療広域連合_医療費分析\07_納品物(清書)\清書チェック依頼⑤_ver.1.0.2\医療費分析(令和3年度)\新しいフォルダー\"/>
    </mc:Choice>
  </mc:AlternateContent>
  <xr:revisionPtr revIDLastSave="0" documentId="13_ncr:1_{49678D59-80E4-44E8-8D90-58BA11462E98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リンク集" sheetId="1" r:id="rId1"/>
  </sheets>
  <definedNames>
    <definedName name="_xlnm._FilterDatabase" localSheetId="0" hidden="1">リンク集!$B$2:$I$806</definedName>
    <definedName name="_Order1" hidden="1">255</definedName>
    <definedName name="_xlnm.Print_Area" localSheetId="0">リンク集!$A$1:$I$806</definedName>
    <definedName name="_xlnm.Print_Titles" localSheetId="0">リンク集!$1:$3</definedName>
  </definedNames>
  <calcPr calcId="191029"/>
</workbook>
</file>

<file path=xl/calcChain.xml><?xml version="1.0" encoding="utf-8"?>
<calcChain xmlns="http://schemas.openxmlformats.org/spreadsheetml/2006/main">
  <c r="I438" i="1" l="1"/>
  <c r="I437" i="1"/>
  <c r="I324" i="1" l="1"/>
  <c r="I323" i="1"/>
  <c r="I518" i="1" l="1"/>
  <c r="I571" i="1"/>
  <c r="I570" i="1"/>
  <c r="I569" i="1"/>
  <c r="I520" i="1"/>
  <c r="I519" i="1"/>
  <c r="I806" i="1" l="1"/>
  <c r="I805" i="1"/>
  <c r="I804" i="1"/>
  <c r="I803" i="1"/>
  <c r="I802" i="1"/>
  <c r="I11" i="1"/>
  <c r="I10" i="1"/>
  <c r="I9" i="1"/>
  <c r="I8" i="1"/>
  <c r="I7" i="1"/>
  <c r="I6" i="1"/>
  <c r="I5" i="1"/>
  <c r="I4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</calcChain>
</file>

<file path=xl/sharedStrings.xml><?xml version="1.0" encoding="utf-8"?>
<sst xmlns="http://schemas.openxmlformats.org/spreadsheetml/2006/main" count="1748" uniqueCount="1653">
  <si>
    <t>ファイル名</t>
    <rPh sb="4" eb="5">
      <t>メイ</t>
    </rPh>
    <phoneticPr fontId="4"/>
  </si>
  <si>
    <t>シート名</t>
    <rPh sb="3" eb="4">
      <t>メイ</t>
    </rPh>
    <phoneticPr fontId="4"/>
  </si>
  <si>
    <t>基礎統計</t>
    <rPh sb="0" eb="2">
      <t>キソ</t>
    </rPh>
    <rPh sb="2" eb="4">
      <t>トウケイ</t>
    </rPh>
    <phoneticPr fontId="4"/>
  </si>
  <si>
    <t>被保険者数</t>
    <rPh sb="0" eb="4">
      <t>ヒホケンシャ</t>
    </rPh>
    <rPh sb="4" eb="5">
      <t>スウ</t>
    </rPh>
    <phoneticPr fontId="4"/>
  </si>
  <si>
    <t>介護保険の状況</t>
    <rPh sb="0" eb="2">
      <t>カイゴ</t>
    </rPh>
    <rPh sb="2" eb="4">
      <t>ホケン</t>
    </rPh>
    <rPh sb="5" eb="7">
      <t>ジョウキョウ</t>
    </rPh>
    <phoneticPr fontId="4"/>
  </si>
  <si>
    <t>主たる死因の状況</t>
    <rPh sb="0" eb="1">
      <t>シュ</t>
    </rPh>
    <rPh sb="3" eb="5">
      <t>シイン</t>
    </rPh>
    <rPh sb="6" eb="8">
      <t>ジョウキョウ</t>
    </rPh>
    <phoneticPr fontId="4"/>
  </si>
  <si>
    <t>医療費の状況</t>
    <rPh sb="0" eb="3">
      <t>イリョウヒ</t>
    </rPh>
    <rPh sb="4" eb="6">
      <t>ジョウキョウ</t>
    </rPh>
    <phoneticPr fontId="4"/>
  </si>
  <si>
    <t>医療費の状況</t>
    <rPh sb="0" eb="2">
      <t>イリョウ</t>
    </rPh>
    <rPh sb="2" eb="3">
      <t>ヒ</t>
    </rPh>
    <rPh sb="4" eb="6">
      <t>ジョウキョウ</t>
    </rPh>
    <phoneticPr fontId="4"/>
  </si>
  <si>
    <t>疾病別医療費統計</t>
    <rPh sb="0" eb="2">
      <t>シッペイ</t>
    </rPh>
    <rPh sb="2" eb="3">
      <t>ベツ</t>
    </rPh>
    <rPh sb="3" eb="6">
      <t>イリョウヒ</t>
    </rPh>
    <rPh sb="6" eb="8">
      <t>トウケイ</t>
    </rPh>
    <phoneticPr fontId="4"/>
  </si>
  <si>
    <t>大分類　全体</t>
    <rPh sb="0" eb="3">
      <t>ダイブンルイ</t>
    </rPh>
    <rPh sb="4" eb="6">
      <t>ゼンタイ</t>
    </rPh>
    <phoneticPr fontId="4"/>
  </si>
  <si>
    <t>全体</t>
    <phoneticPr fontId="4"/>
  </si>
  <si>
    <t>生活習慣病の状況</t>
    <rPh sb="0" eb="2">
      <t>セイカツ</t>
    </rPh>
    <rPh sb="2" eb="4">
      <t>シュウカン</t>
    </rPh>
    <rPh sb="4" eb="5">
      <t>ビョウ</t>
    </rPh>
    <rPh sb="6" eb="8">
      <t>ジョウキョウ</t>
    </rPh>
    <phoneticPr fontId="4"/>
  </si>
  <si>
    <t>医科健診受診率</t>
    <rPh sb="0" eb="2">
      <t>イカ</t>
    </rPh>
    <rPh sb="2" eb="4">
      <t>ケンシン</t>
    </rPh>
    <rPh sb="4" eb="6">
      <t>ジュシン</t>
    </rPh>
    <rPh sb="6" eb="7">
      <t>リツ</t>
    </rPh>
    <phoneticPr fontId="4"/>
  </si>
  <si>
    <t>医科健診有所見者割合</t>
    <rPh sb="0" eb="2">
      <t>イカ</t>
    </rPh>
    <rPh sb="2" eb="4">
      <t>ケンシン</t>
    </rPh>
    <rPh sb="4" eb="5">
      <t>ユウ</t>
    </rPh>
    <rPh sb="5" eb="7">
      <t>ショケン</t>
    </rPh>
    <rPh sb="7" eb="8">
      <t>シャ</t>
    </rPh>
    <rPh sb="8" eb="10">
      <t>ワリアイ</t>
    </rPh>
    <phoneticPr fontId="4"/>
  </si>
  <si>
    <t>透析患者の起因分析</t>
    <rPh sb="0" eb="2">
      <t>トウセキ</t>
    </rPh>
    <rPh sb="2" eb="4">
      <t>カンジャ</t>
    </rPh>
    <rPh sb="5" eb="7">
      <t>キイン</t>
    </rPh>
    <rPh sb="7" eb="9">
      <t>ブンセキ</t>
    </rPh>
    <phoneticPr fontId="4"/>
  </si>
  <si>
    <t>高齢者の疾病傾向</t>
    <rPh sb="0" eb="3">
      <t>コウレイシャ</t>
    </rPh>
    <rPh sb="4" eb="6">
      <t>シッペイ</t>
    </rPh>
    <rPh sb="6" eb="8">
      <t>ケイコウ</t>
    </rPh>
    <phoneticPr fontId="4"/>
  </si>
  <si>
    <t>受診行動適正化に係る分析</t>
    <rPh sb="0" eb="2">
      <t>ジュシン</t>
    </rPh>
    <rPh sb="2" eb="4">
      <t>コウドウ</t>
    </rPh>
    <rPh sb="4" eb="7">
      <t>テキセイカ</t>
    </rPh>
    <rPh sb="8" eb="9">
      <t>カカ</t>
    </rPh>
    <rPh sb="10" eb="12">
      <t>ブンセキ</t>
    </rPh>
    <phoneticPr fontId="4"/>
  </si>
  <si>
    <t>分析内容</t>
    <rPh sb="0" eb="2">
      <t>ブンセキ</t>
    </rPh>
    <rPh sb="2" eb="4">
      <t>ナイヨウ</t>
    </rPh>
    <phoneticPr fontId="4"/>
  </si>
  <si>
    <t>高額レセプト件数及び割合　市区町村別</t>
    <rPh sb="0" eb="2">
      <t>コウガク</t>
    </rPh>
    <rPh sb="13" eb="15">
      <t>シク</t>
    </rPh>
    <rPh sb="15" eb="17">
      <t>チョウソン</t>
    </rPh>
    <rPh sb="17" eb="18">
      <t>ベツ</t>
    </rPh>
    <phoneticPr fontId="4"/>
  </si>
  <si>
    <t>医療費大分類上位5疾病　地区別</t>
    <rPh sb="0" eb="2">
      <t>イリョウ</t>
    </rPh>
    <rPh sb="2" eb="3">
      <t>ヒ</t>
    </rPh>
    <rPh sb="3" eb="6">
      <t>ダイブンルイ</t>
    </rPh>
    <rPh sb="6" eb="8">
      <t>ジョウイ</t>
    </rPh>
    <rPh sb="9" eb="11">
      <t>シッペイ</t>
    </rPh>
    <rPh sb="12" eb="14">
      <t>チク</t>
    </rPh>
    <rPh sb="14" eb="15">
      <t>ベツ</t>
    </rPh>
    <phoneticPr fontId="4"/>
  </si>
  <si>
    <t>医療費大分類上位5疾病　市区町村別</t>
    <rPh sb="0" eb="2">
      <t>イリョウ</t>
    </rPh>
    <rPh sb="2" eb="3">
      <t>ヒ</t>
    </rPh>
    <rPh sb="3" eb="6">
      <t>ダイブンルイ</t>
    </rPh>
    <rPh sb="6" eb="8">
      <t>ジョウイ</t>
    </rPh>
    <rPh sb="9" eb="11">
      <t>シッペイ</t>
    </rPh>
    <rPh sb="12" eb="14">
      <t>シク</t>
    </rPh>
    <rPh sb="14" eb="16">
      <t>チョウソン</t>
    </rPh>
    <rPh sb="16" eb="17">
      <t>ベツ</t>
    </rPh>
    <phoneticPr fontId="4"/>
  </si>
  <si>
    <t>中分類による医療費上位10疾病　広域連合全体</t>
    <rPh sb="16" eb="18">
      <t>コウイキ</t>
    </rPh>
    <rPh sb="18" eb="20">
      <t>レンゴウ</t>
    </rPh>
    <rPh sb="20" eb="22">
      <t>ゼンタイ</t>
    </rPh>
    <phoneticPr fontId="4"/>
  </si>
  <si>
    <t>中分類による医療費上位10疾病　地区別</t>
    <rPh sb="16" eb="18">
      <t>チク</t>
    </rPh>
    <rPh sb="18" eb="19">
      <t>ベツ</t>
    </rPh>
    <phoneticPr fontId="4"/>
  </si>
  <si>
    <t>中分類による医療費上位10疾病　市区町村別</t>
    <rPh sb="16" eb="18">
      <t>シク</t>
    </rPh>
    <rPh sb="18" eb="20">
      <t>マチムラ</t>
    </rPh>
    <rPh sb="20" eb="21">
      <t>ベツ</t>
    </rPh>
    <phoneticPr fontId="4"/>
  </si>
  <si>
    <t>中分類による患者数上位10疾病　広域連合全体</t>
    <rPh sb="16" eb="18">
      <t>コウイキ</t>
    </rPh>
    <rPh sb="18" eb="20">
      <t>レンゴウ</t>
    </rPh>
    <rPh sb="20" eb="22">
      <t>ゼンタイ</t>
    </rPh>
    <phoneticPr fontId="4"/>
  </si>
  <si>
    <t>中分類による患者数上位10疾病　地区別</t>
    <rPh sb="16" eb="18">
      <t>チク</t>
    </rPh>
    <rPh sb="18" eb="19">
      <t>ベツ</t>
    </rPh>
    <phoneticPr fontId="4"/>
  </si>
  <si>
    <t>中分類による患者数上位10疾病　市区町村別</t>
    <rPh sb="16" eb="18">
      <t>シク</t>
    </rPh>
    <rPh sb="18" eb="20">
      <t>マチムラ</t>
    </rPh>
    <rPh sb="20" eb="21">
      <t>ベツ</t>
    </rPh>
    <phoneticPr fontId="4"/>
  </si>
  <si>
    <t>中分類による患者一人当たり医療費上位10疾病　広域連合全体</t>
    <rPh sb="23" eb="25">
      <t>コウイキ</t>
    </rPh>
    <rPh sb="25" eb="27">
      <t>レンゴウ</t>
    </rPh>
    <rPh sb="27" eb="29">
      <t>ゼンタイ</t>
    </rPh>
    <phoneticPr fontId="4"/>
  </si>
  <si>
    <t>中分類による患者一人当たり医療費上位10疾病　地区別</t>
    <rPh sb="23" eb="25">
      <t>チク</t>
    </rPh>
    <rPh sb="25" eb="26">
      <t>ベツ</t>
    </rPh>
    <phoneticPr fontId="4"/>
  </si>
  <si>
    <t>中分類による患者一人当たり医療費上位10疾病　市区町村別</t>
    <rPh sb="23" eb="27">
      <t>シクチョウソン</t>
    </rPh>
    <rPh sb="27" eb="28">
      <t>ベツ</t>
    </rPh>
    <phoneticPr fontId="4"/>
  </si>
  <si>
    <t>中分類による医療費上位10疾病の上位3傷病名　地区別</t>
    <rPh sb="23" eb="25">
      <t>チク</t>
    </rPh>
    <rPh sb="25" eb="26">
      <t>ベツ</t>
    </rPh>
    <phoneticPr fontId="4"/>
  </si>
  <si>
    <t>中分類による医療費上位10疾病の上位3傷病名　市区町村別</t>
    <rPh sb="23" eb="28">
      <t>シクチョウソンベツ</t>
    </rPh>
    <phoneticPr fontId="4"/>
  </si>
  <si>
    <t>中分類による患者数上位10疾病の上位3傷病名　地区別</t>
    <rPh sb="23" eb="25">
      <t>チク</t>
    </rPh>
    <rPh sb="25" eb="26">
      <t>ベツ</t>
    </rPh>
    <phoneticPr fontId="4"/>
  </si>
  <si>
    <t>中分類による患者数上位10疾病の上位3傷病名　市区町村別</t>
    <rPh sb="23" eb="28">
      <t>シクチョウソンベツ</t>
    </rPh>
    <phoneticPr fontId="4"/>
  </si>
  <si>
    <t>中分類による患者一人当たりの医療費上位10疾病の上位3傷病名　市区町村別</t>
    <rPh sb="31" eb="36">
      <t>シクチョウソンベツ</t>
    </rPh>
    <phoneticPr fontId="4"/>
  </si>
  <si>
    <t>中分類による患者一人当たりの医療費上位10疾病の上位3傷病名　地区別</t>
    <rPh sb="31" eb="33">
      <t>チク</t>
    </rPh>
    <rPh sb="33" eb="34">
      <t>ベツ</t>
    </rPh>
    <phoneticPr fontId="4"/>
  </si>
  <si>
    <t>中分類による医療費上位10疾病(広域連合全体基準)　地区別</t>
    <rPh sb="0" eb="3">
      <t>チュウブンルイ</t>
    </rPh>
    <rPh sb="6" eb="9">
      <t>イリョウヒ</t>
    </rPh>
    <rPh sb="9" eb="11">
      <t>ジョウイ</t>
    </rPh>
    <rPh sb="13" eb="15">
      <t>シッペイ</t>
    </rPh>
    <rPh sb="16" eb="18">
      <t>コウイキ</t>
    </rPh>
    <rPh sb="18" eb="20">
      <t>レンゴウ</t>
    </rPh>
    <rPh sb="20" eb="22">
      <t>ゼンタイ</t>
    </rPh>
    <rPh sb="22" eb="24">
      <t>キジュン</t>
    </rPh>
    <rPh sb="26" eb="28">
      <t>チク</t>
    </rPh>
    <rPh sb="28" eb="29">
      <t>ベツ</t>
    </rPh>
    <phoneticPr fontId="4"/>
  </si>
  <si>
    <t>中分類による医療費上位10疾病(広域連合全体基準)　市区町村別</t>
    <rPh sb="26" eb="31">
      <t>シクチョウソンベツ</t>
    </rPh>
    <phoneticPr fontId="4"/>
  </si>
  <si>
    <t>中分類による患者数上位10疾病(広域連合全体基準)　地区別</t>
    <rPh sb="0" eb="3">
      <t>チュウブンルイ</t>
    </rPh>
    <rPh sb="6" eb="9">
      <t>カンジャスウ</t>
    </rPh>
    <rPh sb="9" eb="11">
      <t>ジョウイ</t>
    </rPh>
    <rPh sb="13" eb="15">
      <t>シッペイ</t>
    </rPh>
    <rPh sb="16" eb="18">
      <t>コウイキ</t>
    </rPh>
    <rPh sb="18" eb="20">
      <t>レンゴウ</t>
    </rPh>
    <rPh sb="20" eb="22">
      <t>ゼンタイ</t>
    </rPh>
    <rPh sb="22" eb="24">
      <t>キジュン</t>
    </rPh>
    <rPh sb="26" eb="28">
      <t>チク</t>
    </rPh>
    <rPh sb="28" eb="29">
      <t>ベツ</t>
    </rPh>
    <phoneticPr fontId="4"/>
  </si>
  <si>
    <t>中分類による患者数上位10疾病(広域連合全体基準)　市区町村別</t>
    <rPh sb="0" eb="3">
      <t>チュウブンルイ</t>
    </rPh>
    <rPh sb="6" eb="9">
      <t>カンジャスウ</t>
    </rPh>
    <rPh sb="9" eb="11">
      <t>ジョウイ</t>
    </rPh>
    <rPh sb="13" eb="15">
      <t>シッペイ</t>
    </rPh>
    <rPh sb="16" eb="18">
      <t>コウイキ</t>
    </rPh>
    <rPh sb="18" eb="20">
      <t>レンゴウ</t>
    </rPh>
    <rPh sb="20" eb="22">
      <t>ゼンタイ</t>
    </rPh>
    <rPh sb="22" eb="24">
      <t>キジュン</t>
    </rPh>
    <rPh sb="26" eb="31">
      <t>シクチョウソンベツ</t>
    </rPh>
    <phoneticPr fontId="4"/>
  </si>
  <si>
    <t>中分類による患者一人当たりの医療費上位10疾病(広域連合全体基準)　地区別</t>
    <rPh sb="0" eb="3">
      <t>チュウブンルイ</t>
    </rPh>
    <rPh sb="6" eb="8">
      <t>カンジャ</t>
    </rPh>
    <rPh sb="8" eb="10">
      <t>ヒトリ</t>
    </rPh>
    <rPh sb="10" eb="11">
      <t>ア</t>
    </rPh>
    <rPh sb="14" eb="17">
      <t>イリョウヒ</t>
    </rPh>
    <rPh sb="17" eb="19">
      <t>ジョウイ</t>
    </rPh>
    <rPh sb="21" eb="23">
      <t>シッペイ</t>
    </rPh>
    <rPh sb="24" eb="26">
      <t>コウイキ</t>
    </rPh>
    <rPh sb="26" eb="28">
      <t>レンゴウ</t>
    </rPh>
    <rPh sb="28" eb="30">
      <t>ゼンタイ</t>
    </rPh>
    <rPh sb="30" eb="32">
      <t>キジュン</t>
    </rPh>
    <rPh sb="34" eb="36">
      <t>チク</t>
    </rPh>
    <rPh sb="36" eb="37">
      <t>ベツ</t>
    </rPh>
    <phoneticPr fontId="4"/>
  </si>
  <si>
    <t>中分類による患者一人当たりの医療費上位10疾病(広域連合全体基準)　市区町村別</t>
    <rPh sb="0" eb="3">
      <t>チュウブンルイ</t>
    </rPh>
    <rPh sb="6" eb="8">
      <t>カンジャ</t>
    </rPh>
    <rPh sb="8" eb="10">
      <t>ヒトリ</t>
    </rPh>
    <rPh sb="10" eb="11">
      <t>ア</t>
    </rPh>
    <rPh sb="14" eb="17">
      <t>イリョウヒ</t>
    </rPh>
    <rPh sb="17" eb="19">
      <t>ジョウイ</t>
    </rPh>
    <rPh sb="21" eb="23">
      <t>シッペイ</t>
    </rPh>
    <rPh sb="24" eb="26">
      <t>コウイキ</t>
    </rPh>
    <rPh sb="26" eb="28">
      <t>レンゴウ</t>
    </rPh>
    <rPh sb="28" eb="30">
      <t>ゼンタイ</t>
    </rPh>
    <rPh sb="30" eb="32">
      <t>キジュン</t>
    </rPh>
    <rPh sb="34" eb="39">
      <t>シクチョウソンベツ</t>
    </rPh>
    <phoneticPr fontId="4"/>
  </si>
  <si>
    <t>中分類による医療費上位10疾病の上位3傷病名(広域連合全体基準)　地区別</t>
    <rPh sb="33" eb="35">
      <t>チク</t>
    </rPh>
    <rPh sb="35" eb="36">
      <t>ベツ</t>
    </rPh>
    <phoneticPr fontId="4"/>
  </si>
  <si>
    <t>中分類による医療費上位10疾病の上位3傷病名(広域連合全体基準)　市区町村別</t>
    <rPh sb="33" eb="38">
      <t>シクチョウソンベツ</t>
    </rPh>
    <phoneticPr fontId="4"/>
  </si>
  <si>
    <t>中分類による患者数上位10疾病の上位3傷病名(広域連合全体基準)　地区別</t>
    <rPh sb="33" eb="36">
      <t>チクベツ</t>
    </rPh>
    <phoneticPr fontId="4"/>
  </si>
  <si>
    <t>中分類による患者数上位10疾病の上位3傷病名(広域連合全体基準)　市区町村別</t>
    <rPh sb="33" eb="35">
      <t>シク</t>
    </rPh>
    <rPh sb="35" eb="37">
      <t>チョウソン</t>
    </rPh>
    <rPh sb="37" eb="38">
      <t>ベツ</t>
    </rPh>
    <phoneticPr fontId="4"/>
  </si>
  <si>
    <t>生活習慣病の状況　地区別</t>
    <rPh sb="0" eb="2">
      <t>セイカツ</t>
    </rPh>
    <rPh sb="2" eb="4">
      <t>シュウカン</t>
    </rPh>
    <rPh sb="4" eb="5">
      <t>ビョウ</t>
    </rPh>
    <rPh sb="6" eb="8">
      <t>ジョウキョウ</t>
    </rPh>
    <rPh sb="9" eb="11">
      <t>チク</t>
    </rPh>
    <rPh sb="11" eb="12">
      <t>ベツ</t>
    </rPh>
    <phoneticPr fontId="4"/>
  </si>
  <si>
    <t>生活習慣病の状況　市区町村別</t>
    <rPh sb="0" eb="2">
      <t>セイカツ</t>
    </rPh>
    <rPh sb="2" eb="4">
      <t>シュウカン</t>
    </rPh>
    <rPh sb="4" eb="5">
      <t>ビョウ</t>
    </rPh>
    <rPh sb="6" eb="8">
      <t>ジョウキョウ</t>
    </rPh>
    <rPh sb="9" eb="10">
      <t>シ</t>
    </rPh>
    <rPh sb="10" eb="11">
      <t>ク</t>
    </rPh>
    <rPh sb="11" eb="13">
      <t>マチムラ</t>
    </rPh>
    <rPh sb="13" eb="14">
      <t>ベツ</t>
    </rPh>
    <phoneticPr fontId="4"/>
  </si>
  <si>
    <t>生活習慣病疾病別の医療費状況　広域連合全体</t>
    <rPh sb="12" eb="14">
      <t>ジョウキョウ</t>
    </rPh>
    <rPh sb="15" eb="17">
      <t>コウイキ</t>
    </rPh>
    <rPh sb="17" eb="19">
      <t>レンゴウ</t>
    </rPh>
    <rPh sb="19" eb="21">
      <t>ゼンタイ</t>
    </rPh>
    <phoneticPr fontId="4"/>
  </si>
  <si>
    <t>生活習慣病疾病別の医療費状況　地区別</t>
    <rPh sb="12" eb="14">
      <t>ジョウキョウ</t>
    </rPh>
    <rPh sb="15" eb="17">
      <t>チク</t>
    </rPh>
    <rPh sb="17" eb="18">
      <t>ベツ</t>
    </rPh>
    <phoneticPr fontId="4"/>
  </si>
  <si>
    <t>生活習慣病疾病別の医療費状況　市区町村別</t>
    <rPh sb="12" eb="14">
      <t>ジョウキョウ</t>
    </rPh>
    <rPh sb="15" eb="17">
      <t>シク</t>
    </rPh>
    <rPh sb="17" eb="19">
      <t>チョウソン</t>
    </rPh>
    <rPh sb="19" eb="20">
      <t>ベツ</t>
    </rPh>
    <phoneticPr fontId="4"/>
  </si>
  <si>
    <t>医科健診有所見者割合　地区別</t>
    <rPh sb="11" eb="13">
      <t>チク</t>
    </rPh>
    <rPh sb="13" eb="14">
      <t>ベツ</t>
    </rPh>
    <phoneticPr fontId="4"/>
  </si>
  <si>
    <t>医科健診有所見者割合　市区町村別</t>
    <phoneticPr fontId="4"/>
  </si>
  <si>
    <t>歯科健診受診率　地区別</t>
    <rPh sb="0" eb="2">
      <t>シカ</t>
    </rPh>
    <rPh sb="2" eb="4">
      <t>ケンシン</t>
    </rPh>
    <rPh sb="4" eb="6">
      <t>ジュシン</t>
    </rPh>
    <rPh sb="6" eb="7">
      <t>リツ</t>
    </rPh>
    <rPh sb="8" eb="10">
      <t>チク</t>
    </rPh>
    <rPh sb="10" eb="11">
      <t>ベツ</t>
    </rPh>
    <phoneticPr fontId="4"/>
  </si>
  <si>
    <t>歯科健診受診率　市区町村別</t>
    <rPh sb="0" eb="2">
      <t>シカ</t>
    </rPh>
    <rPh sb="2" eb="4">
      <t>ケンシン</t>
    </rPh>
    <rPh sb="4" eb="6">
      <t>ジュシン</t>
    </rPh>
    <rPh sb="6" eb="7">
      <t>リツ</t>
    </rPh>
    <rPh sb="8" eb="10">
      <t>シク</t>
    </rPh>
    <rPh sb="10" eb="12">
      <t>チョウソン</t>
    </rPh>
    <rPh sb="12" eb="13">
      <t>ベツ</t>
    </rPh>
    <phoneticPr fontId="4"/>
  </si>
  <si>
    <t>医科健診有所見者割合　広域連合全体</t>
    <rPh sb="11" eb="17">
      <t>コウイキレンゴウゼンタイ</t>
    </rPh>
    <phoneticPr fontId="4"/>
  </si>
  <si>
    <t>歯科健診有所見者割合　広域連合全体</t>
    <rPh sb="0" eb="2">
      <t>シカ</t>
    </rPh>
    <rPh sb="2" eb="4">
      <t>ケンシン</t>
    </rPh>
    <rPh sb="11" eb="17">
      <t>コウイキレンゴウゼンタイ</t>
    </rPh>
    <phoneticPr fontId="4"/>
  </si>
  <si>
    <t>歯科健診有所見者割合　地区別</t>
    <rPh sb="0" eb="2">
      <t>シカ</t>
    </rPh>
    <rPh sb="2" eb="4">
      <t>ケンシン</t>
    </rPh>
    <rPh sb="11" eb="13">
      <t>チク</t>
    </rPh>
    <rPh sb="13" eb="14">
      <t>ベツ</t>
    </rPh>
    <phoneticPr fontId="4"/>
  </si>
  <si>
    <t>EAT10点数別該当者状況　地区別</t>
    <rPh sb="14" eb="16">
      <t>チク</t>
    </rPh>
    <rPh sb="16" eb="17">
      <t>ベツ</t>
    </rPh>
    <phoneticPr fontId="4"/>
  </si>
  <si>
    <t>EAT10点数別該当者状況　市区町村別</t>
    <phoneticPr fontId="4"/>
  </si>
  <si>
    <t>EAT10点数別高齢者の疾病状況　広域連合全体</t>
    <rPh sb="17" eb="23">
      <t>コウイキレンゴウゼンタイ</t>
    </rPh>
    <phoneticPr fontId="4"/>
  </si>
  <si>
    <t>EAT10点数別高齢者の疾病状況　地区別</t>
    <rPh sb="17" eb="19">
      <t>チク</t>
    </rPh>
    <rPh sb="19" eb="20">
      <t>ベツ</t>
    </rPh>
    <phoneticPr fontId="4"/>
  </si>
  <si>
    <t>EAT10点数別高齢者の疾病状況　市区町村別</t>
    <phoneticPr fontId="4"/>
  </si>
  <si>
    <t>透析患者数　地区別</t>
    <rPh sb="6" eb="8">
      <t>チク</t>
    </rPh>
    <rPh sb="8" eb="9">
      <t>ベツ</t>
    </rPh>
    <phoneticPr fontId="4"/>
  </si>
  <si>
    <t>透析患者割合　地区別　グラフ</t>
    <rPh sb="0" eb="2">
      <t>トウセキ</t>
    </rPh>
    <rPh sb="2" eb="4">
      <t>カンジャ</t>
    </rPh>
    <rPh sb="4" eb="6">
      <t>ワリアイ</t>
    </rPh>
    <rPh sb="7" eb="9">
      <t>チク</t>
    </rPh>
    <rPh sb="9" eb="10">
      <t>ベツ</t>
    </rPh>
    <phoneticPr fontId="4"/>
  </si>
  <si>
    <t>透析患者数　市区町村別</t>
    <phoneticPr fontId="4"/>
  </si>
  <si>
    <t>透析患者割合　市区町村別　グラフ</t>
    <rPh sb="0" eb="2">
      <t>トウセキ</t>
    </rPh>
    <rPh sb="2" eb="4">
      <t>カンジャ</t>
    </rPh>
    <rPh sb="4" eb="6">
      <t>ワリアイ</t>
    </rPh>
    <phoneticPr fontId="4"/>
  </si>
  <si>
    <t>透析患者数と起因　広域連合全体</t>
    <rPh sb="9" eb="15">
      <t>コウイキレンゴウゼンタイ</t>
    </rPh>
    <phoneticPr fontId="4"/>
  </si>
  <si>
    <t>透析患者数と起因　地区別</t>
    <rPh sb="9" eb="11">
      <t>チク</t>
    </rPh>
    <rPh sb="11" eb="12">
      <t>ベツ</t>
    </rPh>
    <phoneticPr fontId="4"/>
  </si>
  <si>
    <t>透析患者数と起因　市区町村別</t>
    <rPh sb="9" eb="11">
      <t>シク</t>
    </rPh>
    <rPh sb="11" eb="13">
      <t>チョウソン</t>
    </rPh>
    <rPh sb="13" eb="14">
      <t>ベツ</t>
    </rPh>
    <phoneticPr fontId="4"/>
  </si>
  <si>
    <t>透析患者の生活習慣病状況　広域連合全体</t>
    <rPh sb="13" eb="19">
      <t>コウイキレンゴウゼンタイ</t>
    </rPh>
    <phoneticPr fontId="4"/>
  </si>
  <si>
    <t>透析患者の生活習慣病状況　地区別</t>
    <rPh sb="13" eb="15">
      <t>チク</t>
    </rPh>
    <rPh sb="15" eb="16">
      <t>ベツ</t>
    </rPh>
    <phoneticPr fontId="4"/>
  </si>
  <si>
    <t>透析患者の生活習慣病状況　市区町村別</t>
    <rPh sb="13" eb="18">
      <t>シクチョウソンベツ</t>
    </rPh>
    <phoneticPr fontId="4"/>
  </si>
  <si>
    <t>腎症重症化予防指導対象者分析　広域連合全体</t>
    <rPh sb="15" eb="21">
      <t>コウイキレンゴウゼンタイ</t>
    </rPh>
    <phoneticPr fontId="4"/>
  </si>
  <si>
    <t>腎症重症化予防指導対象者分析　地区別</t>
    <rPh sb="15" eb="17">
      <t>チク</t>
    </rPh>
    <rPh sb="17" eb="18">
      <t>ベツ</t>
    </rPh>
    <phoneticPr fontId="4"/>
  </si>
  <si>
    <t>指導対象者割合　地区別　グラフ</t>
    <rPh sb="8" eb="10">
      <t>チク</t>
    </rPh>
    <rPh sb="10" eb="11">
      <t>ベツ</t>
    </rPh>
    <phoneticPr fontId="4"/>
  </si>
  <si>
    <t>腎症重症化予防指導対象者分析　市区町村別</t>
    <rPh sb="15" eb="20">
      <t>シクチョウソンベツ</t>
    </rPh>
    <phoneticPr fontId="4"/>
  </si>
  <si>
    <t>指導対象者割合　市区町村別　グラフ</t>
    <rPh sb="8" eb="13">
      <t>シクチョウソンベツ</t>
    </rPh>
    <phoneticPr fontId="4"/>
  </si>
  <si>
    <t>高齢者の疾病　地区別</t>
    <rPh sb="7" eb="9">
      <t>チク</t>
    </rPh>
    <rPh sb="9" eb="10">
      <t>ベツ</t>
    </rPh>
    <phoneticPr fontId="4"/>
  </si>
  <si>
    <t>患者一人当たりの高齢者の疾病医療費　地区別　グラフ</t>
    <rPh sb="18" eb="21">
      <t>チクベツ</t>
    </rPh>
    <phoneticPr fontId="4"/>
  </si>
  <si>
    <t>高齢者の疾病　市区町村別</t>
    <rPh sb="7" eb="12">
      <t>シクチョウソンベツ</t>
    </rPh>
    <phoneticPr fontId="4"/>
  </si>
  <si>
    <t>患者一人当たりの高齢者の疾病医療費　市区町村別　グラフ</t>
    <phoneticPr fontId="4"/>
  </si>
  <si>
    <t>受診行動適正化に係る分析　広域連合全体</t>
    <rPh sb="13" eb="19">
      <t>コウイキレンゴウゼンタイ</t>
    </rPh>
    <phoneticPr fontId="4"/>
  </si>
  <si>
    <t>受診行動適正化に係る分析　地区別</t>
    <rPh sb="13" eb="15">
      <t>チク</t>
    </rPh>
    <rPh sb="15" eb="16">
      <t>ベツ</t>
    </rPh>
    <phoneticPr fontId="4"/>
  </si>
  <si>
    <t>重複受診患者割合　地区別　グラフ</t>
    <rPh sb="9" eb="11">
      <t>チク</t>
    </rPh>
    <rPh sb="11" eb="12">
      <t>ベツ</t>
    </rPh>
    <phoneticPr fontId="4"/>
  </si>
  <si>
    <t>重複服薬患者割合　地区別　グラフ</t>
    <rPh sb="9" eb="12">
      <t>チクベツ</t>
    </rPh>
    <phoneticPr fontId="4"/>
  </si>
  <si>
    <t>重複受診の要因となる主な上位疾病　地区別</t>
    <rPh sb="0" eb="2">
      <t>ジュウフク</t>
    </rPh>
    <rPh sb="2" eb="4">
      <t>ジュシン</t>
    </rPh>
    <rPh sb="5" eb="7">
      <t>ヨウイン</t>
    </rPh>
    <rPh sb="10" eb="11">
      <t>オモ</t>
    </rPh>
    <rPh sb="12" eb="14">
      <t>ジョウイ</t>
    </rPh>
    <rPh sb="14" eb="16">
      <t>シッペイ</t>
    </rPh>
    <rPh sb="17" eb="19">
      <t>チク</t>
    </rPh>
    <rPh sb="19" eb="20">
      <t>ベツ</t>
    </rPh>
    <phoneticPr fontId="4"/>
  </si>
  <si>
    <t>重複受診の要因となる主な上位疾病　市区町村別</t>
    <rPh sb="0" eb="2">
      <t>ジュウフク</t>
    </rPh>
    <rPh sb="2" eb="4">
      <t>ジュシン</t>
    </rPh>
    <rPh sb="5" eb="7">
      <t>ヨウイン</t>
    </rPh>
    <rPh sb="10" eb="11">
      <t>オモ</t>
    </rPh>
    <rPh sb="12" eb="14">
      <t>ジョウイ</t>
    </rPh>
    <rPh sb="14" eb="16">
      <t>シッペイ</t>
    </rPh>
    <rPh sb="17" eb="22">
      <t>シクチョウソンベツ</t>
    </rPh>
    <phoneticPr fontId="4"/>
  </si>
  <si>
    <t>頻回受診の要因となる主な上位疾病　地区別</t>
    <rPh sb="17" eb="20">
      <t>チクベツ</t>
    </rPh>
    <phoneticPr fontId="4"/>
  </si>
  <si>
    <t>頻回受診の要因となる主な上位疾病　市区町村別</t>
    <rPh sb="17" eb="22">
      <t>シクチョウソンベツ</t>
    </rPh>
    <phoneticPr fontId="4"/>
  </si>
  <si>
    <t>被保険者数　広域連合全体</t>
    <rPh sb="6" eb="12">
      <t>コウイキレンゴウゼンタイ</t>
    </rPh>
    <phoneticPr fontId="4"/>
  </si>
  <si>
    <t>被保険者数　地区別</t>
    <rPh sb="6" eb="9">
      <t>チクベツ</t>
    </rPh>
    <phoneticPr fontId="4"/>
  </si>
  <si>
    <t>被保険者数　市区町村別</t>
    <rPh sb="6" eb="11">
      <t>シクチョウソンベツ</t>
    </rPh>
    <phoneticPr fontId="4"/>
  </si>
  <si>
    <t>被保険者数　市区町村別　MAP</t>
    <rPh sb="6" eb="11">
      <t>シクチョウソンベツ</t>
    </rPh>
    <phoneticPr fontId="4"/>
  </si>
  <si>
    <t>介護保険の状況　広域連合全体</t>
    <rPh sb="8" eb="14">
      <t>コウイキレンゴウゼンタイ</t>
    </rPh>
    <phoneticPr fontId="4"/>
  </si>
  <si>
    <t>介護保険の状況　地区別</t>
    <rPh sb="8" eb="11">
      <t>チクベツ</t>
    </rPh>
    <phoneticPr fontId="4"/>
  </si>
  <si>
    <t>介護保険の状況　市区町村別</t>
    <rPh sb="8" eb="13">
      <t>シクチョウソンベツ</t>
    </rPh>
    <phoneticPr fontId="4"/>
  </si>
  <si>
    <t>認定者の疾病別有病状況　広域連合全体</t>
    <rPh sb="12" eb="18">
      <t>コウイキレンゴウゼンタイ</t>
    </rPh>
    <phoneticPr fontId="4"/>
  </si>
  <si>
    <t>認定者の疾病別有病状況　地区別</t>
    <rPh sb="12" eb="15">
      <t>チクベツ</t>
    </rPh>
    <phoneticPr fontId="4"/>
  </si>
  <si>
    <t>認定者の疾病別有病状況　市区町村別</t>
    <rPh sb="12" eb="17">
      <t>シクチョウソンベツ</t>
    </rPh>
    <phoneticPr fontId="4"/>
  </si>
  <si>
    <t>標準化死亡比　地区別</t>
    <rPh sb="7" eb="10">
      <t>チクベツ</t>
    </rPh>
    <phoneticPr fontId="4"/>
  </si>
  <si>
    <t>標準化死亡比　広域連合全体</t>
    <rPh sb="7" eb="13">
      <t>コウイキレンゴウゼンタイ</t>
    </rPh>
    <phoneticPr fontId="4"/>
  </si>
  <si>
    <t>主たる死因の状況　広域連合全体</t>
    <rPh sb="9" eb="15">
      <t>コウイキレンゴウゼンタイ</t>
    </rPh>
    <phoneticPr fontId="4"/>
  </si>
  <si>
    <t>主たる死因の状況　地区別</t>
    <rPh sb="9" eb="11">
      <t>チク</t>
    </rPh>
    <rPh sb="11" eb="12">
      <t>ベツ</t>
    </rPh>
    <phoneticPr fontId="4"/>
  </si>
  <si>
    <t>主たる死因の状況　市区町村別</t>
    <rPh sb="9" eb="14">
      <t>シクチョウソンベツ</t>
    </rPh>
    <phoneticPr fontId="4"/>
  </si>
  <si>
    <t>長期入院患者数　地区別</t>
    <rPh sb="8" eb="11">
      <t>チクベツ</t>
    </rPh>
    <phoneticPr fontId="4"/>
  </si>
  <si>
    <t>長期入院患者数　市区町村別</t>
    <rPh sb="8" eb="13">
      <t>シクチョウソンベツ</t>
    </rPh>
    <phoneticPr fontId="4"/>
  </si>
  <si>
    <t>長期入院患者の入院時年齢　市区町村別</t>
    <rPh sb="13" eb="18">
      <t>シクチョウソンベツ</t>
    </rPh>
    <phoneticPr fontId="4"/>
  </si>
  <si>
    <t>長期入院患者の入院時年齢　地区別</t>
    <rPh sb="13" eb="16">
      <t>チクベツ</t>
    </rPh>
    <phoneticPr fontId="4"/>
  </si>
  <si>
    <t>高額レセプト件数及び割合　広域連合全体</t>
    <rPh sb="0" eb="2">
      <t>コウガク</t>
    </rPh>
    <rPh sb="6" eb="8">
      <t>ケンスウ</t>
    </rPh>
    <rPh sb="8" eb="9">
      <t>オヨ</t>
    </rPh>
    <rPh sb="10" eb="12">
      <t>ワリアイ</t>
    </rPh>
    <rPh sb="13" eb="19">
      <t>コウイキレンゴウゼンタイ</t>
    </rPh>
    <phoneticPr fontId="4"/>
  </si>
  <si>
    <t>高額レセプト件数及び割合　地区別</t>
    <rPh sb="0" eb="2">
      <t>コウガク</t>
    </rPh>
    <rPh sb="6" eb="8">
      <t>ケンスウ</t>
    </rPh>
    <rPh sb="8" eb="9">
      <t>オヨ</t>
    </rPh>
    <rPh sb="10" eb="12">
      <t>ワリアイ</t>
    </rPh>
    <rPh sb="13" eb="16">
      <t>チクベツ</t>
    </rPh>
    <phoneticPr fontId="4"/>
  </si>
  <si>
    <t>医療費の状況　地区別</t>
    <rPh sb="4" eb="6">
      <t>ジョウキョウ</t>
    </rPh>
    <rPh sb="7" eb="10">
      <t>チクベツ</t>
    </rPh>
    <phoneticPr fontId="4"/>
  </si>
  <si>
    <t>被保険者一人当たりの医療費　地区別　グラフ</t>
    <rPh sb="14" eb="17">
      <t>チクベツ</t>
    </rPh>
    <phoneticPr fontId="4"/>
  </si>
  <si>
    <t>レセプト一件当たりの医療費　地区別　グラフ</t>
    <rPh sb="14" eb="17">
      <t>チクベツ</t>
    </rPh>
    <phoneticPr fontId="4"/>
  </si>
  <si>
    <t>被保険者一人当たりの医療費　地区別　MAP</t>
    <rPh sb="14" eb="17">
      <t>チクベツ</t>
    </rPh>
    <phoneticPr fontId="4"/>
  </si>
  <si>
    <t>レセプト一件当たりの医療費　地区別　MAP</t>
    <rPh sb="14" eb="17">
      <t>チクベツ</t>
    </rPh>
    <phoneticPr fontId="4"/>
  </si>
  <si>
    <t>患者一人当たりの医療費　地区別　グラフ</t>
    <rPh sb="12" eb="15">
      <t>チクベツ</t>
    </rPh>
    <phoneticPr fontId="4"/>
  </si>
  <si>
    <t>患者一人当たりの医療費　地区別　MAP</t>
    <rPh sb="12" eb="15">
      <t>チクベツ</t>
    </rPh>
    <phoneticPr fontId="4"/>
  </si>
  <si>
    <t>被保険者一人当たりのレセプト件数　地区別　グラフ</t>
    <rPh sb="17" eb="20">
      <t>チクベツ</t>
    </rPh>
    <phoneticPr fontId="4"/>
  </si>
  <si>
    <t>患者割合　地区別　グラフ</t>
    <rPh sb="0" eb="4">
      <t>カンジャワリアイ</t>
    </rPh>
    <rPh sb="5" eb="8">
      <t>チクベツ</t>
    </rPh>
    <phoneticPr fontId="4"/>
  </si>
  <si>
    <t>患者割合　地区別　MAP</t>
    <rPh sb="0" eb="4">
      <t>カンジャワリアイ</t>
    </rPh>
    <rPh sb="5" eb="8">
      <t>チクベツ</t>
    </rPh>
    <phoneticPr fontId="4"/>
  </si>
  <si>
    <t>医療費の状況　市区町村別</t>
    <rPh sb="4" eb="6">
      <t>ジョウキョウ</t>
    </rPh>
    <phoneticPr fontId="4"/>
  </si>
  <si>
    <t>被保険者一人当たりの医療費　市区町村別　グラフ</t>
    <phoneticPr fontId="4"/>
  </si>
  <si>
    <t>被保険者一人当たりの医療費　市区町村別　MAP</t>
    <phoneticPr fontId="4"/>
  </si>
  <si>
    <t>レセプト一件当たりの医療費　市区町村別　グラフ</t>
    <phoneticPr fontId="4"/>
  </si>
  <si>
    <t>レセプト一件当たりの医療費　市区町村別　MAP</t>
    <phoneticPr fontId="4"/>
  </si>
  <si>
    <t>患者一人当たりの医療費　市区町村別　グラフ</t>
    <phoneticPr fontId="4"/>
  </si>
  <si>
    <t>患者一人当たりの医療費　市区町村別　MAP</t>
    <phoneticPr fontId="4"/>
  </si>
  <si>
    <t>患者割合　市区町村別　グラフ</t>
    <rPh sb="0" eb="4">
      <t>カンジャワリアイ</t>
    </rPh>
    <phoneticPr fontId="4"/>
  </si>
  <si>
    <t>患者割合　市区町村別　MAP</t>
    <rPh sb="0" eb="4">
      <t>カンジャワリアイ</t>
    </rPh>
    <phoneticPr fontId="4"/>
  </si>
  <si>
    <t>被保険者一人当たりのレセプト件数　地区別　MAP</t>
    <rPh sb="17" eb="20">
      <t>チクベツ</t>
    </rPh>
    <phoneticPr fontId="4"/>
  </si>
  <si>
    <t>被保険者一人当たりのレセプト件数　市区町村別　グラフ</t>
    <phoneticPr fontId="4"/>
  </si>
  <si>
    <t>被保険者一人当たりのレセプト件数　市区町村別　MAP</t>
    <phoneticPr fontId="4"/>
  </si>
  <si>
    <t>高額レセプト件数割合　地区別　グラフ</t>
    <rPh sb="0" eb="2">
      <t>コウガク</t>
    </rPh>
    <rPh sb="6" eb="8">
      <t>ケンスウ</t>
    </rPh>
    <rPh sb="8" eb="10">
      <t>ワリアイ</t>
    </rPh>
    <rPh sb="11" eb="13">
      <t>チク</t>
    </rPh>
    <rPh sb="13" eb="14">
      <t>ベツ</t>
    </rPh>
    <phoneticPr fontId="4"/>
  </si>
  <si>
    <t>高額レセプト件数割合　地区別　MAP</t>
    <rPh sb="0" eb="2">
      <t>コウガク</t>
    </rPh>
    <rPh sb="6" eb="8">
      <t>ケンスウ</t>
    </rPh>
    <rPh sb="8" eb="10">
      <t>ワリアイ</t>
    </rPh>
    <rPh sb="11" eb="13">
      <t>チク</t>
    </rPh>
    <rPh sb="13" eb="14">
      <t>ベツ</t>
    </rPh>
    <phoneticPr fontId="4"/>
  </si>
  <si>
    <t>高額レセプト医療費割合　地区別　MAP</t>
    <rPh sb="0" eb="2">
      <t>コウガク</t>
    </rPh>
    <rPh sb="6" eb="8">
      <t>イリョウ</t>
    </rPh>
    <rPh sb="8" eb="9">
      <t>ヒ</t>
    </rPh>
    <rPh sb="9" eb="11">
      <t>ワリアイ</t>
    </rPh>
    <rPh sb="12" eb="14">
      <t>チク</t>
    </rPh>
    <rPh sb="14" eb="15">
      <t>ベツ</t>
    </rPh>
    <phoneticPr fontId="4"/>
  </si>
  <si>
    <t>高額レセプト医療費割合　市区町村別　MAP</t>
    <rPh sb="0" eb="2">
      <t>コウガク</t>
    </rPh>
    <rPh sb="6" eb="8">
      <t>イリョウ</t>
    </rPh>
    <rPh sb="8" eb="9">
      <t>ヒ</t>
    </rPh>
    <rPh sb="9" eb="11">
      <t>ワリアイ</t>
    </rPh>
    <rPh sb="12" eb="17">
      <t>シクチョウソンベツ</t>
    </rPh>
    <phoneticPr fontId="4"/>
  </si>
  <si>
    <t>高額レセプト件数割合　市区町村別　MAP</t>
    <rPh sb="0" eb="2">
      <t>コウガク</t>
    </rPh>
    <rPh sb="6" eb="8">
      <t>ケンスウ</t>
    </rPh>
    <rPh sb="8" eb="10">
      <t>ワリアイ</t>
    </rPh>
    <rPh sb="11" eb="16">
      <t>シクチョウソンベツ</t>
    </rPh>
    <phoneticPr fontId="4"/>
  </si>
  <si>
    <t>年齢調整前後の被保険者一人当たりの医療費　地区別</t>
    <rPh sb="0" eb="2">
      <t>ネンレイ</t>
    </rPh>
    <rPh sb="2" eb="4">
      <t>チョウセイ</t>
    </rPh>
    <rPh sb="4" eb="6">
      <t>ゼンゴ</t>
    </rPh>
    <rPh sb="21" eb="23">
      <t>チク</t>
    </rPh>
    <rPh sb="23" eb="24">
      <t>ベツ</t>
    </rPh>
    <phoneticPr fontId="4"/>
  </si>
  <si>
    <t>年齢調整前後の被保険者一人当たりの医療費　地区別　グラフ</t>
    <rPh sb="0" eb="2">
      <t>ネンレイ</t>
    </rPh>
    <rPh sb="2" eb="4">
      <t>チョウセイ</t>
    </rPh>
    <rPh sb="4" eb="6">
      <t>ゼンゴ</t>
    </rPh>
    <rPh sb="21" eb="23">
      <t>チク</t>
    </rPh>
    <rPh sb="23" eb="24">
      <t>ベツ</t>
    </rPh>
    <phoneticPr fontId="4"/>
  </si>
  <si>
    <t>年齢調整前後の被保険者一人当たりの医療費　市区町村別</t>
    <rPh sb="0" eb="2">
      <t>ネンレイ</t>
    </rPh>
    <rPh sb="2" eb="4">
      <t>チョウセイ</t>
    </rPh>
    <rPh sb="4" eb="6">
      <t>ゼンゴ</t>
    </rPh>
    <phoneticPr fontId="4"/>
  </si>
  <si>
    <t>年齢調整前後の被保険者一人当たりの医療費　市区町村別　グラフ</t>
    <rPh sb="0" eb="2">
      <t>ネンレイ</t>
    </rPh>
    <rPh sb="2" eb="4">
      <t>チョウセイ</t>
    </rPh>
    <rPh sb="4" eb="6">
      <t>ゼンゴ</t>
    </rPh>
    <phoneticPr fontId="4"/>
  </si>
  <si>
    <t>年齢調整前後の被保険者一人当たりの生活習慣病医療費　地区別</t>
    <rPh sb="0" eb="2">
      <t>ネンレイ</t>
    </rPh>
    <rPh sb="2" eb="4">
      <t>チョウセイ</t>
    </rPh>
    <rPh sb="4" eb="6">
      <t>ゼンゴ</t>
    </rPh>
    <rPh sb="17" eb="19">
      <t>セイカツ</t>
    </rPh>
    <rPh sb="19" eb="21">
      <t>シュウカン</t>
    </rPh>
    <rPh sb="21" eb="22">
      <t>ビョウ</t>
    </rPh>
    <rPh sb="26" eb="28">
      <t>チク</t>
    </rPh>
    <rPh sb="28" eb="29">
      <t>ベツ</t>
    </rPh>
    <phoneticPr fontId="4"/>
  </si>
  <si>
    <t>年齢調整前後の被保険者一人当たりの生活習慣病医療費　地区別　グラフ</t>
    <rPh sb="0" eb="2">
      <t>ネンレイ</t>
    </rPh>
    <rPh sb="2" eb="4">
      <t>チョウセイ</t>
    </rPh>
    <rPh sb="4" eb="6">
      <t>ゼンゴ</t>
    </rPh>
    <rPh sb="26" eb="28">
      <t>チク</t>
    </rPh>
    <rPh sb="28" eb="29">
      <t>ベツ</t>
    </rPh>
    <phoneticPr fontId="4"/>
  </si>
  <si>
    <t>年齢調整前後の被保険者一人当たりの生活習慣病医療費　市区町村別</t>
    <rPh sb="0" eb="2">
      <t>ネンレイ</t>
    </rPh>
    <rPh sb="2" eb="4">
      <t>チョウセイ</t>
    </rPh>
    <rPh sb="4" eb="6">
      <t>ゼンゴ</t>
    </rPh>
    <phoneticPr fontId="4"/>
  </si>
  <si>
    <t>年齢調整前後の被保険者一人当たりの生活習慣病医療費　市区町村別　グラフ</t>
    <rPh sb="0" eb="2">
      <t>ネンレイ</t>
    </rPh>
    <rPh sb="2" eb="4">
      <t>チョウセイ</t>
    </rPh>
    <rPh sb="4" eb="6">
      <t>ゼンゴ</t>
    </rPh>
    <phoneticPr fontId="4"/>
  </si>
  <si>
    <t>年齢調整前後の被保険者一人当たりの糖尿病医療費　地区別</t>
    <rPh sb="0" eb="2">
      <t>ネンレイ</t>
    </rPh>
    <rPh sb="2" eb="4">
      <t>チョウセイ</t>
    </rPh>
    <rPh sb="4" eb="6">
      <t>ゼンゴ</t>
    </rPh>
    <rPh sb="24" eb="26">
      <t>チク</t>
    </rPh>
    <rPh sb="26" eb="27">
      <t>ベツ</t>
    </rPh>
    <phoneticPr fontId="4"/>
  </si>
  <si>
    <t>年齢調整前後の被保険者一人当たりの糖尿病医療費　地区別　グラフ</t>
    <rPh sb="0" eb="2">
      <t>ネンレイ</t>
    </rPh>
    <rPh sb="2" eb="4">
      <t>チョウセイ</t>
    </rPh>
    <rPh sb="4" eb="6">
      <t>ゼンゴ</t>
    </rPh>
    <rPh sb="24" eb="26">
      <t>チク</t>
    </rPh>
    <rPh sb="26" eb="27">
      <t>ベツ</t>
    </rPh>
    <phoneticPr fontId="4"/>
  </si>
  <si>
    <t>年齢調整前後の被保険者一人当たりの糖尿病医療費　市区町村別</t>
    <rPh sb="0" eb="2">
      <t>ネンレイ</t>
    </rPh>
    <rPh sb="2" eb="4">
      <t>チョウセイ</t>
    </rPh>
    <rPh sb="4" eb="6">
      <t>ゼンゴ</t>
    </rPh>
    <phoneticPr fontId="4"/>
  </si>
  <si>
    <t>年齢調整前後の被保険者一人当たりの糖尿病医療費　市区町村別　グラフ</t>
    <rPh sb="0" eb="2">
      <t>ネンレイ</t>
    </rPh>
    <rPh sb="2" eb="4">
      <t>チョウセイ</t>
    </rPh>
    <rPh sb="4" eb="6">
      <t>ゼンゴ</t>
    </rPh>
    <phoneticPr fontId="4"/>
  </si>
  <si>
    <t>年齢調整前後の被保険者一人当たりの脂質異常症医療費　地区別</t>
    <rPh sb="0" eb="2">
      <t>ネンレイ</t>
    </rPh>
    <rPh sb="2" eb="4">
      <t>チョウセイ</t>
    </rPh>
    <rPh sb="4" eb="6">
      <t>ゼンゴ</t>
    </rPh>
    <rPh sb="26" eb="28">
      <t>チク</t>
    </rPh>
    <rPh sb="28" eb="29">
      <t>ベツ</t>
    </rPh>
    <phoneticPr fontId="4"/>
  </si>
  <si>
    <t>年齢調整前後の被保険者一人当たりの脂質異常症医療費　地区別　グラフ</t>
    <rPh sb="0" eb="2">
      <t>ネンレイ</t>
    </rPh>
    <rPh sb="2" eb="4">
      <t>チョウセイ</t>
    </rPh>
    <rPh sb="4" eb="6">
      <t>ゼンゴ</t>
    </rPh>
    <rPh sb="26" eb="28">
      <t>チク</t>
    </rPh>
    <rPh sb="28" eb="29">
      <t>ベツ</t>
    </rPh>
    <phoneticPr fontId="4"/>
  </si>
  <si>
    <t>年齢調整前後の被保険者一人当たりの脂質異常症医療費　市区町村別</t>
    <rPh sb="0" eb="2">
      <t>ネンレイ</t>
    </rPh>
    <rPh sb="2" eb="4">
      <t>チョウセイ</t>
    </rPh>
    <rPh sb="4" eb="6">
      <t>ゼンゴ</t>
    </rPh>
    <phoneticPr fontId="4"/>
  </si>
  <si>
    <t>年齢調整前後の被保険者一人当たりの脂質異常症医療費　市区町村別　グラフ</t>
    <rPh sb="0" eb="2">
      <t>ネンレイ</t>
    </rPh>
    <rPh sb="2" eb="4">
      <t>チョウセイ</t>
    </rPh>
    <rPh sb="4" eb="6">
      <t>ゼンゴ</t>
    </rPh>
    <phoneticPr fontId="4"/>
  </si>
  <si>
    <t>高額レセプト医療費割合　地区別　グラフ</t>
    <rPh sb="12" eb="14">
      <t>チク</t>
    </rPh>
    <rPh sb="14" eb="15">
      <t>ベツ</t>
    </rPh>
    <phoneticPr fontId="4"/>
  </si>
  <si>
    <t>高額レセプト件数割合　市区町村別　グラフ</t>
    <rPh sb="0" eb="2">
      <t>コウガク</t>
    </rPh>
    <rPh sb="6" eb="8">
      <t>ケンスウ</t>
    </rPh>
    <rPh sb="8" eb="10">
      <t>ワリアイ</t>
    </rPh>
    <rPh sb="11" eb="13">
      <t>シク</t>
    </rPh>
    <rPh sb="13" eb="15">
      <t>チョウソン</t>
    </rPh>
    <rPh sb="15" eb="16">
      <t>ベツ</t>
    </rPh>
    <phoneticPr fontId="4"/>
  </si>
  <si>
    <t>高額レセプト医療費割合　市区町村別　グラフ</t>
    <rPh sb="12" eb="14">
      <t>シク</t>
    </rPh>
    <rPh sb="14" eb="16">
      <t>チョウソン</t>
    </rPh>
    <rPh sb="16" eb="17">
      <t>ベツ</t>
    </rPh>
    <phoneticPr fontId="4"/>
  </si>
  <si>
    <t>患者一人当たりの生活習慣病医療費　地区別　グラフ</t>
    <rPh sb="17" eb="19">
      <t>チク</t>
    </rPh>
    <rPh sb="19" eb="20">
      <t>ベツ</t>
    </rPh>
    <phoneticPr fontId="4"/>
  </si>
  <si>
    <t>患者一人当たりの生活習慣病医療費　市区町村別　グラフ</t>
    <rPh sb="17" eb="19">
      <t>シク</t>
    </rPh>
    <rPh sb="19" eb="21">
      <t>チョウソン</t>
    </rPh>
    <rPh sb="21" eb="22">
      <t>ベツ</t>
    </rPh>
    <phoneticPr fontId="4"/>
  </si>
  <si>
    <t>歯科健診受診率　地区別　グラフ</t>
    <rPh sb="0" eb="2">
      <t>シカ</t>
    </rPh>
    <rPh sb="2" eb="4">
      <t>ケンシン</t>
    </rPh>
    <rPh sb="4" eb="6">
      <t>ジュシン</t>
    </rPh>
    <rPh sb="6" eb="7">
      <t>リツ</t>
    </rPh>
    <rPh sb="8" eb="10">
      <t>チク</t>
    </rPh>
    <rPh sb="10" eb="11">
      <t>ベツ</t>
    </rPh>
    <phoneticPr fontId="4"/>
  </si>
  <si>
    <t>患者一人当たりの生活習慣病医療費　地区別　MAP</t>
    <rPh sb="17" eb="19">
      <t>チク</t>
    </rPh>
    <rPh sb="19" eb="20">
      <t>ベツ</t>
    </rPh>
    <phoneticPr fontId="4"/>
  </si>
  <si>
    <t>患者一人当たりの生活習慣病医療費　市区町村別　MAP</t>
    <rPh sb="17" eb="19">
      <t>シク</t>
    </rPh>
    <rPh sb="19" eb="21">
      <t>チョウソン</t>
    </rPh>
    <rPh sb="21" eb="22">
      <t>ベツ</t>
    </rPh>
    <phoneticPr fontId="4"/>
  </si>
  <si>
    <t>歯科健診受診率　地区別　MAP</t>
    <rPh sb="0" eb="2">
      <t>シカ</t>
    </rPh>
    <rPh sb="2" eb="4">
      <t>ケンシン</t>
    </rPh>
    <rPh sb="4" eb="6">
      <t>ジュシン</t>
    </rPh>
    <rPh sb="6" eb="7">
      <t>リツ</t>
    </rPh>
    <rPh sb="8" eb="10">
      <t>チク</t>
    </rPh>
    <rPh sb="10" eb="11">
      <t>ベツ</t>
    </rPh>
    <phoneticPr fontId="4"/>
  </si>
  <si>
    <t>歯科健診受診率　市区町村別　MAP</t>
    <rPh sb="0" eb="2">
      <t>シカ</t>
    </rPh>
    <rPh sb="2" eb="4">
      <t>ケンシン</t>
    </rPh>
    <rPh sb="4" eb="6">
      <t>ジュシン</t>
    </rPh>
    <rPh sb="6" eb="7">
      <t>リツ</t>
    </rPh>
    <rPh sb="8" eb="10">
      <t>シク</t>
    </rPh>
    <rPh sb="10" eb="12">
      <t>チョウソン</t>
    </rPh>
    <rPh sb="12" eb="13">
      <t>ベツ</t>
    </rPh>
    <phoneticPr fontId="4"/>
  </si>
  <si>
    <t>中分類による患者一人当たりの医療費上位10疾病の上位3傷病名(広域連合全体基準)　
地区別</t>
    <rPh sb="42" eb="44">
      <t>チク</t>
    </rPh>
    <rPh sb="44" eb="45">
      <t>ベツ</t>
    </rPh>
    <phoneticPr fontId="4"/>
  </si>
  <si>
    <t>中分類による患者一人当たりの医療費上位10疾病の上位3傷病名(広域連合全体基準)　
市区町村別</t>
    <rPh sb="42" eb="46">
      <t>シクマチムラ</t>
    </rPh>
    <rPh sb="46" eb="47">
      <t>ベツ</t>
    </rPh>
    <phoneticPr fontId="4"/>
  </si>
  <si>
    <t>有所見者割合(腹囲)　地区別　グラフ</t>
    <rPh sb="7" eb="9">
      <t>フクイ</t>
    </rPh>
    <phoneticPr fontId="4"/>
  </si>
  <si>
    <t>有所見者割合(腹囲)　地区別　MAP</t>
    <rPh sb="7" eb="9">
      <t>フクイ</t>
    </rPh>
    <phoneticPr fontId="4"/>
  </si>
  <si>
    <t>有所見者割合(BMI)　市区町村別　MAP</t>
  </si>
  <si>
    <t>有所見者割合(腹囲)　市区町村別　MAP</t>
    <rPh sb="7" eb="9">
      <t>フクイ</t>
    </rPh>
    <phoneticPr fontId="4"/>
  </si>
  <si>
    <t>有所見者割合(HbA1c)　市区町村別　MAP</t>
  </si>
  <si>
    <t>重複服薬患者割合　市区町村別　グラフ</t>
    <rPh sb="9" eb="11">
      <t>シク</t>
    </rPh>
    <rPh sb="11" eb="13">
      <t>チョウソン</t>
    </rPh>
    <rPh sb="13" eb="14">
      <t>ベツ</t>
    </rPh>
    <phoneticPr fontId="4"/>
  </si>
  <si>
    <t>高齢者の疾病　広域連合全体</t>
    <rPh sb="7" eb="13">
      <t>コウイキレンゴウゼンタイ</t>
    </rPh>
    <phoneticPr fontId="4"/>
  </si>
  <si>
    <t>長期入院患者年齢構成比　地区別　グラフ</t>
    <rPh sb="12" eb="15">
      <t>チクベツ</t>
    </rPh>
    <phoneticPr fontId="4"/>
  </si>
  <si>
    <t>医科健診分析</t>
    <rPh sb="0" eb="2">
      <t>イカ</t>
    </rPh>
    <rPh sb="2" eb="4">
      <t>ケンシン</t>
    </rPh>
    <rPh sb="4" eb="6">
      <t>ブンセキ</t>
    </rPh>
    <phoneticPr fontId="4"/>
  </si>
  <si>
    <t>2-1.医療費の状況.xlsx</t>
    <rPh sb="4" eb="7">
      <t>イリョウヒ</t>
    </rPh>
    <rPh sb="8" eb="10">
      <t>ジョウキョウ</t>
    </rPh>
    <phoneticPr fontId="4"/>
  </si>
  <si>
    <t>2-3.①疾病別大分類 全体.xlsx</t>
    <rPh sb="5" eb="7">
      <t>シッペイ</t>
    </rPh>
    <rPh sb="7" eb="8">
      <t>ベツ</t>
    </rPh>
    <rPh sb="8" eb="11">
      <t>ダイブンルイ</t>
    </rPh>
    <rPh sb="12" eb="14">
      <t>ゼンタイ</t>
    </rPh>
    <phoneticPr fontId="4"/>
  </si>
  <si>
    <t>2-3.③疾病別大分類 男女別.xlsx</t>
    <rPh sb="5" eb="7">
      <t>シッペイ</t>
    </rPh>
    <rPh sb="7" eb="8">
      <t>ベツ</t>
    </rPh>
    <rPh sb="8" eb="11">
      <t>ダイブンルイ</t>
    </rPh>
    <rPh sb="12" eb="14">
      <t>ダンジョ</t>
    </rPh>
    <rPh sb="14" eb="15">
      <t>ベツ</t>
    </rPh>
    <phoneticPr fontId="4"/>
  </si>
  <si>
    <t>2-3.⑤疾病別中分類(各地区).xlsx</t>
    <rPh sb="5" eb="7">
      <t>シッペイ</t>
    </rPh>
    <rPh sb="7" eb="8">
      <t>ベツ</t>
    </rPh>
    <rPh sb="8" eb="11">
      <t>チュウブンルイ</t>
    </rPh>
    <rPh sb="12" eb="15">
      <t>カクチク</t>
    </rPh>
    <phoneticPr fontId="4"/>
  </si>
  <si>
    <t>2-4.生活習慣病に係る医療費等の状況.xlsx</t>
    <rPh sb="4" eb="6">
      <t>セイカツ</t>
    </rPh>
    <rPh sb="6" eb="8">
      <t>シュウカン</t>
    </rPh>
    <rPh sb="8" eb="9">
      <t>ビョウ</t>
    </rPh>
    <rPh sb="10" eb="11">
      <t>カカ</t>
    </rPh>
    <rPh sb="12" eb="15">
      <t>イリョウヒ</t>
    </rPh>
    <rPh sb="15" eb="16">
      <t>トウ</t>
    </rPh>
    <rPh sb="17" eb="19">
      <t>ジョウキョウ</t>
    </rPh>
    <phoneticPr fontId="4"/>
  </si>
  <si>
    <t>1.基礎統計.xlsx</t>
    <rPh sb="2" eb="4">
      <t>キソ</t>
    </rPh>
    <rPh sb="4" eb="6">
      <t>トウケイ</t>
    </rPh>
    <phoneticPr fontId="4"/>
  </si>
  <si>
    <t>生活習慣病患者割合　地区別　MAP</t>
    <rPh sb="5" eb="7">
      <t>カンジャ</t>
    </rPh>
    <rPh sb="7" eb="9">
      <t>ワリアイ</t>
    </rPh>
    <rPh sb="10" eb="12">
      <t>チク</t>
    </rPh>
    <rPh sb="12" eb="13">
      <t>ベツ</t>
    </rPh>
    <phoneticPr fontId="4"/>
  </si>
  <si>
    <t>生活習慣病患者割合　市区町村別　グラフ</t>
    <rPh sb="0" eb="2">
      <t>セイカツ</t>
    </rPh>
    <rPh sb="2" eb="4">
      <t>シュウカン</t>
    </rPh>
    <rPh sb="4" eb="5">
      <t>ビョウ</t>
    </rPh>
    <rPh sb="5" eb="7">
      <t>カンジャ</t>
    </rPh>
    <rPh sb="7" eb="9">
      <t>ワリアイ</t>
    </rPh>
    <rPh sb="10" eb="12">
      <t>シク</t>
    </rPh>
    <rPh sb="12" eb="14">
      <t>チョウソン</t>
    </rPh>
    <rPh sb="14" eb="15">
      <t>ベツ</t>
    </rPh>
    <phoneticPr fontId="4"/>
  </si>
  <si>
    <t>生活習慣病患者割合　地区別　グラフ</t>
    <rPh sb="5" eb="7">
      <t>カンジャ</t>
    </rPh>
    <rPh sb="7" eb="9">
      <t>ワリアイ</t>
    </rPh>
    <rPh sb="10" eb="12">
      <t>チク</t>
    </rPh>
    <rPh sb="12" eb="13">
      <t>ベツ</t>
    </rPh>
    <phoneticPr fontId="4"/>
  </si>
  <si>
    <t>長期入院患者数／長期入院患者の入院時年齢　広域連合全体</t>
    <rPh sb="8" eb="10">
      <t>チョウキ</t>
    </rPh>
    <rPh sb="10" eb="12">
      <t>ニュウイン</t>
    </rPh>
    <rPh sb="12" eb="14">
      <t>カンジャ</t>
    </rPh>
    <rPh sb="15" eb="17">
      <t>ニュウイン</t>
    </rPh>
    <rPh sb="17" eb="18">
      <t>ジ</t>
    </rPh>
    <rPh sb="18" eb="20">
      <t>ネンレイ</t>
    </rPh>
    <rPh sb="21" eb="27">
      <t>コウイキレンゴウゼンタイ</t>
    </rPh>
    <phoneticPr fontId="4"/>
  </si>
  <si>
    <t>大分類による疾病別医療費統計　広域連合全体</t>
    <rPh sb="15" eb="21">
      <t>コウイキレンゴウゼンタイ</t>
    </rPh>
    <phoneticPr fontId="4"/>
  </si>
  <si>
    <t>大分類による疾病別医療費統計　地区別</t>
    <phoneticPr fontId="4"/>
  </si>
  <si>
    <t>大分類による疾病別医療費統計　市区町村別</t>
    <rPh sb="15" eb="17">
      <t>シク</t>
    </rPh>
    <rPh sb="17" eb="19">
      <t>マチムラ</t>
    </rPh>
    <rPh sb="19" eb="20">
      <t>ベツ</t>
    </rPh>
    <phoneticPr fontId="4"/>
  </si>
  <si>
    <t>治療中断者割合　地区別　グラフ</t>
    <rPh sb="0" eb="2">
      <t>チリョウ</t>
    </rPh>
    <rPh sb="2" eb="4">
      <t>チュウダン</t>
    </rPh>
    <rPh sb="4" eb="5">
      <t>シャ</t>
    </rPh>
    <rPh sb="5" eb="7">
      <t>ワリアイ</t>
    </rPh>
    <rPh sb="8" eb="10">
      <t>チク</t>
    </rPh>
    <rPh sb="10" eb="11">
      <t>ベツ</t>
    </rPh>
    <phoneticPr fontId="4"/>
  </si>
  <si>
    <t>受診行動適正化に係る分析　市区町村別　</t>
    <rPh sb="13" eb="15">
      <t>シク</t>
    </rPh>
    <rPh sb="15" eb="17">
      <t>チョウソン</t>
    </rPh>
    <rPh sb="17" eb="18">
      <t>ベツ</t>
    </rPh>
    <phoneticPr fontId="4"/>
  </si>
  <si>
    <t>重複受診患者割合　市区町村別　グラフ</t>
    <rPh sb="9" eb="13">
      <t>シクチョウソン</t>
    </rPh>
    <rPh sb="13" eb="14">
      <t>ベツ</t>
    </rPh>
    <phoneticPr fontId="4"/>
  </si>
  <si>
    <t>生活習慣病患者割合　市区町村別　MAP</t>
    <rPh sb="5" eb="7">
      <t>カンジャ</t>
    </rPh>
    <rPh sb="7" eb="9">
      <t>ワリアイ</t>
    </rPh>
    <rPh sb="10" eb="12">
      <t>シク</t>
    </rPh>
    <rPh sb="12" eb="14">
      <t>チョウソン</t>
    </rPh>
    <rPh sb="14" eb="15">
      <t>ベツ</t>
    </rPh>
    <phoneticPr fontId="4"/>
  </si>
  <si>
    <t>年齢調整前後の被保険者一人当たりの高血圧性疾患医療費　市区町村別　グラフ</t>
    <rPh sb="0" eb="2">
      <t>ネンレイ</t>
    </rPh>
    <rPh sb="2" eb="4">
      <t>チョウセイ</t>
    </rPh>
    <rPh sb="4" eb="6">
      <t>ゼンゴ</t>
    </rPh>
    <rPh sb="23" eb="26">
      <t>イリョウヒ</t>
    </rPh>
    <phoneticPr fontId="4"/>
  </si>
  <si>
    <t>年齢調整前後の被保険者一人当たりの高血圧性疾患医療費　地区別</t>
    <rPh sb="0" eb="2">
      <t>ネンレイ</t>
    </rPh>
    <rPh sb="2" eb="4">
      <t>チョウセイ</t>
    </rPh>
    <rPh sb="4" eb="6">
      <t>ゼンゴ</t>
    </rPh>
    <rPh sb="23" eb="26">
      <t>イリョウヒ</t>
    </rPh>
    <rPh sb="27" eb="29">
      <t>チク</t>
    </rPh>
    <rPh sb="29" eb="30">
      <t>ベツ</t>
    </rPh>
    <phoneticPr fontId="4"/>
  </si>
  <si>
    <t>年齢調整前後の被保険者一人当たりの高血圧性疾患医療費　地区別　グラフ</t>
    <rPh sb="0" eb="2">
      <t>ネンレイ</t>
    </rPh>
    <rPh sb="2" eb="4">
      <t>チョウセイ</t>
    </rPh>
    <rPh sb="4" eb="6">
      <t>ゼンゴ</t>
    </rPh>
    <rPh sb="23" eb="26">
      <t>イリョウヒ</t>
    </rPh>
    <rPh sb="27" eb="29">
      <t>チク</t>
    </rPh>
    <rPh sb="29" eb="30">
      <t>ベツ</t>
    </rPh>
    <phoneticPr fontId="4"/>
  </si>
  <si>
    <t>年齢調整前後の被保険者一人当たりの高血圧性疾患医療費　市区町村別</t>
    <rPh sb="0" eb="2">
      <t>ネンレイ</t>
    </rPh>
    <rPh sb="2" eb="4">
      <t>チョウセイ</t>
    </rPh>
    <rPh sb="4" eb="6">
      <t>ゼンゴ</t>
    </rPh>
    <rPh sb="23" eb="26">
      <t>イリョウヒ</t>
    </rPh>
    <phoneticPr fontId="4"/>
  </si>
  <si>
    <t>有所見者割合(BMI)　地区別　グラフ</t>
  </si>
  <si>
    <t>有所見者割合(BMI)　地区別　MAP</t>
  </si>
  <si>
    <t>有所見者割合(HbA1c)　地区別　MAP</t>
  </si>
  <si>
    <t>有所見者割合(収縮期血圧)　市区町村別　MAP</t>
    <phoneticPr fontId="4"/>
  </si>
  <si>
    <t>有所見者割合(歯垢)　地区別　グラフ　</t>
    <rPh sb="0" eb="1">
      <t>ユウ</t>
    </rPh>
    <rPh sb="1" eb="3">
      <t>ショケン</t>
    </rPh>
    <rPh sb="3" eb="4">
      <t>シャ</t>
    </rPh>
    <rPh sb="4" eb="6">
      <t>ワリアイ</t>
    </rPh>
    <rPh sb="11" eb="13">
      <t>チク</t>
    </rPh>
    <rPh sb="13" eb="14">
      <t>ベツ</t>
    </rPh>
    <phoneticPr fontId="4"/>
  </si>
  <si>
    <t>有所見者割合(歯垢)　地区別　MAP　</t>
    <rPh sb="0" eb="1">
      <t>ユウ</t>
    </rPh>
    <rPh sb="1" eb="3">
      <t>ショケン</t>
    </rPh>
    <rPh sb="3" eb="4">
      <t>シャ</t>
    </rPh>
    <rPh sb="4" eb="6">
      <t>ワリアイ</t>
    </rPh>
    <rPh sb="11" eb="13">
      <t>チク</t>
    </rPh>
    <rPh sb="13" eb="14">
      <t>ベツ</t>
    </rPh>
    <phoneticPr fontId="4"/>
  </si>
  <si>
    <t>有所見者割合(食渣)　地区別　グラフ　</t>
    <rPh sb="0" eb="1">
      <t>ユウ</t>
    </rPh>
    <rPh sb="1" eb="3">
      <t>ショケン</t>
    </rPh>
    <rPh sb="3" eb="4">
      <t>シャ</t>
    </rPh>
    <rPh sb="4" eb="6">
      <t>ワリアイ</t>
    </rPh>
    <rPh sb="7" eb="9">
      <t>ショクサ</t>
    </rPh>
    <rPh sb="11" eb="13">
      <t>チク</t>
    </rPh>
    <rPh sb="13" eb="14">
      <t>ベツ</t>
    </rPh>
    <phoneticPr fontId="4"/>
  </si>
  <si>
    <t>有所見者割合(食渣)　地区別　MAP　</t>
    <rPh sb="0" eb="1">
      <t>ユウ</t>
    </rPh>
    <rPh sb="1" eb="3">
      <t>ショケン</t>
    </rPh>
    <rPh sb="3" eb="4">
      <t>シャ</t>
    </rPh>
    <rPh sb="4" eb="6">
      <t>ワリアイ</t>
    </rPh>
    <rPh sb="7" eb="9">
      <t>ショクサ</t>
    </rPh>
    <rPh sb="11" eb="13">
      <t>チク</t>
    </rPh>
    <rPh sb="13" eb="14">
      <t>ベツ</t>
    </rPh>
    <phoneticPr fontId="4"/>
  </si>
  <si>
    <t>有所見者割合(口臭)　地区別　グラフ　</t>
    <rPh sb="0" eb="1">
      <t>ユウ</t>
    </rPh>
    <rPh sb="1" eb="3">
      <t>ショケン</t>
    </rPh>
    <rPh sb="3" eb="4">
      <t>シャ</t>
    </rPh>
    <rPh sb="4" eb="6">
      <t>ワリアイ</t>
    </rPh>
    <rPh sb="7" eb="9">
      <t>コウシュウ</t>
    </rPh>
    <rPh sb="11" eb="13">
      <t>チク</t>
    </rPh>
    <rPh sb="13" eb="14">
      <t>ベツ</t>
    </rPh>
    <phoneticPr fontId="4"/>
  </si>
  <si>
    <t>有所見者割合(口臭)　地区別　MAP　</t>
    <rPh sb="0" eb="1">
      <t>ユウ</t>
    </rPh>
    <rPh sb="1" eb="3">
      <t>ショケン</t>
    </rPh>
    <rPh sb="3" eb="4">
      <t>シャ</t>
    </rPh>
    <rPh sb="4" eb="6">
      <t>ワリアイ</t>
    </rPh>
    <rPh sb="7" eb="9">
      <t>コウシュウ</t>
    </rPh>
    <rPh sb="11" eb="13">
      <t>チク</t>
    </rPh>
    <rPh sb="13" eb="14">
      <t>ベツ</t>
    </rPh>
    <phoneticPr fontId="4"/>
  </si>
  <si>
    <t>有所見者割合(口腔乾燥)　地区別　グラフ　</t>
    <rPh sb="0" eb="1">
      <t>ユウ</t>
    </rPh>
    <rPh sb="1" eb="3">
      <t>ショケン</t>
    </rPh>
    <rPh sb="3" eb="4">
      <t>シャ</t>
    </rPh>
    <rPh sb="4" eb="6">
      <t>ワリアイ</t>
    </rPh>
    <rPh sb="7" eb="9">
      <t>コウクウ</t>
    </rPh>
    <rPh sb="9" eb="11">
      <t>カンソウ</t>
    </rPh>
    <rPh sb="13" eb="15">
      <t>チク</t>
    </rPh>
    <rPh sb="15" eb="16">
      <t>ベツ</t>
    </rPh>
    <phoneticPr fontId="4"/>
  </si>
  <si>
    <t>有所見者割合(口腔乾燥)　地区別　MAP　</t>
    <rPh sb="0" eb="1">
      <t>ユウ</t>
    </rPh>
    <rPh sb="1" eb="3">
      <t>ショケン</t>
    </rPh>
    <rPh sb="3" eb="4">
      <t>シャ</t>
    </rPh>
    <rPh sb="4" eb="6">
      <t>ワリアイ</t>
    </rPh>
    <rPh sb="7" eb="9">
      <t>コウクウ</t>
    </rPh>
    <rPh sb="9" eb="11">
      <t>カンソウ</t>
    </rPh>
    <rPh sb="13" eb="15">
      <t>チク</t>
    </rPh>
    <rPh sb="15" eb="16">
      <t>ベツ</t>
    </rPh>
    <phoneticPr fontId="4"/>
  </si>
  <si>
    <t>有所見者割合(歯垢)　市区町村別　MAP　</t>
    <rPh sb="0" eb="1">
      <t>ユウ</t>
    </rPh>
    <rPh sb="1" eb="3">
      <t>ショケン</t>
    </rPh>
    <rPh sb="3" eb="4">
      <t>シャ</t>
    </rPh>
    <rPh sb="4" eb="6">
      <t>ワリアイ</t>
    </rPh>
    <phoneticPr fontId="4"/>
  </si>
  <si>
    <t>有所見者割合(食渣)　市区町村別　MAP　</t>
    <rPh sb="0" eb="1">
      <t>ユウ</t>
    </rPh>
    <rPh sb="1" eb="3">
      <t>ショケン</t>
    </rPh>
    <rPh sb="3" eb="4">
      <t>シャ</t>
    </rPh>
    <rPh sb="4" eb="6">
      <t>ワリアイ</t>
    </rPh>
    <rPh sb="7" eb="9">
      <t>ショクサ</t>
    </rPh>
    <phoneticPr fontId="4"/>
  </si>
  <si>
    <t>有所見者割合(口臭)　市区町村別　MAP　</t>
    <rPh sb="0" eb="1">
      <t>ユウ</t>
    </rPh>
    <rPh sb="1" eb="3">
      <t>ショケン</t>
    </rPh>
    <rPh sb="3" eb="4">
      <t>シャ</t>
    </rPh>
    <rPh sb="4" eb="6">
      <t>ワリアイ</t>
    </rPh>
    <rPh sb="7" eb="9">
      <t>コウシュウ</t>
    </rPh>
    <phoneticPr fontId="4"/>
  </si>
  <si>
    <t>有所見者割合(口腔乾燥)　市区町村別　MAP　</t>
    <rPh sb="0" eb="1">
      <t>ユウ</t>
    </rPh>
    <rPh sb="1" eb="3">
      <t>ショケン</t>
    </rPh>
    <rPh sb="3" eb="4">
      <t>シャ</t>
    </rPh>
    <rPh sb="4" eb="6">
      <t>ワリアイ</t>
    </rPh>
    <rPh sb="7" eb="9">
      <t>コウクウ</t>
    </rPh>
    <rPh sb="9" eb="11">
      <t>カンソウ</t>
    </rPh>
    <phoneticPr fontId="4"/>
  </si>
  <si>
    <t>頻回受診患者割合　地区別　グラフ　</t>
    <rPh sb="4" eb="6">
      <t>カンジャ</t>
    </rPh>
    <rPh sb="6" eb="8">
      <t>ワリアイ</t>
    </rPh>
    <rPh sb="9" eb="11">
      <t>チク</t>
    </rPh>
    <rPh sb="11" eb="12">
      <t>ベツ</t>
    </rPh>
    <phoneticPr fontId="4"/>
  </si>
  <si>
    <t>頻回受診患者割合　市区町村別　グラフ　</t>
    <rPh sb="4" eb="6">
      <t>カンジャ</t>
    </rPh>
    <rPh sb="6" eb="8">
      <t>ワリアイ</t>
    </rPh>
    <rPh sb="9" eb="11">
      <t>シク</t>
    </rPh>
    <rPh sb="11" eb="13">
      <t>チョウソン</t>
    </rPh>
    <rPh sb="13" eb="14">
      <t>ベツ</t>
    </rPh>
    <rPh sb="14" eb="15">
      <t>クベツ</t>
    </rPh>
    <phoneticPr fontId="4"/>
  </si>
  <si>
    <t>有所見者割合(中性脂肪)　地区別　グラフ</t>
    <phoneticPr fontId="4"/>
  </si>
  <si>
    <t>有所見者割合(拡張期血圧)　地区別　MAP</t>
    <phoneticPr fontId="4"/>
  </si>
  <si>
    <t>有所見者割合(収縮期血圧)　地区別　グラフ</t>
    <phoneticPr fontId="4"/>
  </si>
  <si>
    <t>有所見者割合(収縮期血圧)　地区別　MAP</t>
    <phoneticPr fontId="4"/>
  </si>
  <si>
    <t>有所見者割合(拡張期血圧)　地区別　グラフ</t>
    <phoneticPr fontId="4"/>
  </si>
  <si>
    <t>有所見者割合(中性脂肪)　地区別　MAP</t>
    <phoneticPr fontId="4"/>
  </si>
  <si>
    <t>有所見者割合(HDLコレステロール)　地区別　グラフ</t>
    <phoneticPr fontId="4"/>
  </si>
  <si>
    <t>有所見者割合(HDLコレステロール)　地区別　MAP</t>
    <phoneticPr fontId="4"/>
  </si>
  <si>
    <t>有所見者割合(LDLコレステロール)　地区別　グラフ</t>
    <phoneticPr fontId="4"/>
  </si>
  <si>
    <t>有所見者割合(LDLコレステロール)　地区別　MAP</t>
    <phoneticPr fontId="4"/>
  </si>
  <si>
    <t>有所見者割合(空腹時血糖)　地区別　グラフ</t>
    <phoneticPr fontId="4"/>
  </si>
  <si>
    <t>有所見者割合(空腹時血糖)　地区別　MAP</t>
    <phoneticPr fontId="4"/>
  </si>
  <si>
    <t>有所見者割合(HbA1c)　地区別　グラフ</t>
    <phoneticPr fontId="4"/>
  </si>
  <si>
    <t>有所見者割合(拡張期血圧)　市区町村別　MAP</t>
    <phoneticPr fontId="4"/>
  </si>
  <si>
    <t>有所見者割合(中性脂肪)　市区町村別　MAP</t>
    <phoneticPr fontId="4"/>
  </si>
  <si>
    <t>有所見者割合(HDLコレステロール)　市区町村別　MAP</t>
    <phoneticPr fontId="4"/>
  </si>
  <si>
    <t>有所見者割合(LDLコレステロール)　市区町村別　MAP</t>
    <phoneticPr fontId="4"/>
  </si>
  <si>
    <t>有所見者割合(空腹時血糖)　市区町村別　MAP</t>
    <phoneticPr fontId="4"/>
  </si>
  <si>
    <t>1.基礎統計</t>
    <rPh sb="2" eb="4">
      <t>キソ</t>
    </rPh>
    <rPh sb="4" eb="6">
      <t>トウケイ</t>
    </rPh>
    <phoneticPr fontId="4"/>
  </si>
  <si>
    <t>課題把握</t>
    <rPh sb="0" eb="2">
      <t>カダイ</t>
    </rPh>
    <rPh sb="2" eb="4">
      <t>ハアク</t>
    </rPh>
    <phoneticPr fontId="4"/>
  </si>
  <si>
    <t>広域連合全体</t>
    <rPh sb="0" eb="2">
      <t>コウイキ</t>
    </rPh>
    <rPh sb="2" eb="4">
      <t>レンゴウ</t>
    </rPh>
    <rPh sb="4" eb="6">
      <t>ゼンタイ</t>
    </rPh>
    <phoneticPr fontId="4"/>
  </si>
  <si>
    <t>3.課題</t>
    <rPh sb="2" eb="4">
      <t>カダイ</t>
    </rPh>
    <phoneticPr fontId="4"/>
  </si>
  <si>
    <t>課題と取り組むべき事業　広域連合全体</t>
    <rPh sb="0" eb="2">
      <t>カダイ</t>
    </rPh>
    <rPh sb="3" eb="4">
      <t>ト</t>
    </rPh>
    <rPh sb="5" eb="6">
      <t>ク</t>
    </rPh>
    <rPh sb="9" eb="11">
      <t>ジギョウ</t>
    </rPh>
    <rPh sb="12" eb="18">
      <t>コウイキレンゴウゼンタイ</t>
    </rPh>
    <phoneticPr fontId="4"/>
  </si>
  <si>
    <t>課題と取り組むべき事業　地区別</t>
    <rPh sb="0" eb="2">
      <t>カダイ</t>
    </rPh>
    <rPh sb="3" eb="4">
      <t>ト</t>
    </rPh>
    <rPh sb="5" eb="6">
      <t>ク</t>
    </rPh>
    <rPh sb="9" eb="11">
      <t>ジギョウ</t>
    </rPh>
    <rPh sb="12" eb="15">
      <t>チクベツ</t>
    </rPh>
    <phoneticPr fontId="4"/>
  </si>
  <si>
    <t>課題と取り組むべき事業　市区町村別</t>
    <rPh sb="0" eb="2">
      <t>カダイ</t>
    </rPh>
    <rPh sb="3" eb="4">
      <t>ト</t>
    </rPh>
    <rPh sb="5" eb="6">
      <t>ク</t>
    </rPh>
    <rPh sb="9" eb="11">
      <t>ジギョウ</t>
    </rPh>
    <rPh sb="12" eb="17">
      <t>シクチョウソンベツ</t>
    </rPh>
    <phoneticPr fontId="4"/>
  </si>
  <si>
    <t>リンク</t>
    <phoneticPr fontId="4"/>
  </si>
  <si>
    <t>医療機関数</t>
    <rPh sb="0" eb="2">
      <t>イリョウ</t>
    </rPh>
    <rPh sb="2" eb="4">
      <t>キカン</t>
    </rPh>
    <rPh sb="4" eb="5">
      <t>スウ</t>
    </rPh>
    <phoneticPr fontId="4"/>
  </si>
  <si>
    <t>在宅医療の状況(医科)</t>
    <rPh sb="0" eb="2">
      <t>ザイタク</t>
    </rPh>
    <rPh sb="2" eb="4">
      <t>イリョウ</t>
    </rPh>
    <rPh sb="5" eb="7">
      <t>ジョウキョウ</t>
    </rPh>
    <rPh sb="8" eb="10">
      <t>イカ</t>
    </rPh>
    <phoneticPr fontId="4"/>
  </si>
  <si>
    <t>在宅医療の状況(歯科)</t>
    <rPh sb="0" eb="2">
      <t>ザイタク</t>
    </rPh>
    <rPh sb="2" eb="4">
      <t>イリョウ</t>
    </rPh>
    <rPh sb="5" eb="7">
      <t>ジョウキョウ</t>
    </rPh>
    <rPh sb="8" eb="9">
      <t>ハ</t>
    </rPh>
    <rPh sb="9" eb="10">
      <t>カ</t>
    </rPh>
    <phoneticPr fontId="4"/>
  </si>
  <si>
    <t>重複服薬の要因となる主な上位薬品　地区別</t>
    <rPh sb="17" eb="20">
      <t>チクベツ</t>
    </rPh>
    <phoneticPr fontId="4"/>
  </si>
  <si>
    <t>重複服薬の要因となる主な上位薬品　市区町村別</t>
    <rPh sb="17" eb="22">
      <t>シクチョウソンベツ</t>
    </rPh>
    <phoneticPr fontId="4"/>
  </si>
  <si>
    <t>2.医療費
情報分析</t>
    <rPh sb="2" eb="4">
      <t>イリョウ</t>
    </rPh>
    <rPh sb="4" eb="5">
      <t>ヒ</t>
    </rPh>
    <rPh sb="6" eb="8">
      <t>ジョウホウ</t>
    </rPh>
    <rPh sb="8" eb="10">
      <t>ブンセキ</t>
    </rPh>
    <phoneticPr fontId="4"/>
  </si>
  <si>
    <t>長期入院の状況</t>
    <rPh sb="0" eb="2">
      <t>チョウキ</t>
    </rPh>
    <rPh sb="2" eb="4">
      <t>ニュウイン</t>
    </rPh>
    <rPh sb="5" eb="7">
      <t>ジョウキョウ</t>
    </rPh>
    <phoneticPr fontId="4"/>
  </si>
  <si>
    <t>標準化死亡比</t>
    <rPh sb="0" eb="3">
      <t>ヒョウジュンカ</t>
    </rPh>
    <rPh sb="3" eb="5">
      <t>シボウ</t>
    </rPh>
    <rPh sb="5" eb="6">
      <t>ヒ</t>
    </rPh>
    <phoneticPr fontId="4"/>
  </si>
  <si>
    <t>EAT10点数別該当者状況</t>
    <rPh sb="5" eb="7">
      <t>テンスウ</t>
    </rPh>
    <rPh sb="7" eb="8">
      <t>ベツ</t>
    </rPh>
    <rPh sb="8" eb="11">
      <t>ガイトウシャ</t>
    </rPh>
    <rPh sb="11" eb="13">
      <t>ジョウキョウ</t>
    </rPh>
    <phoneticPr fontId="4"/>
  </si>
  <si>
    <t>透析患者数</t>
    <rPh sb="0" eb="2">
      <t>トウセキ</t>
    </rPh>
    <rPh sb="2" eb="4">
      <t>カンジャ</t>
    </rPh>
    <rPh sb="4" eb="5">
      <t>スウ</t>
    </rPh>
    <phoneticPr fontId="4"/>
  </si>
  <si>
    <t>在宅医療患者の疾病傾向</t>
    <rPh sb="0" eb="2">
      <t>ザイタク</t>
    </rPh>
    <rPh sb="2" eb="4">
      <t>イリョウ</t>
    </rPh>
    <rPh sb="4" eb="6">
      <t>カンジャ</t>
    </rPh>
    <rPh sb="7" eb="9">
      <t>シッペイ</t>
    </rPh>
    <rPh sb="9" eb="11">
      <t>ケイコウ</t>
    </rPh>
    <phoneticPr fontId="4"/>
  </si>
  <si>
    <t>生活習慣病に係る
医療費等の状況</t>
    <rPh sb="0" eb="2">
      <t>セイカツ</t>
    </rPh>
    <rPh sb="2" eb="4">
      <t>シュウカン</t>
    </rPh>
    <rPh sb="4" eb="5">
      <t>ビョウ</t>
    </rPh>
    <rPh sb="6" eb="7">
      <t>カカ</t>
    </rPh>
    <rPh sb="9" eb="12">
      <t>イリョウヒ</t>
    </rPh>
    <rPh sb="12" eb="13">
      <t>トウ</t>
    </rPh>
    <rPh sb="14" eb="16">
      <t>ジョウキョウ</t>
    </rPh>
    <phoneticPr fontId="4"/>
  </si>
  <si>
    <t>受診行動適正化に
係る分析</t>
    <rPh sb="0" eb="2">
      <t>ジュシン</t>
    </rPh>
    <rPh sb="2" eb="4">
      <t>コウドウ</t>
    </rPh>
    <rPh sb="4" eb="7">
      <t>テキセイカ</t>
    </rPh>
    <rPh sb="9" eb="10">
      <t>カカ</t>
    </rPh>
    <rPh sb="11" eb="13">
      <t>ブンセキ</t>
    </rPh>
    <phoneticPr fontId="4"/>
  </si>
  <si>
    <t>多剤服薬者に係る
分析</t>
    <rPh sb="0" eb="2">
      <t>タザイ</t>
    </rPh>
    <rPh sb="2" eb="4">
      <t>フクヤク</t>
    </rPh>
    <rPh sb="4" eb="5">
      <t>シャ</t>
    </rPh>
    <rPh sb="6" eb="7">
      <t>カカ</t>
    </rPh>
    <rPh sb="9" eb="11">
      <t>ブンセキ</t>
    </rPh>
    <phoneticPr fontId="4"/>
  </si>
  <si>
    <t>2-2.高額レセプトの件数及び
医療費.xlsx</t>
    <rPh sb="4" eb="6">
      <t>コウガク</t>
    </rPh>
    <rPh sb="11" eb="13">
      <t>ケンスウ</t>
    </rPh>
    <rPh sb="13" eb="14">
      <t>オヨ</t>
    </rPh>
    <rPh sb="16" eb="19">
      <t>イリョウヒ</t>
    </rPh>
    <phoneticPr fontId="4"/>
  </si>
  <si>
    <t>2-3.④疾病別大分類 医療費
上位5位.xlsx</t>
    <rPh sb="5" eb="7">
      <t>シッペイ</t>
    </rPh>
    <rPh sb="7" eb="8">
      <t>ベツ</t>
    </rPh>
    <rPh sb="8" eb="11">
      <t>ダイブンルイ</t>
    </rPh>
    <rPh sb="12" eb="14">
      <t>イリョウ</t>
    </rPh>
    <rPh sb="14" eb="15">
      <t>ヒ</t>
    </rPh>
    <rPh sb="16" eb="18">
      <t>ジョウイ</t>
    </rPh>
    <rPh sb="19" eb="20">
      <t>イ</t>
    </rPh>
    <phoneticPr fontId="4"/>
  </si>
  <si>
    <t>分析項目</t>
    <rPh sb="0" eb="2">
      <t>ブンセキ</t>
    </rPh>
    <rPh sb="2" eb="4">
      <t>コウモク</t>
    </rPh>
    <phoneticPr fontId="4"/>
  </si>
  <si>
    <t>集計定義</t>
    <rPh sb="0" eb="2">
      <t>シュウケイ</t>
    </rPh>
    <rPh sb="2" eb="4">
      <t>テイギ</t>
    </rPh>
    <phoneticPr fontId="4"/>
  </si>
  <si>
    <t>生活習慣病疾病別医療費等の状況</t>
    <rPh sb="0" eb="2">
      <t>セイカツ</t>
    </rPh>
    <rPh sb="2" eb="4">
      <t>シュウカン</t>
    </rPh>
    <rPh sb="4" eb="5">
      <t>ビョウ</t>
    </rPh>
    <rPh sb="5" eb="7">
      <t>シッペイ</t>
    </rPh>
    <rPh sb="7" eb="8">
      <t>ベツ</t>
    </rPh>
    <rPh sb="8" eb="11">
      <t>イリョウヒ</t>
    </rPh>
    <rPh sb="11" eb="12">
      <t>トウ</t>
    </rPh>
    <rPh sb="13" eb="15">
      <t>ジョウキョウ</t>
    </rPh>
    <phoneticPr fontId="4"/>
  </si>
  <si>
    <t>透析患者の生活習慣病の
状況</t>
    <rPh sb="0" eb="2">
      <t>トウセキ</t>
    </rPh>
    <rPh sb="2" eb="4">
      <t>カンジャ</t>
    </rPh>
    <rPh sb="5" eb="7">
      <t>セイカツ</t>
    </rPh>
    <rPh sb="7" eb="9">
      <t>シュウカン</t>
    </rPh>
    <rPh sb="9" eb="10">
      <t>ビョウ</t>
    </rPh>
    <rPh sb="12" eb="14">
      <t>ジョウキョウ</t>
    </rPh>
    <phoneticPr fontId="4"/>
  </si>
  <si>
    <t>高額レセプトの年齢階層別
統計</t>
    <rPh sb="0" eb="2">
      <t>コウガク</t>
    </rPh>
    <rPh sb="7" eb="9">
      <t>ネンレイ</t>
    </rPh>
    <rPh sb="9" eb="12">
      <t>カイソウベツ</t>
    </rPh>
    <rPh sb="13" eb="15">
      <t>トウケイ</t>
    </rPh>
    <phoneticPr fontId="4"/>
  </si>
  <si>
    <t>高額レセプト発生患者の
疾病傾向</t>
    <rPh sb="0" eb="2">
      <t>コウガク</t>
    </rPh>
    <rPh sb="6" eb="8">
      <t>ハッセイ</t>
    </rPh>
    <rPh sb="8" eb="10">
      <t>カンジャ</t>
    </rPh>
    <rPh sb="12" eb="14">
      <t>シッペイ</t>
    </rPh>
    <rPh sb="14" eb="16">
      <t>ケイコウ</t>
    </rPh>
    <phoneticPr fontId="4"/>
  </si>
  <si>
    <t>在宅医療に係る
分析</t>
    <rPh sb="0" eb="2">
      <t>ザイタク</t>
    </rPh>
    <rPh sb="2" eb="4">
      <t>イリョウ</t>
    </rPh>
    <rPh sb="5" eb="6">
      <t>カカ</t>
    </rPh>
    <rPh sb="8" eb="10">
      <t>ブンセキ</t>
    </rPh>
    <phoneticPr fontId="4"/>
  </si>
  <si>
    <t>糖尿病性腎症
重症化予防に係る分析</t>
    <rPh sb="0" eb="3">
      <t>トウニョウビョウ</t>
    </rPh>
    <rPh sb="3" eb="4">
      <t>セイ</t>
    </rPh>
    <rPh sb="4" eb="5">
      <t>ジン</t>
    </rPh>
    <rPh sb="5" eb="6">
      <t>ショウ</t>
    </rPh>
    <rPh sb="7" eb="10">
      <t>ジュウショウカ</t>
    </rPh>
    <rPh sb="10" eb="12">
      <t>ヨボウ</t>
    </rPh>
    <rPh sb="13" eb="14">
      <t>カカ</t>
    </rPh>
    <rPh sb="15" eb="17">
      <t>ブンセキ</t>
    </rPh>
    <phoneticPr fontId="4"/>
  </si>
  <si>
    <t>高額レセプトの
件数及び医療費</t>
    <rPh sb="0" eb="2">
      <t>コウガク</t>
    </rPh>
    <rPh sb="8" eb="10">
      <t>ケンスウ</t>
    </rPh>
    <rPh sb="10" eb="11">
      <t>オヨ</t>
    </rPh>
    <rPh sb="12" eb="14">
      <t>イリョウ</t>
    </rPh>
    <rPh sb="14" eb="15">
      <t>ヒ</t>
    </rPh>
    <phoneticPr fontId="4"/>
  </si>
  <si>
    <t>高額レセプトの件数及び
割合</t>
    <rPh sb="0" eb="2">
      <t>コウガク</t>
    </rPh>
    <rPh sb="7" eb="9">
      <t>ケンスウ</t>
    </rPh>
    <rPh sb="9" eb="10">
      <t>オヨ</t>
    </rPh>
    <rPh sb="12" eb="14">
      <t>ワリアイ</t>
    </rPh>
    <phoneticPr fontId="4"/>
  </si>
  <si>
    <t>高齢者の疾病医療費割合(総医療費に占める割合)　地区別　グラフ</t>
    <rPh sb="9" eb="11">
      <t>ワリアイ</t>
    </rPh>
    <rPh sb="24" eb="26">
      <t>チク</t>
    </rPh>
    <rPh sb="26" eb="27">
      <t>ベツ</t>
    </rPh>
    <phoneticPr fontId="4"/>
  </si>
  <si>
    <t>高齢者の疾病患者割合(総患者数に占める割合)　地区別　グラフ</t>
    <rPh sb="8" eb="10">
      <t>ワリアイ</t>
    </rPh>
    <rPh sb="23" eb="26">
      <t>チクベツ</t>
    </rPh>
    <phoneticPr fontId="4"/>
  </si>
  <si>
    <t>高齢者の疾病医療費割合(総医療費に占める割合)　市区町村別　グラフ</t>
    <phoneticPr fontId="4"/>
  </si>
  <si>
    <t>高齢者の疾病患者割合(総患者数に占める割合)　市区町村別　グラフ</t>
    <phoneticPr fontId="4"/>
  </si>
  <si>
    <t>課題整理　広域連合全体</t>
    <rPh sb="0" eb="2">
      <t>カダイ</t>
    </rPh>
    <rPh sb="2" eb="4">
      <t>セイリ</t>
    </rPh>
    <phoneticPr fontId="4"/>
  </si>
  <si>
    <t>課題整理</t>
    <phoneticPr fontId="4"/>
  </si>
  <si>
    <t>事業</t>
    <phoneticPr fontId="4"/>
  </si>
  <si>
    <t>■集計定義.xlsx</t>
    <rPh sb="1" eb="3">
      <t>シュウケイ</t>
    </rPh>
    <rPh sb="3" eb="5">
      <t>テイギ</t>
    </rPh>
    <phoneticPr fontId="4"/>
  </si>
  <si>
    <t>地図</t>
    <rPh sb="0" eb="2">
      <t>チズ</t>
    </rPh>
    <phoneticPr fontId="4"/>
  </si>
  <si>
    <t>歯科医療費の状況</t>
    <rPh sb="0" eb="2">
      <t>シカ</t>
    </rPh>
    <rPh sb="2" eb="5">
      <t>イリョウヒ</t>
    </rPh>
    <rPh sb="6" eb="8">
      <t>ジョウキョウ</t>
    </rPh>
    <phoneticPr fontId="4"/>
  </si>
  <si>
    <t>特定疾病別歯科医療費　地区別</t>
    <rPh sb="11" eb="13">
      <t>チク</t>
    </rPh>
    <rPh sb="13" eb="14">
      <t>ベツ</t>
    </rPh>
    <phoneticPr fontId="4"/>
  </si>
  <si>
    <t>特定疾病別歯科医療費</t>
    <rPh sb="0" eb="2">
      <t>トクテイ</t>
    </rPh>
    <rPh sb="2" eb="4">
      <t>シッペイ</t>
    </rPh>
    <rPh sb="4" eb="5">
      <t>ベツ</t>
    </rPh>
    <rPh sb="5" eb="7">
      <t>シカ</t>
    </rPh>
    <rPh sb="7" eb="10">
      <t>イリョウヒ</t>
    </rPh>
    <phoneticPr fontId="4"/>
  </si>
  <si>
    <t>2-5.歯科医療費の状況.xlsx</t>
    <rPh sb="4" eb="6">
      <t>シカ</t>
    </rPh>
    <rPh sb="6" eb="9">
      <t>イリョウヒ</t>
    </rPh>
    <phoneticPr fontId="4"/>
  </si>
  <si>
    <t>薬剤併用禁忌に係る分析</t>
    <rPh sb="0" eb="2">
      <t>ヤクザイ</t>
    </rPh>
    <rPh sb="2" eb="4">
      <t>ヘイヨウ</t>
    </rPh>
    <rPh sb="4" eb="6">
      <t>キンキ</t>
    </rPh>
    <rPh sb="7" eb="8">
      <t>カカ</t>
    </rPh>
    <rPh sb="9" eb="11">
      <t>ブンセキ</t>
    </rPh>
    <phoneticPr fontId="4"/>
  </si>
  <si>
    <t>豊能医療圏(以降のシートに二次保健医療圏が続く)</t>
    <rPh sb="0" eb="2">
      <t>トヨノ</t>
    </rPh>
    <rPh sb="2" eb="4">
      <t>イリョウ</t>
    </rPh>
    <rPh sb="4" eb="5">
      <t>ケン</t>
    </rPh>
    <rPh sb="6" eb="8">
      <t>イコウ</t>
    </rPh>
    <rPh sb="13" eb="15">
      <t>ニジ</t>
    </rPh>
    <rPh sb="15" eb="17">
      <t>ホケン</t>
    </rPh>
    <rPh sb="17" eb="19">
      <t>イリョウ</t>
    </rPh>
    <rPh sb="19" eb="20">
      <t>ケン</t>
    </rPh>
    <rPh sb="21" eb="22">
      <t>ツヅ</t>
    </rPh>
    <phoneticPr fontId="4"/>
  </si>
  <si>
    <t>大阪市(以降のシートに市区町村が続く)</t>
    <rPh sb="0" eb="3">
      <t>オオサカシ</t>
    </rPh>
    <rPh sb="4" eb="6">
      <t>イコウ</t>
    </rPh>
    <rPh sb="11" eb="13">
      <t>シク</t>
    </rPh>
    <rPh sb="13" eb="15">
      <t>チョウソン</t>
    </rPh>
    <rPh sb="16" eb="17">
      <t>ツヅ</t>
    </rPh>
    <phoneticPr fontId="4"/>
  </si>
  <si>
    <t>大分類　男女別</t>
    <rPh sb="0" eb="3">
      <t>ダイブンルイ</t>
    </rPh>
    <rPh sb="4" eb="6">
      <t>ダンジョ</t>
    </rPh>
    <rPh sb="6" eb="7">
      <t>ベツ</t>
    </rPh>
    <phoneticPr fontId="4"/>
  </si>
  <si>
    <t>歯の疾病に係る
医療費等の状況</t>
    <rPh sb="0" eb="1">
      <t>ハ</t>
    </rPh>
    <rPh sb="2" eb="4">
      <t>シッペイ</t>
    </rPh>
    <phoneticPr fontId="4"/>
  </si>
  <si>
    <t>被保険者一人当たりの歯科医療費　市区町村別　グラフ</t>
  </si>
  <si>
    <t>歯科患者割合　市区町村別　グラフ</t>
  </si>
  <si>
    <t>年齢調整前後の被保険者一人当たりの歯科医療費　市区町村別</t>
  </si>
  <si>
    <t>年齢調整前後の被保険者一人当たりの歯科医療費　市区町村別　グラフ</t>
  </si>
  <si>
    <t>特定疾病別歯科医療費　市区町村別</t>
    <phoneticPr fontId="4"/>
  </si>
  <si>
    <t>被保険者一人当たりの歯科医療費　市区町村別　MAP</t>
  </si>
  <si>
    <t>歯科患者割合　市区町村別　MAP</t>
  </si>
  <si>
    <t>2-6.医科健診分析.xlsx</t>
    <rPh sb="4" eb="6">
      <t>イカ</t>
    </rPh>
    <rPh sb="6" eb="8">
      <t>ケンシン</t>
    </rPh>
    <rPh sb="8" eb="10">
      <t>ブンセキ</t>
    </rPh>
    <phoneticPr fontId="4"/>
  </si>
  <si>
    <t>歯科健診受診率</t>
    <rPh sb="4" eb="6">
      <t>ジュシン</t>
    </rPh>
    <rPh sb="6" eb="7">
      <t>リツ</t>
    </rPh>
    <phoneticPr fontId="4"/>
  </si>
  <si>
    <t>薬剤併用禁忌患者の状況</t>
    <rPh sb="0" eb="2">
      <t>ヤクザイ</t>
    </rPh>
    <rPh sb="2" eb="4">
      <t>ヘイヨウ</t>
    </rPh>
    <rPh sb="4" eb="6">
      <t>キンキ</t>
    </rPh>
    <rPh sb="6" eb="8">
      <t>カンジャ</t>
    </rPh>
    <rPh sb="9" eb="11">
      <t>ジョウキョウ</t>
    </rPh>
    <phoneticPr fontId="4"/>
  </si>
  <si>
    <t>長期多剤服薬者の状況</t>
    <rPh sb="0" eb="2">
      <t>チョウキ</t>
    </rPh>
    <rPh sb="2" eb="4">
      <t>タザイ</t>
    </rPh>
    <rPh sb="4" eb="6">
      <t>フクヤク</t>
    </rPh>
    <rPh sb="6" eb="7">
      <t>シャ</t>
    </rPh>
    <rPh sb="8" eb="10">
      <t>ジョウキョウ</t>
    </rPh>
    <phoneticPr fontId="4"/>
  </si>
  <si>
    <t>特定疾病別歯科医療費　広域連合全体</t>
    <phoneticPr fontId="4"/>
  </si>
  <si>
    <t>健診異常値放置者割合　地区別　グラフ</t>
    <rPh sb="0" eb="2">
      <t>ケンシン</t>
    </rPh>
    <rPh sb="2" eb="5">
      <t>イジョウチ</t>
    </rPh>
    <rPh sb="5" eb="7">
      <t>ホウチ</t>
    </rPh>
    <rPh sb="7" eb="8">
      <t>シャ</t>
    </rPh>
    <rPh sb="8" eb="10">
      <t>ワリアイ</t>
    </rPh>
    <rPh sb="11" eb="13">
      <t>チク</t>
    </rPh>
    <rPh sb="13" eb="14">
      <t>ベツ</t>
    </rPh>
    <phoneticPr fontId="4"/>
  </si>
  <si>
    <t>有所見者割合(咀嚼能力評価)　地区別　グラフ　</t>
    <rPh sb="0" eb="1">
      <t>ア</t>
    </rPh>
    <rPh sb="1" eb="3">
      <t>ショケン</t>
    </rPh>
    <rPh sb="3" eb="4">
      <t>シャ</t>
    </rPh>
    <rPh sb="4" eb="6">
      <t>ワリアイ</t>
    </rPh>
    <rPh sb="7" eb="9">
      <t>ソシャク</t>
    </rPh>
    <rPh sb="9" eb="11">
      <t>ノウリョク</t>
    </rPh>
    <rPh sb="11" eb="13">
      <t>ヒョウカ</t>
    </rPh>
    <rPh sb="15" eb="17">
      <t>チク</t>
    </rPh>
    <rPh sb="17" eb="18">
      <t>ベツ</t>
    </rPh>
    <phoneticPr fontId="4"/>
  </si>
  <si>
    <t>有所見者割合(咀嚼能力評価)　地区別　MAP　</t>
    <rPh sb="0" eb="1">
      <t>ア</t>
    </rPh>
    <rPh sb="1" eb="3">
      <t>ショケン</t>
    </rPh>
    <rPh sb="3" eb="4">
      <t>シャ</t>
    </rPh>
    <rPh sb="4" eb="6">
      <t>ワリアイ</t>
    </rPh>
    <rPh sb="7" eb="9">
      <t>ソシャク</t>
    </rPh>
    <rPh sb="9" eb="11">
      <t>ノウリョク</t>
    </rPh>
    <rPh sb="11" eb="13">
      <t>ヒョウカ</t>
    </rPh>
    <rPh sb="15" eb="17">
      <t>チク</t>
    </rPh>
    <rPh sb="17" eb="18">
      <t>ベツ</t>
    </rPh>
    <phoneticPr fontId="4"/>
  </si>
  <si>
    <t>有所見者割合(咀嚼能力評価)　市区町村別　MAP　</t>
    <rPh sb="0" eb="1">
      <t>ア</t>
    </rPh>
    <rPh sb="1" eb="3">
      <t>ショケン</t>
    </rPh>
    <rPh sb="3" eb="4">
      <t>シャ</t>
    </rPh>
    <rPh sb="4" eb="6">
      <t>ワリアイ</t>
    </rPh>
    <rPh sb="7" eb="9">
      <t>ソシャク</t>
    </rPh>
    <rPh sb="9" eb="11">
      <t>ノウリョク</t>
    </rPh>
    <rPh sb="11" eb="13">
      <t>ヒョウカ</t>
    </rPh>
    <rPh sb="15" eb="17">
      <t>シク</t>
    </rPh>
    <rPh sb="17" eb="19">
      <t>チョウソン</t>
    </rPh>
    <rPh sb="19" eb="20">
      <t>ベツ</t>
    </rPh>
    <phoneticPr fontId="4"/>
  </si>
  <si>
    <t>生活習慣病疾病別の医療費構成比　地区別　グラフ</t>
    <rPh sb="16" eb="18">
      <t>チク</t>
    </rPh>
    <rPh sb="18" eb="19">
      <t>ベツ</t>
    </rPh>
    <phoneticPr fontId="4"/>
  </si>
  <si>
    <t>標準化死亡比　市区町村別</t>
    <rPh sb="7" eb="9">
      <t>シク</t>
    </rPh>
    <rPh sb="9" eb="11">
      <t>チョウソン</t>
    </rPh>
    <rPh sb="11" eb="12">
      <t>ベツ</t>
    </rPh>
    <phoneticPr fontId="4"/>
  </si>
  <si>
    <t>3.課題把握.xlsx</t>
    <rPh sb="2" eb="4">
      <t>カダイ</t>
    </rPh>
    <rPh sb="4" eb="6">
      <t>ハアク</t>
    </rPh>
    <phoneticPr fontId="4"/>
  </si>
  <si>
    <t>地区別_課題</t>
    <rPh sb="0" eb="2">
      <t>チク</t>
    </rPh>
    <rPh sb="2" eb="3">
      <t>ベツ</t>
    </rPh>
    <rPh sb="4" eb="6">
      <t>カダイ</t>
    </rPh>
    <phoneticPr fontId="4"/>
  </si>
  <si>
    <t>市区町村別_課題</t>
    <rPh sb="0" eb="2">
      <t>シク</t>
    </rPh>
    <rPh sb="2" eb="4">
      <t>チョウソン</t>
    </rPh>
    <rPh sb="4" eb="5">
      <t>ベツ</t>
    </rPh>
    <rPh sb="6" eb="8">
      <t>カダイ</t>
    </rPh>
    <phoneticPr fontId="4"/>
  </si>
  <si>
    <t>2-7.人間ドック受診に係る分析.xlsx</t>
    <phoneticPr fontId="4"/>
  </si>
  <si>
    <t>自己負担割合別人間ドック受診率グラフ</t>
  </si>
  <si>
    <t>地区別_人間ドック受診率</t>
  </si>
  <si>
    <t>地区別_全体人間ドック受診率グラフ</t>
  </si>
  <si>
    <t>地区別_自己負担割合別人間ドック受診率グラフ</t>
  </si>
  <si>
    <t>地区別_全体人間ドック受診率MAP</t>
  </si>
  <si>
    <t>市区町村別_人間ドック受診率</t>
  </si>
  <si>
    <t>市区町村別_全体人間ドック受診率MAP</t>
  </si>
  <si>
    <t>医療機関受診状況</t>
  </si>
  <si>
    <t>地区別_医療機関受診状況</t>
  </si>
  <si>
    <t>地区別_健診受診者医療機関受診状況グラフ</t>
  </si>
  <si>
    <t>地区別_自己負担割合別医療機関受診状況グラフ</t>
  </si>
  <si>
    <t>地区別_未受診者医療機関受診状況グラフ</t>
  </si>
  <si>
    <t>市区町村別_医療機関受診状況</t>
  </si>
  <si>
    <t>2-9.医科・歯科健診受診傾向.xlsx</t>
    <phoneticPr fontId="4"/>
  </si>
  <si>
    <t>地区別_健診受診率</t>
  </si>
  <si>
    <t>地区別_自己負担割合別健診受診率グラフ</t>
  </si>
  <si>
    <t>地区別_医科のみMAP</t>
  </si>
  <si>
    <t>地区別_歯科のみMAP</t>
  </si>
  <si>
    <t>市区町村別_健診受診率</t>
  </si>
  <si>
    <t>市区町村別_医科のみMAP</t>
  </si>
  <si>
    <t>市区町村別_歯科のみMAP</t>
  </si>
  <si>
    <t>市区町村別_医科歯科MAP</t>
  </si>
  <si>
    <t>医科健診医療機関受診状況</t>
  </si>
  <si>
    <t>地区別_医科健診医療機関受診状況</t>
  </si>
  <si>
    <t>地区別_医科健診医療機関受診状況グラフ</t>
  </si>
  <si>
    <t>市区町村別_医科健診医療機関受診状況</t>
  </si>
  <si>
    <t>歯科健診医療機関受診状況</t>
  </si>
  <si>
    <t>地区別_歯科健診医療機関受診状況</t>
  </si>
  <si>
    <t>地区別_歯科健診医療機関受診状況グラフ</t>
  </si>
  <si>
    <t>市区町村別_歯科健診医療機関受診状況</t>
  </si>
  <si>
    <t>府内府外別健診受診率</t>
  </si>
  <si>
    <t>地区別_府内府外別健診受診率</t>
  </si>
  <si>
    <t>地区別_府内府外別健診受診率グラフ</t>
  </si>
  <si>
    <t>市区町村別_府内府外別健診受診率</t>
  </si>
  <si>
    <t>市町村別_府内府外別健診受診率グラフ</t>
  </si>
  <si>
    <t>2-10.糖尿病性腎症重症化予防に
係る分析.xlsx</t>
    <rPh sb="5" eb="9">
      <t>トウニョウビョウセイ</t>
    </rPh>
    <rPh sb="9" eb="10">
      <t>ジン</t>
    </rPh>
    <rPh sb="10" eb="11">
      <t>ショウ</t>
    </rPh>
    <rPh sb="11" eb="14">
      <t>ジュウショウカ</t>
    </rPh>
    <rPh sb="14" eb="16">
      <t>ヨボウ</t>
    </rPh>
    <rPh sb="18" eb="19">
      <t>カカ</t>
    </rPh>
    <rPh sb="20" eb="22">
      <t>ブンセキ</t>
    </rPh>
    <phoneticPr fontId="4"/>
  </si>
  <si>
    <t>2-11.高齢者の疾病傾向.xlsx</t>
    <rPh sb="5" eb="8">
      <t>コウレイシャ</t>
    </rPh>
    <rPh sb="9" eb="11">
      <t>シッペイ</t>
    </rPh>
    <rPh sb="11" eb="13">
      <t>ケイコウ</t>
    </rPh>
    <phoneticPr fontId="4"/>
  </si>
  <si>
    <t>市区町村別_医療費割合グラフ</t>
  </si>
  <si>
    <t>市区町村別_患者割合グラフ</t>
  </si>
  <si>
    <t>市区町村別_患者一人当たりグラフ</t>
  </si>
  <si>
    <t>年齢別_フレイル区分別該当人数･割合</t>
  </si>
  <si>
    <t>地区別_フレイル区分別該当人数･割合</t>
  </si>
  <si>
    <t>市区町村別_フレイル区分別該当人数･割合</t>
  </si>
  <si>
    <t>フレイル区分別_医療費割合グラフ</t>
  </si>
  <si>
    <t>フレイル区分別_患者割合グラフ</t>
  </si>
  <si>
    <t>年齢別_歯科健診項目別該当人数･割合</t>
  </si>
  <si>
    <t>地区別_歯科健診項目別該当人数･割合</t>
  </si>
  <si>
    <t>市区町村別_歯科健診項目別該当人数･割合</t>
  </si>
  <si>
    <t>年齢別_歯科健診3項目以上該当人数･割合</t>
  </si>
  <si>
    <t>地区別_歯科健診3項目以上該当人数･割合</t>
  </si>
  <si>
    <t>地区別_歯科健診3項目以上該当割合グラフ</t>
  </si>
  <si>
    <t>市区町村別_歯科健診3項目以上該当人数･割合</t>
  </si>
  <si>
    <t>市区町村別_歯科健診3項目以上該当割合グラフ</t>
  </si>
  <si>
    <t>年齢別_オーラルフレイル区分別該当人数･割合</t>
  </si>
  <si>
    <t>地区別_オーラルフレイル区分別該当人数･割合</t>
  </si>
  <si>
    <t>市区町村別_オーラルフレイル区分別該当人数･割合</t>
  </si>
  <si>
    <t>オーラルフレイル区分別_医療費割合グラフ</t>
  </si>
  <si>
    <t>オーラルフレイル区分別_患者割合グラフ</t>
  </si>
  <si>
    <t>2-13.受診行動適正化に係る
分析.xlsx</t>
    <rPh sb="5" eb="7">
      <t>ジュシン</t>
    </rPh>
    <rPh sb="7" eb="9">
      <t>コウドウ</t>
    </rPh>
    <rPh sb="9" eb="12">
      <t>テキセイカ</t>
    </rPh>
    <rPh sb="13" eb="14">
      <t>カカ</t>
    </rPh>
    <rPh sb="16" eb="18">
      <t>ブンセキ</t>
    </rPh>
    <phoneticPr fontId="4"/>
  </si>
  <si>
    <t>地区別_自己負担割合別普及率</t>
  </si>
  <si>
    <t>地区別_自己負担割合別普及率(金額)グラフ</t>
  </si>
  <si>
    <t>地区別_自己負担割合別普及率(数量)グラフ</t>
  </si>
  <si>
    <t>市区町村別_自己負担割合別普及率</t>
  </si>
  <si>
    <t>市区町村別_自己負担割合別普及率(金額)グラフ</t>
  </si>
  <si>
    <t>市区町村別_自己負担割合別普及率(数量)グラフ</t>
  </si>
  <si>
    <t>地区別_所得区分別普及率</t>
  </si>
  <si>
    <t>地区別_所得区分別普及率(金額)グラフ</t>
  </si>
  <si>
    <t>地区別_所得区分別普及率(数量)グラフ</t>
  </si>
  <si>
    <t>市区町村別_所得区分別普及率</t>
  </si>
  <si>
    <t>市区町村別_所得区分別普及率(金額)グラフ</t>
  </si>
  <si>
    <t>市区町村別_所得区分別普及率(数量)グラフ</t>
  </si>
  <si>
    <t>2-14.①ジェネリック医薬品分析(医科・調剤).xlsx</t>
    <phoneticPr fontId="4"/>
  </si>
  <si>
    <t>2-14.②ジェネリック医薬品分析(歯科).xlsx</t>
    <phoneticPr fontId="4"/>
  </si>
  <si>
    <t>地区別_普及率</t>
  </si>
  <si>
    <t>地区別_普及率(金額)グラフ</t>
  </si>
  <si>
    <t>地区別_普及率(金額)MAP</t>
  </si>
  <si>
    <t>地区別_普及率(数量)グラフ</t>
  </si>
  <si>
    <t>地区別_普及率(数量)MAP</t>
  </si>
  <si>
    <t>市区町村別_普及率</t>
  </si>
  <si>
    <t>市区町村別_普及率(金額)グラフ</t>
  </si>
  <si>
    <t>市区町村別_普及率(金額)MAP</t>
  </si>
  <si>
    <t>市区町村別_普及率(数量)グラフ</t>
  </si>
  <si>
    <t>市区町村別_普及率(数量)MAP</t>
  </si>
  <si>
    <t>ポテンシャル(金額)</t>
  </si>
  <si>
    <t>地区別_ポテンシャル(金額)</t>
  </si>
  <si>
    <t>市区町村別_ポテンシャル(金額)</t>
  </si>
  <si>
    <t>ポテンシャル(数量)</t>
  </si>
  <si>
    <t>地区別_ポテンシャル(数量)</t>
  </si>
  <si>
    <t>地区別_ポテンシャル(数量)グラフ</t>
  </si>
  <si>
    <t>市区町村別_ポテンシャル(数量)</t>
  </si>
  <si>
    <t>市区町村別_ポテンシャル(数量)グラフ</t>
  </si>
  <si>
    <t>2-14.③ジェネリック医薬品分析(全体).xlsx</t>
    <phoneticPr fontId="4"/>
  </si>
  <si>
    <t>2-15.薬剤併用禁忌分析.xlsx</t>
    <rPh sb="5" eb="7">
      <t>ヤクザイ</t>
    </rPh>
    <rPh sb="7" eb="9">
      <t>ヘイヨウ</t>
    </rPh>
    <rPh sb="9" eb="11">
      <t>キンキ</t>
    </rPh>
    <rPh sb="11" eb="13">
      <t>ブンセキ</t>
    </rPh>
    <phoneticPr fontId="4"/>
  </si>
  <si>
    <t>2-16.多剤服薬者に係る分析.xlsx</t>
    <rPh sb="5" eb="7">
      <t>タザイ</t>
    </rPh>
    <rPh sb="7" eb="9">
      <t>フクヤク</t>
    </rPh>
    <rPh sb="9" eb="10">
      <t>シャ</t>
    </rPh>
    <rPh sb="11" eb="12">
      <t>カカ</t>
    </rPh>
    <rPh sb="13" eb="15">
      <t>ブンセキ</t>
    </rPh>
    <phoneticPr fontId="4"/>
  </si>
  <si>
    <t>地区別_薬効上位</t>
  </si>
  <si>
    <t>市区町村別_薬効上位</t>
  </si>
  <si>
    <t>地区別_相互作用(禁忌)</t>
  </si>
  <si>
    <t>地区別_相互作用(禁忌)グラフ</t>
  </si>
  <si>
    <t>市区町村別_相互作用(禁忌)</t>
  </si>
  <si>
    <t>市区町村別_相互作用(禁忌)グラフ</t>
  </si>
  <si>
    <t>地区別_慎重投与</t>
  </si>
  <si>
    <t>市区町村別_慎重投与</t>
  </si>
  <si>
    <t>市区町村別_慎重投与グラフ</t>
  </si>
  <si>
    <t>2-17.在宅医療に係る分析.xlsx</t>
    <rPh sb="7" eb="9">
      <t>イリョウ</t>
    </rPh>
    <rPh sb="10" eb="11">
      <t>カカ</t>
    </rPh>
    <rPh sb="12" eb="14">
      <t>ブンセキ</t>
    </rPh>
    <phoneticPr fontId="4"/>
  </si>
  <si>
    <t>2-18.COVID-19に係る分析.xlsx</t>
    <phoneticPr fontId="4"/>
  </si>
  <si>
    <t>地区別_COVID-19の状況</t>
  </si>
  <si>
    <t>地区別_患者一人当たりのCOVID-19医療費グラフ</t>
  </si>
  <si>
    <t>地区別_患者一人当たりのCOVID-19医療費MAP</t>
  </si>
  <si>
    <t>市区町村別_COVID-19の状況</t>
  </si>
  <si>
    <t>市区町村別_患者一人当たりのCOVID-19医療費グラフ</t>
  </si>
  <si>
    <t>市区町村別_患者一人当たりのCOVID-19医療費MAP</t>
  </si>
  <si>
    <t>重症患者状況</t>
  </si>
  <si>
    <t>地区別_重症患者状況</t>
  </si>
  <si>
    <t>地区別_重症患者割合グラフ</t>
  </si>
  <si>
    <t>市区町村別_重症患者状況</t>
  </si>
  <si>
    <t>市区町村別_重症患者割合グラフ</t>
  </si>
  <si>
    <t>重症患者の生活習慣病</t>
  </si>
  <si>
    <t>市区町村別_重症患者の生活習慣病</t>
  </si>
  <si>
    <t>市区町村別_重症患者の生活習慣病グラフ</t>
  </si>
  <si>
    <t>疑い患者の状況</t>
  </si>
  <si>
    <t>地区別_疑い患者の状況</t>
  </si>
  <si>
    <t>市区町村別_疑い患者の状況</t>
  </si>
  <si>
    <t>市区町村別_有所見者割合</t>
  </si>
  <si>
    <t>市町村別_BMIグラフ</t>
  </si>
  <si>
    <t>市区町村別_BMIMAP</t>
  </si>
  <si>
    <t>市町村別_腹囲グラフ</t>
  </si>
  <si>
    <t>市区町村別_腹囲MAP</t>
  </si>
  <si>
    <t>市町村別_収縮期グラフ</t>
  </si>
  <si>
    <t>市区町村別_収縮期MAP</t>
  </si>
  <si>
    <t>市町村別_拡張期グラフ</t>
  </si>
  <si>
    <t>市区町村別_拡張期MAP</t>
  </si>
  <si>
    <t>市町村別_中性脂肪グラフ</t>
  </si>
  <si>
    <t>市区町村別_中性脂肪MAP</t>
  </si>
  <si>
    <t>市町村別_HDLグラフ</t>
  </si>
  <si>
    <t>市区町村別_HDLMAP</t>
  </si>
  <si>
    <t>市町村別_LDLグラフ</t>
  </si>
  <si>
    <t>市区町村別_LDLMAP</t>
  </si>
  <si>
    <t>市町村別_空腹時グラフ</t>
  </si>
  <si>
    <t>市区町村別_空腹時MAP</t>
  </si>
  <si>
    <t>市町村別_HbA1cグラフ</t>
  </si>
  <si>
    <t>市区町村別_HbA1cMAP</t>
  </si>
  <si>
    <t>地区別_健診受診率グラフ</t>
  </si>
  <si>
    <t>地区別_健診受診率MAP</t>
  </si>
  <si>
    <t>市町村別_健診受診率グラフ</t>
  </si>
  <si>
    <t>市区町村別_健診受診率MAP</t>
  </si>
  <si>
    <t>指導対象者群分析</t>
  </si>
  <si>
    <t>地区別_指導対象者群分析</t>
  </si>
  <si>
    <t>地区別_有所見者医療機関未受診グラフ</t>
  </si>
  <si>
    <t>地区別_状態不明者グラフ</t>
  </si>
  <si>
    <t>市区町村別_指導対象者群分析</t>
  </si>
  <si>
    <t>市町村別_有所見者医療機関未受診グラフ</t>
  </si>
  <si>
    <t>市町村別_状態不明者グラフ</t>
  </si>
  <si>
    <t>指導対象者群別歯科医療費</t>
  </si>
  <si>
    <t>地区別_指導対象者群別歯科医療費</t>
  </si>
  <si>
    <t>地区別_歯科健診受診治療中者歯科医療費グラフ</t>
  </si>
  <si>
    <t>地区別_歯科健診未受診治療中者歯科医療費グラフ</t>
  </si>
  <si>
    <t>市区町村別_指導対象者群別歯科医療費</t>
  </si>
  <si>
    <t>市町村別_歯科健診受診治療中者歯科医療費グラフ</t>
  </si>
  <si>
    <t>市町村別_歯科健診未受診治療中者歯科医療費グラフ</t>
  </si>
  <si>
    <t>地区別_現在歯グラフ</t>
  </si>
  <si>
    <t>地区別_現在歯MAP</t>
  </si>
  <si>
    <t>地区別_咬合グラフ</t>
  </si>
  <si>
    <t>地区別_咬合MAP</t>
  </si>
  <si>
    <t>地区別_舌苔グラフ</t>
  </si>
  <si>
    <t>地区別_舌苔MAP</t>
  </si>
  <si>
    <t>地区別_舌･口唇機能グラフ</t>
  </si>
  <si>
    <t>地区別_舌･口唇機能MAP</t>
  </si>
  <si>
    <t>地区別_嚥下機能(唾液の飲込)グラフ</t>
  </si>
  <si>
    <t>地区別_嚥下機能(唾液の飲込)MAP</t>
  </si>
  <si>
    <t>地区別_嚥下機能(総合判定)グラフ</t>
  </si>
  <si>
    <t>地区別_嚥下機能(総合判定)MAP</t>
  </si>
  <si>
    <t>市町村別_現在歯グラフ</t>
  </si>
  <si>
    <t>市区町村別_現在歯MAP</t>
  </si>
  <si>
    <t>市町村別_咬合グラフ</t>
  </si>
  <si>
    <t>市区町村別_咬合MAP</t>
  </si>
  <si>
    <t>市町村別_歯垢グラフ</t>
  </si>
  <si>
    <t>市区町村別_歯垢MAP</t>
  </si>
  <si>
    <t>市町村別_食渣グラフ</t>
  </si>
  <si>
    <t>市区町村別_食渣MAP</t>
  </si>
  <si>
    <t>市町村別_舌苔グラフ</t>
  </si>
  <si>
    <t>市区町村別_舌苔MAP</t>
  </si>
  <si>
    <t>市町村別_口臭グラフ</t>
  </si>
  <si>
    <t>市区町村別_口臭MAP</t>
  </si>
  <si>
    <t>市町村別_口腔乾燥グラフ</t>
  </si>
  <si>
    <t>市区町村別_口腔乾燥MAP</t>
  </si>
  <si>
    <t>市町村別_咀嚼能力グラフ</t>
  </si>
  <si>
    <t>市区町村別_咀嚼能力MAP</t>
  </si>
  <si>
    <t>市町村別_舌･口唇機能グラフ</t>
  </si>
  <si>
    <t>市区町村別_舌･口唇機能MAP</t>
  </si>
  <si>
    <t>市町村別_嚥下機能(唾液の飲込)グラフ</t>
  </si>
  <si>
    <t>市区町村別_嚥下機能(唾液の飲込)MAP</t>
  </si>
  <si>
    <t>市町村別_嚥下機能(総合判定)グラフ</t>
  </si>
  <si>
    <t>市区町村別_嚥下機能(総合判定)MAP</t>
  </si>
  <si>
    <t>市町村別_EAT10別グラフ</t>
  </si>
  <si>
    <t>EAT10別高齢者の疾病</t>
  </si>
  <si>
    <t>地区別_EAT10別高齢者の疾病</t>
  </si>
  <si>
    <t>地区別_3点以上高齢者の疾病患者割合グラフ</t>
  </si>
  <si>
    <t>市区町村別_EAT10別高齢者の疾病</t>
  </si>
  <si>
    <t>市町村別_3点以上高齢者の疾病患者割合グラフ</t>
  </si>
  <si>
    <t>市区町村別_3点以上高齢者の疾病患者割合MAP</t>
  </si>
  <si>
    <t>地区別_透析患者数</t>
  </si>
  <si>
    <t>地区別_透析患者割合グラフ</t>
  </si>
  <si>
    <t>市区町村別_透析患者数</t>
  </si>
  <si>
    <t>市区町村別_透析患者割合グラフ</t>
  </si>
  <si>
    <t>透析の起因</t>
  </si>
  <si>
    <t>地区別_透析の起因</t>
  </si>
  <si>
    <t>市区町村別_透析の起因</t>
  </si>
  <si>
    <t>透析患者の生活習慣病</t>
  </si>
  <si>
    <t>地区別_透析患者の生活習慣病</t>
  </si>
  <si>
    <t>市区町村別_透析患者の生活習慣病</t>
  </si>
  <si>
    <t>重症化予防対象者分析</t>
  </si>
  <si>
    <t>地区別_重症化予防対象者分析</t>
  </si>
  <si>
    <t>地区別_指導対象者割合グラフ</t>
  </si>
  <si>
    <t>市区町村別_重症化予防対象者分析</t>
  </si>
  <si>
    <t>市区町村別_指導対象者割合グラフ</t>
  </si>
  <si>
    <t>高齢者の疾病</t>
  </si>
  <si>
    <t>地区別_高齢者の疾病</t>
  </si>
  <si>
    <t>地区別_医療費割合グラフ</t>
  </si>
  <si>
    <t>地区別_患者割合グラフ</t>
  </si>
  <si>
    <t>地区別_患者一人当たりグラフ</t>
  </si>
  <si>
    <t>市区町村別_高齢者の疾病</t>
  </si>
  <si>
    <t>地区別_重複受診グラフ</t>
  </si>
  <si>
    <t>地区別_頻回受診グラフ</t>
  </si>
  <si>
    <t>地区別_重複服薬グラフ</t>
  </si>
  <si>
    <t>市区町村別_多受診</t>
  </si>
  <si>
    <t>市区町村別_重複受診グラフ</t>
  </si>
  <si>
    <t>市区町村別_頻回受診グラフ</t>
  </si>
  <si>
    <t>市区町村別_重複服薬グラフ</t>
  </si>
  <si>
    <t>多受診者要因分析</t>
  </si>
  <si>
    <t>地区別_重複受診要因</t>
  </si>
  <si>
    <t>市区町村別_重複受診要因</t>
  </si>
  <si>
    <t>地区別_頻回受診要因</t>
  </si>
  <si>
    <t>市区町村別_頻回受診要因</t>
  </si>
  <si>
    <t>地区別_重複服薬要因</t>
  </si>
  <si>
    <t>市区町村別_重複服薬要因</t>
  </si>
  <si>
    <t>地区別_併用禁忌</t>
  </si>
  <si>
    <t>地区別_併用禁忌グラフ</t>
  </si>
  <si>
    <t>市区町村別_併用禁忌</t>
  </si>
  <si>
    <t>市区町村別_併用禁忌グラフ</t>
  </si>
  <si>
    <t>地区別_被保険者数に占める割合グラフ</t>
  </si>
  <si>
    <t>地区別_長期服薬者数に占める割合グラフ</t>
  </si>
  <si>
    <t>市区町村別_被保険者数に占める割合グラフ</t>
  </si>
  <si>
    <t>市区町村別_長期服薬者数に占める割合グラフ</t>
  </si>
  <si>
    <t>地区別_在宅(医科)</t>
  </si>
  <si>
    <t>地区別_在宅患者割合(医科)グラフ</t>
  </si>
  <si>
    <t>地区別_在宅患者割合(医科)MAP</t>
  </si>
  <si>
    <t>地区別_訪問診療患者割合(医科)グラフ</t>
  </si>
  <si>
    <t>市区町村別_在宅(医科)</t>
  </si>
  <si>
    <t>市区町村別_在宅患者割合(医科)グラフ</t>
  </si>
  <si>
    <t>市区町村別_在宅患者割合(医科)MAP</t>
  </si>
  <si>
    <t>市区町村別_訪問診療患者割合(医科)グラフ</t>
  </si>
  <si>
    <t>地区別_在宅(歯科)</t>
  </si>
  <si>
    <t>地区別_在宅患者割合(歯科)グラフ</t>
  </si>
  <si>
    <t>地区別_在宅患者割合(歯科)MAP</t>
  </si>
  <si>
    <t>地区別_訪問診療患者割合(歯科)グラフ</t>
  </si>
  <si>
    <t>市区町村別_在宅(歯科)</t>
  </si>
  <si>
    <t>市区町村別_在宅患者割合(歯科)グラフ</t>
  </si>
  <si>
    <t>市区町村別_在宅患者割合(歯科)MAP</t>
  </si>
  <si>
    <t>市区町村別_訪問診療患者割合(歯科)グラフ</t>
  </si>
  <si>
    <t>在宅患者の疾病傾向</t>
  </si>
  <si>
    <t>地区別_在宅患者の疾病傾向(医療費)</t>
  </si>
  <si>
    <t>市区町村別_在宅患者の疾病傾向(医療費)</t>
  </si>
  <si>
    <t>地区別_在宅患者の疾病傾向(患者数)</t>
  </si>
  <si>
    <t>市区町村別_在宅患者の疾病傾向(患者数)</t>
  </si>
  <si>
    <t>地区別_在宅患者の疾病傾向(一人当たり医療費)</t>
  </si>
  <si>
    <t>市区町村別_在宅患者の疾病傾向(一人当たり医療費)</t>
  </si>
  <si>
    <t>地区別_医療機関数</t>
  </si>
  <si>
    <t>市区町村別_医療機関数</t>
  </si>
  <si>
    <t>被保険者数</t>
  </si>
  <si>
    <t>地区別_被保険者数</t>
  </si>
  <si>
    <t>市区町村別_被保険者数</t>
  </si>
  <si>
    <t>市区町村別_被保険者数MAP</t>
  </si>
  <si>
    <t>介護認定率</t>
  </si>
  <si>
    <t>地区別_介護認定率</t>
  </si>
  <si>
    <t>市区町村別_介護認定率</t>
  </si>
  <si>
    <t>介護疾病別有病状況</t>
  </si>
  <si>
    <t>地区別_介護疾病別有病状況</t>
  </si>
  <si>
    <t>市区町村別_介護疾病別有病状況</t>
  </si>
  <si>
    <t>標準化死亡比</t>
  </si>
  <si>
    <t>地区別_標準化死亡比</t>
  </si>
  <si>
    <t>市区町村別_標準化死亡比</t>
  </si>
  <si>
    <t>疾病別死因割合</t>
  </si>
  <si>
    <t>地区別_疾病別死因割合</t>
  </si>
  <si>
    <t>市区町村別_疾病別死因割合</t>
  </si>
  <si>
    <t>地区別_長期入院</t>
  </si>
  <si>
    <t>市区町村別_長期入院</t>
  </si>
  <si>
    <t>地区別_長期入院時年齢</t>
  </si>
  <si>
    <t>市区町村別_長期入院時年齢</t>
  </si>
  <si>
    <t>地区別_医療費</t>
  </si>
  <si>
    <t>地区別_被保険者一人当たりの医療費グラフ</t>
  </si>
  <si>
    <t>地区別_被保険者一人当たりの医療費MAP</t>
  </si>
  <si>
    <t>地区別_レセプト一件当たりの医療費グラフ</t>
  </si>
  <si>
    <t>地区別_レセプト一件当たりの医療費MAP</t>
  </si>
  <si>
    <t>地区別_患者一人当たりの医療費グラフ</t>
  </si>
  <si>
    <t>地区別_患者一人当たりの医療費MAP</t>
  </si>
  <si>
    <t>地区別_被保険者一人当たりのレセプト件数グラフ</t>
  </si>
  <si>
    <t>地区別_被保険者一人当たりのレセプト件数MAP</t>
  </si>
  <si>
    <t>地区別_患者割合MAP</t>
  </si>
  <si>
    <t>市区町村別_医療費</t>
  </si>
  <si>
    <t>市区町村別_被保険者一人当たりの医療費グラフ</t>
  </si>
  <si>
    <t>市区町村別_被保険者一人当たりの医療費MAP</t>
  </si>
  <si>
    <t>市区町村別_レセプト一件当たりの医療費グラフ</t>
  </si>
  <si>
    <t>市区町村別_レセプト一件当たりの医療費MAP</t>
  </si>
  <si>
    <t>市区町村別_患者一人当たりの医療費グラフ</t>
  </si>
  <si>
    <t>市区町村別_患者一人当たりの医療費MAP</t>
  </si>
  <si>
    <t>市区町村別_被保険者一人当たりのレセプト件数グラフ</t>
  </si>
  <si>
    <t>市区町村別_被保険者一人当たりのレセプト件数MAP</t>
  </si>
  <si>
    <t>市区町村別_患者割合MAP</t>
  </si>
  <si>
    <t>地区別_年齢調整医療費</t>
  </si>
  <si>
    <t>地区別_年齢調整医療費グラフ</t>
  </si>
  <si>
    <t>市区町村別_年齢調整医療費</t>
  </si>
  <si>
    <t>市区町村別_年齢調整医療費グラフ</t>
  </si>
  <si>
    <t>件数及び割合</t>
  </si>
  <si>
    <t>地区別_件数及び割合</t>
  </si>
  <si>
    <t>地区別_高額レセ件数割合グラフ</t>
  </si>
  <si>
    <t>地区別_高額レセ件数割合MAP</t>
  </si>
  <si>
    <t>地区別_高額レセ医療費割合グラフ</t>
    <rPh sb="0" eb="3">
      <t>チクベツ</t>
    </rPh>
    <rPh sb="4" eb="6">
      <t>コウガク</t>
    </rPh>
    <rPh sb="8" eb="11">
      <t>イリョウヒ</t>
    </rPh>
    <rPh sb="11" eb="13">
      <t>ワリアイ</t>
    </rPh>
    <phoneticPr fontId="4"/>
  </si>
  <si>
    <t>地区別_高額レセ医療費割合MAP</t>
    <rPh sb="0" eb="3">
      <t>チクベツ</t>
    </rPh>
    <rPh sb="4" eb="6">
      <t>コウガク</t>
    </rPh>
    <rPh sb="8" eb="11">
      <t>イリョウヒ</t>
    </rPh>
    <rPh sb="11" eb="13">
      <t>ワリアイ</t>
    </rPh>
    <phoneticPr fontId="4"/>
  </si>
  <si>
    <t>市区町村別_件数及び割合</t>
  </si>
  <si>
    <t>市区町村別_高額レセ件数割合グラフ</t>
  </si>
  <si>
    <t>市区町村別_高額レセ件数割合MAP</t>
  </si>
  <si>
    <t>市区町村別_高額レセ医療費割合グラフ</t>
  </si>
  <si>
    <t>市区町村別_高額レセ医療費割合MAP</t>
  </si>
  <si>
    <t>地区別_患者数</t>
  </si>
  <si>
    <t>市区町村別_患者数</t>
  </si>
  <si>
    <t>地区別_レセプト件数</t>
  </si>
  <si>
    <t>市区町村別_レセプト件数</t>
  </si>
  <si>
    <t>高額レセ疾病傾向(患者一人当たり医療費順)</t>
  </si>
  <si>
    <t>地区別_高額レセ疾病傾向(患者一人当たり医療費順)</t>
  </si>
  <si>
    <t>市区町村別_高額レセ疾病傾向(患者一人当たり医療費順)</t>
  </si>
  <si>
    <t>高額レセ疾病傾向(患者数順)</t>
  </si>
  <si>
    <t>地区別_高額レセ疾病傾向(患者数順)</t>
  </si>
  <si>
    <t>市区町村別_高額レセ疾病傾向(患者数順)</t>
  </si>
  <si>
    <t>地区別_高額レセ疾病傾向(一人当たり医療費順)(地区基準)</t>
  </si>
  <si>
    <t>市区町村別_高額レセ疾病傾向(一人当たり医療費順)(市区町村)</t>
  </si>
  <si>
    <t>地区別_高額レセ疾病傾向(患者数順)(地区基準)</t>
  </si>
  <si>
    <t>市区町村別_高額レセ疾病傾向(患者数順)(市区町村基準)</t>
  </si>
  <si>
    <t>地区別_医療費上位5疾病</t>
  </si>
  <si>
    <t>市区町村別_医療費上位5疾病</t>
  </si>
  <si>
    <t>地区別_医療費順位</t>
  </si>
  <si>
    <t>市区町村別_医療費順位</t>
  </si>
  <si>
    <t>地区別_患者数順位</t>
  </si>
  <si>
    <t>市区町村別_患者数順位</t>
  </si>
  <si>
    <t>地区別_患者一人当たり医療費順位</t>
  </si>
  <si>
    <t>市区町村別_患者一人当たり医療費順位</t>
  </si>
  <si>
    <t>地区別_医療費上位10疾病</t>
  </si>
  <si>
    <t>市区町村別_医療費上位10疾病</t>
  </si>
  <si>
    <t>地区別_患者数上位10疾病</t>
  </si>
  <si>
    <t>市区町村別_患者数上位10疾病</t>
  </si>
  <si>
    <t>地区別_患者一人当たり医療費上位10疾病</t>
  </si>
  <si>
    <t>市区町村別_患者一人当たり医療費上位10疾病</t>
  </si>
  <si>
    <t>地区別_生活習慣病の状況</t>
  </si>
  <si>
    <t>地区別_生活習慣病患者割合グラフ</t>
  </si>
  <si>
    <t>地区別_生活習慣病患者割合MAP</t>
  </si>
  <si>
    <t>地区別_生活習慣病患者一人当たりグラフ</t>
  </si>
  <si>
    <t>地区別_生活習慣病患者一人当たりMAP</t>
  </si>
  <si>
    <t>市区町村別_生活習慣病の状況</t>
  </si>
  <si>
    <t>市区町村別_生活習慣病患者割合グラフ</t>
  </si>
  <si>
    <t>市区町村別_生活習慣病患者割合MAP</t>
  </si>
  <si>
    <t>市区町村別_生活習慣病患者一人当たりグラフ</t>
  </si>
  <si>
    <t>市区町村別_生活習慣病患者一人当たりMAP</t>
  </si>
  <si>
    <t>地区別_年齢調整生活習慣病医療費</t>
  </si>
  <si>
    <t>地区別_年齢調整生活習慣病医療費グラフ</t>
  </si>
  <si>
    <t>市区町村別_年齢調整生活習慣病医療費</t>
  </si>
  <si>
    <t>市区町村別_年齢調整生活習慣病医療費グラフ</t>
  </si>
  <si>
    <t>生活習慣病疾病別の医療費</t>
  </si>
  <si>
    <t>地区別_生活習慣病疾病別の医療費</t>
  </si>
  <si>
    <t>地区別_生活習慣病疾病別の医療費グラフ</t>
  </si>
  <si>
    <t>市区町村別_生活習慣病疾病別の医療費</t>
  </si>
  <si>
    <t>地区別_年齢調整糖尿病医療費</t>
  </si>
  <si>
    <t>地区別_年齢調整糖尿病医療費グラフ</t>
  </si>
  <si>
    <t>市区町村別_年齢調整糖尿病医療費</t>
  </si>
  <si>
    <t>市区町村別_年齢調整糖尿病医療費グラフ</t>
  </si>
  <si>
    <t>地区別_年齢調整脂質異常症医療費</t>
  </si>
  <si>
    <t>地区別_年齢調整脂質異常症医療費グラフ</t>
  </si>
  <si>
    <t>市区町村別_年齢調整脂質異常症医療費</t>
  </si>
  <si>
    <t>市区町村別_年齢調整脂質異常症医療費グラフ</t>
  </si>
  <si>
    <t>地区別_年齢調整高血圧性疾患医療費</t>
  </si>
  <si>
    <t>地区別_年齢調整高血圧性疾患医療費グラフ</t>
  </si>
  <si>
    <t>市区町村別_年齢調整高血圧性疾患医療費</t>
  </si>
  <si>
    <t>市区町村別_年齢調整高血圧性疾患医療費グラフ</t>
  </si>
  <si>
    <t>地区別_歯科医療費</t>
  </si>
  <si>
    <t>地区別_被保険者一人当たりの歯科医療費グラフ</t>
  </si>
  <si>
    <t>地区別_被保険者一人当たりの歯科医療費MAP</t>
  </si>
  <si>
    <t>地区別_歯科患者割合グラフ</t>
  </si>
  <si>
    <t>地区別_歯科患者割合MAP</t>
  </si>
  <si>
    <t>市区町村別_歯科医療費</t>
  </si>
  <si>
    <t>市区町村別_被保険者一人当たりの歯科医療費グラフ</t>
  </si>
  <si>
    <t>市区町村別_被保険者一人当たりの歯科医療費MAP</t>
  </si>
  <si>
    <t>市区町村別_歯科患者割合グラフ</t>
  </si>
  <si>
    <t>市区町村別_歯科患者割合MAP</t>
  </si>
  <si>
    <t>地区別_年齢調整歯科医療費</t>
  </si>
  <si>
    <t>地区別_年齢調整歯科医療費グラフ</t>
  </si>
  <si>
    <t>市区町村別_年齢調整歯科医療費</t>
  </si>
  <si>
    <t>市区町村別_年齢調整歯科医療費グラフ</t>
  </si>
  <si>
    <t>中分類別歯科医療費</t>
  </si>
  <si>
    <t>地区別_中分類別歯科医療費</t>
  </si>
  <si>
    <t>市区町村別_中分類別歯科医療費</t>
  </si>
  <si>
    <t>特定疾病別歯科医療費</t>
  </si>
  <si>
    <t>地区別_特定疾病別歯科医療費</t>
  </si>
  <si>
    <t>市区町村別_特定疾病別歯科医療費</t>
  </si>
  <si>
    <t>地区別_健診受診率(年度末資格)</t>
  </si>
  <si>
    <t>地区別_健診受診率(年度末資格)グラフ</t>
  </si>
  <si>
    <t>地区別_健診受診率(年度末資格)MAP</t>
  </si>
  <si>
    <t>市区町村別_健診受診率(年度末資格)</t>
  </si>
  <si>
    <t>市町村別_健診受診率(年度末資格)グラフ</t>
  </si>
  <si>
    <t>市区町村別_健診受診率(年度末資格)MAP</t>
  </si>
  <si>
    <t>地区別_治療中断者グラフ</t>
  </si>
  <si>
    <t>市町村別_治療中断者グラフ</t>
  </si>
  <si>
    <t>指導対象者群別医療費</t>
  </si>
  <si>
    <t>地区別_指導対象者群別医療費</t>
  </si>
  <si>
    <t>地区別_異常値放置者医療費グラフ</t>
  </si>
  <si>
    <t>地区別_治療中断者医療費グラフ</t>
  </si>
  <si>
    <t>市区町村別_指導対象者群別医療費</t>
  </si>
  <si>
    <t>市町村別_治療中断者医療費グラフ</t>
  </si>
  <si>
    <t>有所見者割合</t>
  </si>
  <si>
    <t>地区別_有所見者割合</t>
  </si>
  <si>
    <t>地区別_BMIグラフ</t>
  </si>
  <si>
    <t>地区別_BMIMAP</t>
  </si>
  <si>
    <t>地区別_腹囲グラフ</t>
  </si>
  <si>
    <t>地区別_腹囲MAP</t>
  </si>
  <si>
    <t>地区別_収縮期グラフ</t>
  </si>
  <si>
    <t>地区別_収縮期MAP</t>
  </si>
  <si>
    <t>地区別_拡張期グラフ</t>
  </si>
  <si>
    <t>地区別_拡張期MAP</t>
  </si>
  <si>
    <t>地区別_中性脂肪グラフ</t>
  </si>
  <si>
    <t>地区別_中性脂肪MAP</t>
  </si>
  <si>
    <t>地区別_HDLグラフ</t>
  </si>
  <si>
    <t>地区別_HDLMAP</t>
  </si>
  <si>
    <t>地区別_LDLグラフ</t>
  </si>
  <si>
    <t>地区別_LDLMAP</t>
  </si>
  <si>
    <t>地区別_空腹時グラフ</t>
  </si>
  <si>
    <t>地区別_空腹時MAP</t>
  </si>
  <si>
    <t>地区別_HbA1cグラフ</t>
  </si>
  <si>
    <t>地区別_HbA1cMAP</t>
  </si>
  <si>
    <t>地区別_歯垢グラフ</t>
  </si>
  <si>
    <t>地区別_歯垢MAP</t>
  </si>
  <si>
    <t>地区別_食渣グラフ</t>
  </si>
  <si>
    <t>地区別_食渣MAP</t>
  </si>
  <si>
    <t>地区別_口臭グラフ</t>
  </si>
  <si>
    <t>地区別_口臭MAP</t>
  </si>
  <si>
    <t>地区別_口腔乾燥グラフ</t>
  </si>
  <si>
    <t>地区別_口腔乾燥MAP</t>
  </si>
  <si>
    <t>地区別_咀嚼能力グラフ</t>
  </si>
  <si>
    <t>地区別_咀嚼能力MAP</t>
  </si>
  <si>
    <t>地区別_EAT10別</t>
  </si>
  <si>
    <t>地区別_EAT10別グラフ</t>
  </si>
  <si>
    <t>市区町村別_EAT10別</t>
  </si>
  <si>
    <t>市区町村別_EAT10別MAP</t>
  </si>
  <si>
    <t>大分類による疾病別医療費統計　入院入院外　広域連合全体</t>
    <rPh sb="15" eb="17">
      <t>ニュウイン</t>
    </rPh>
    <rPh sb="17" eb="19">
      <t>ニュウイン</t>
    </rPh>
    <rPh sb="19" eb="20">
      <t>ガイ</t>
    </rPh>
    <rPh sb="21" eb="27">
      <t>コウイキレンゴウゼンタイ</t>
    </rPh>
    <phoneticPr fontId="4"/>
  </si>
  <si>
    <t>大分類による疾病別医療費統計　入院入院外　地区別</t>
    <rPh sb="15" eb="17">
      <t>ニュウイン</t>
    </rPh>
    <rPh sb="17" eb="19">
      <t>ニュウイン</t>
    </rPh>
    <rPh sb="19" eb="20">
      <t>ガイ</t>
    </rPh>
    <phoneticPr fontId="4"/>
  </si>
  <si>
    <t>大分類による疾病別医療費統計　入院入院外　市区町村別</t>
    <rPh sb="15" eb="17">
      <t>ニュウイン</t>
    </rPh>
    <rPh sb="17" eb="19">
      <t>ニュウイン</t>
    </rPh>
    <rPh sb="19" eb="20">
      <t>ガイ</t>
    </rPh>
    <rPh sb="21" eb="23">
      <t>シク</t>
    </rPh>
    <rPh sb="23" eb="25">
      <t>マチムラ</t>
    </rPh>
    <rPh sb="25" eb="26">
      <t>ベツ</t>
    </rPh>
    <phoneticPr fontId="4"/>
  </si>
  <si>
    <t>健診異常値放置者割合　市町村別　グラフ</t>
    <rPh sb="0" eb="2">
      <t>ケンシン</t>
    </rPh>
    <rPh sb="2" eb="5">
      <t>イジョウチ</t>
    </rPh>
    <rPh sb="5" eb="7">
      <t>ホウチ</t>
    </rPh>
    <rPh sb="7" eb="8">
      <t>シャ</t>
    </rPh>
    <rPh sb="8" eb="10">
      <t>ワリアイ</t>
    </rPh>
    <rPh sb="11" eb="14">
      <t>シチョウソン</t>
    </rPh>
    <rPh sb="12" eb="14">
      <t>チョウソン</t>
    </rPh>
    <rPh sb="14" eb="15">
      <t>ベツ</t>
    </rPh>
    <phoneticPr fontId="4"/>
  </si>
  <si>
    <t>治療中断者割合　市町村別　グラフ</t>
    <rPh sb="0" eb="2">
      <t>チリョウ</t>
    </rPh>
    <rPh sb="2" eb="4">
      <t>チュウダン</t>
    </rPh>
    <rPh sb="4" eb="5">
      <t>シャ</t>
    </rPh>
    <rPh sb="5" eb="7">
      <t>ワリアイ</t>
    </rPh>
    <rPh sb="8" eb="11">
      <t>シチョウソン</t>
    </rPh>
    <rPh sb="9" eb="11">
      <t>チョウソン</t>
    </rPh>
    <rPh sb="11" eb="12">
      <t>ベツ</t>
    </rPh>
    <phoneticPr fontId="4"/>
  </si>
  <si>
    <t>指導対象者群別医療費　広域連合全体</t>
    <phoneticPr fontId="4"/>
  </si>
  <si>
    <t>指導対象者群別医療費　地区別</t>
    <phoneticPr fontId="4"/>
  </si>
  <si>
    <t>指導対象者群別医療費　市区町村別</t>
    <phoneticPr fontId="4"/>
  </si>
  <si>
    <t>健診異常値放置者　患者一人当たりの医療費　地区別　グラフ</t>
    <phoneticPr fontId="4"/>
  </si>
  <si>
    <t>治療中断者　患者一人当たりの医療費　地区別　グラフ</t>
    <phoneticPr fontId="4"/>
  </si>
  <si>
    <t>健診異常値放置者　患者一人当たりの医療費　市町村別　グラフ</t>
    <phoneticPr fontId="4"/>
  </si>
  <si>
    <t>治療中断者　患者一人当たりの医療費　市町村別　グラフ</t>
    <phoneticPr fontId="4"/>
  </si>
  <si>
    <t>有所見者割合(BMI)　市町村別　グラフ</t>
    <phoneticPr fontId="4"/>
  </si>
  <si>
    <t>有所見者割合(腹囲)　市町村別　グラフ</t>
    <rPh sb="7" eb="9">
      <t>フクイ</t>
    </rPh>
    <phoneticPr fontId="4"/>
  </si>
  <si>
    <t>有所見者割合(収縮期血圧)　市町村別　グラフ</t>
    <phoneticPr fontId="4"/>
  </si>
  <si>
    <t>有所見者割合(拡張期血圧)　市町村別　グラフ</t>
    <phoneticPr fontId="4"/>
  </si>
  <si>
    <t>有所見者割合(中性脂肪)　市町村別　グラフ</t>
    <phoneticPr fontId="4"/>
  </si>
  <si>
    <t>有所見者割合(HDLコレステロール)　市町村別　グラフ</t>
    <phoneticPr fontId="4"/>
  </si>
  <si>
    <t>有所見者割合(LDLコレステロール)　市町村別　グラフ</t>
    <phoneticPr fontId="4"/>
  </si>
  <si>
    <t>有所見者割合(空腹時血糖)　市町村別　グラフ</t>
    <phoneticPr fontId="4"/>
  </si>
  <si>
    <t>有所見者割合(HbA1c)　市町村別　グラフ</t>
    <phoneticPr fontId="4"/>
  </si>
  <si>
    <t>人間ドック受診率</t>
    <phoneticPr fontId="4"/>
  </si>
  <si>
    <t>人間ドック受診率(全体)　地区別　グラフ</t>
    <rPh sb="13" eb="16">
      <t>チクベツ</t>
    </rPh>
    <phoneticPr fontId="4"/>
  </si>
  <si>
    <t>自己負担割合別の人間ドック受診率　地区別　グラフ</t>
    <rPh sb="17" eb="20">
      <t>チクベツ</t>
    </rPh>
    <phoneticPr fontId="4"/>
  </si>
  <si>
    <t>自己負担割合別の人間ドック受診率　市町村別　グラフ</t>
    <rPh sb="17" eb="21">
      <t>シチョウソンベツ</t>
    </rPh>
    <phoneticPr fontId="4"/>
  </si>
  <si>
    <t>人間ドック受診率(全体)　市区町村別　MAP</t>
    <rPh sb="13" eb="18">
      <t>シクチョウソンベツ</t>
    </rPh>
    <phoneticPr fontId="4"/>
  </si>
  <si>
    <t>医科健診･人間ドック受診有無別医療機関受診状況　地区別</t>
    <rPh sb="24" eb="27">
      <t>チクベツ</t>
    </rPh>
    <phoneticPr fontId="4"/>
  </si>
  <si>
    <t>歯科健診受診率　市町村別　グラフ</t>
    <rPh sb="0" eb="2">
      <t>シカ</t>
    </rPh>
    <rPh sb="2" eb="4">
      <t>ケンシン</t>
    </rPh>
    <rPh sb="4" eb="6">
      <t>ジュシン</t>
    </rPh>
    <rPh sb="6" eb="7">
      <t>リツ</t>
    </rPh>
    <rPh sb="8" eb="11">
      <t>シチョウソン</t>
    </rPh>
    <rPh sb="9" eb="11">
      <t>チョウソン</t>
    </rPh>
    <rPh sb="11" eb="12">
      <t>ベツ</t>
    </rPh>
    <phoneticPr fontId="4"/>
  </si>
  <si>
    <t>歯科健診及びレセプトによる指導対象者群分析</t>
    <phoneticPr fontId="4"/>
  </si>
  <si>
    <t>歯科健診及びレセプトによる指導対象者群分析　広域連合全体</t>
    <phoneticPr fontId="4"/>
  </si>
  <si>
    <t>歯科健診及びレセプトによる指導対象者群分析　地区別</t>
    <phoneticPr fontId="4"/>
  </si>
  <si>
    <t>歯科健診有所見医療機関未受診者割合　地区別　グラフ</t>
    <phoneticPr fontId="4"/>
  </si>
  <si>
    <t>歯科状態不明者割合　地区別　グラフ</t>
    <rPh sb="10" eb="13">
      <t>チクベツ</t>
    </rPh>
    <phoneticPr fontId="4"/>
  </si>
  <si>
    <t>歯科健診及びレセプトによる指導対象者群分析　市区町村別</t>
    <phoneticPr fontId="4"/>
  </si>
  <si>
    <t>歯科健診有所見医療機関未受診者割合　市町村別　グラフ</t>
    <phoneticPr fontId="4"/>
  </si>
  <si>
    <t>歯科状態不明者割合　市町村別　グラフ</t>
    <phoneticPr fontId="4"/>
  </si>
  <si>
    <t>指導対象者群別歯科医療費　広域連合全体</t>
    <phoneticPr fontId="4"/>
  </si>
  <si>
    <t>指導対象者群別歯科医療費　地区別</t>
    <phoneticPr fontId="4"/>
  </si>
  <si>
    <t>歯科健診受診治療中者　患者一人当たりの歯科医療費　地区別　グラフ</t>
    <rPh sb="25" eb="28">
      <t>チクベツ</t>
    </rPh>
    <phoneticPr fontId="4"/>
  </si>
  <si>
    <t>歯科健診未受診治療中者　患者一人当たりの歯科医療費　地区別　グラフ</t>
    <rPh sb="26" eb="29">
      <t>チクベツ</t>
    </rPh>
    <phoneticPr fontId="4"/>
  </si>
  <si>
    <t>指導対象者群別歯科医療費　市区町村別</t>
    <rPh sb="13" eb="18">
      <t>シクチョウソンベツ</t>
    </rPh>
    <phoneticPr fontId="4"/>
  </si>
  <si>
    <t>歯科健診受診治療中者　患者一人当たりの歯科医療費　市町村別　グラフ</t>
    <phoneticPr fontId="4"/>
  </si>
  <si>
    <t>歯科健診未受診治療中者　患者一人当たりの歯科医療費　市町村別　グラフ</t>
    <phoneticPr fontId="4"/>
  </si>
  <si>
    <t>有所見者割合(現在歯)　地区別　グラフ</t>
    <phoneticPr fontId="4"/>
  </si>
  <si>
    <t>有所見者割合(現在歯)　地区別　MAP</t>
    <phoneticPr fontId="4"/>
  </si>
  <si>
    <t>有所見者割合(咬合の状態)　地区別　グラフ</t>
    <phoneticPr fontId="4"/>
  </si>
  <si>
    <t>有所見者割合(咬合の状態)　地区別　MAP</t>
    <phoneticPr fontId="4"/>
  </si>
  <si>
    <t>有所見者割合(舌苔)　地区別　グラフ</t>
    <phoneticPr fontId="4"/>
  </si>
  <si>
    <t>有所見者割合(舌苔)　地区別　MAP</t>
    <rPh sb="0" eb="1">
      <t>ユウ</t>
    </rPh>
    <rPh sb="1" eb="3">
      <t>ショケン</t>
    </rPh>
    <rPh sb="3" eb="4">
      <t>シャ</t>
    </rPh>
    <rPh sb="4" eb="6">
      <t>ワリアイ</t>
    </rPh>
    <rPh sb="7" eb="8">
      <t>シタ</t>
    </rPh>
    <rPh sb="8" eb="9">
      <t>コケ</t>
    </rPh>
    <rPh sb="11" eb="13">
      <t>チク</t>
    </rPh>
    <rPh sb="13" eb="14">
      <t>ベツ</t>
    </rPh>
    <phoneticPr fontId="4"/>
  </si>
  <si>
    <t>有所見者割合(舌･口唇機能評価)　地区別　グラフ　</t>
    <rPh sb="0" eb="1">
      <t>ユウ</t>
    </rPh>
    <rPh sb="1" eb="3">
      <t>ショケン</t>
    </rPh>
    <rPh sb="3" eb="4">
      <t>シャ</t>
    </rPh>
    <rPh sb="4" eb="6">
      <t>ワリアイ</t>
    </rPh>
    <rPh sb="7" eb="8">
      <t>シタ</t>
    </rPh>
    <rPh sb="9" eb="11">
      <t>コウシン</t>
    </rPh>
    <rPh sb="11" eb="13">
      <t>キノウ</t>
    </rPh>
    <rPh sb="13" eb="15">
      <t>ヒョウカ</t>
    </rPh>
    <rPh sb="17" eb="19">
      <t>チク</t>
    </rPh>
    <rPh sb="19" eb="20">
      <t>ベツ</t>
    </rPh>
    <phoneticPr fontId="4"/>
  </si>
  <si>
    <t>有所見者割合(舌･口唇機能評価)　地区別　MAP　</t>
    <rPh sb="0" eb="1">
      <t>ユウ</t>
    </rPh>
    <rPh sb="1" eb="3">
      <t>ショケン</t>
    </rPh>
    <rPh sb="3" eb="4">
      <t>シャ</t>
    </rPh>
    <rPh sb="4" eb="6">
      <t>ワリアイ</t>
    </rPh>
    <rPh sb="7" eb="8">
      <t>シタ</t>
    </rPh>
    <rPh sb="9" eb="11">
      <t>コウシン</t>
    </rPh>
    <rPh sb="11" eb="13">
      <t>キノウ</t>
    </rPh>
    <rPh sb="13" eb="15">
      <t>ヒョウカ</t>
    </rPh>
    <rPh sb="17" eb="19">
      <t>チク</t>
    </rPh>
    <rPh sb="19" eb="20">
      <t>ベツ</t>
    </rPh>
    <phoneticPr fontId="4"/>
  </si>
  <si>
    <t>有所見者割合(嚥下機能評価(唾液の飲込))　地区別　グラフ</t>
    <phoneticPr fontId="4"/>
  </si>
  <si>
    <t>有所見者割合(嚥下機能評価(唾液の飲込))　地区別　MAP</t>
    <phoneticPr fontId="4"/>
  </si>
  <si>
    <t>有所見者割合(嚥下機能評価(総合判定))　地区別　グラフ　</t>
    <rPh sb="0" eb="1">
      <t>ユウ</t>
    </rPh>
    <rPh sb="1" eb="3">
      <t>ショケン</t>
    </rPh>
    <rPh sb="3" eb="4">
      <t>シャ</t>
    </rPh>
    <rPh sb="4" eb="6">
      <t>ワリアイ</t>
    </rPh>
    <rPh sb="7" eb="9">
      <t>エンゲ</t>
    </rPh>
    <rPh sb="9" eb="11">
      <t>キノウ</t>
    </rPh>
    <rPh sb="11" eb="13">
      <t>ヒョウカ</t>
    </rPh>
    <rPh sb="14" eb="16">
      <t>ソウゴウ</t>
    </rPh>
    <rPh sb="16" eb="18">
      <t>ハンテイ</t>
    </rPh>
    <rPh sb="21" eb="23">
      <t>チク</t>
    </rPh>
    <rPh sb="23" eb="24">
      <t>ベツ</t>
    </rPh>
    <phoneticPr fontId="4"/>
  </si>
  <si>
    <t>有所見者割合(嚥下機能評価(総合判定))　地区別　MAP　</t>
    <rPh sb="0" eb="1">
      <t>ユウ</t>
    </rPh>
    <rPh sb="1" eb="3">
      <t>ショケン</t>
    </rPh>
    <rPh sb="3" eb="4">
      <t>シャ</t>
    </rPh>
    <rPh sb="4" eb="6">
      <t>ワリアイ</t>
    </rPh>
    <rPh sb="7" eb="9">
      <t>エンゲ</t>
    </rPh>
    <rPh sb="9" eb="11">
      <t>キノウ</t>
    </rPh>
    <rPh sb="11" eb="13">
      <t>ヒョウカ</t>
    </rPh>
    <rPh sb="14" eb="16">
      <t>ソウゴウ</t>
    </rPh>
    <rPh sb="16" eb="18">
      <t>ハンテイ</t>
    </rPh>
    <rPh sb="21" eb="23">
      <t>チク</t>
    </rPh>
    <rPh sb="23" eb="24">
      <t>ベツ</t>
    </rPh>
    <phoneticPr fontId="4"/>
  </si>
  <si>
    <t>歯科健診有所見者割合　市区町村別</t>
    <phoneticPr fontId="4"/>
  </si>
  <si>
    <t>有所見者割合(現在歯)　市区町村別　MAP</t>
    <phoneticPr fontId="4"/>
  </si>
  <si>
    <t>有所見者割合(咬合の状態)　市区町村別　MAP</t>
    <phoneticPr fontId="4"/>
  </si>
  <si>
    <t>有所見者割合(舌苔)　市区町村別　MAP</t>
    <phoneticPr fontId="4"/>
  </si>
  <si>
    <t>有所見者割合(舌･口唇機能評価)　市区町村別　MAP　</t>
    <rPh sb="0" eb="1">
      <t>ユウ</t>
    </rPh>
    <rPh sb="1" eb="3">
      <t>ショケン</t>
    </rPh>
    <rPh sb="3" eb="4">
      <t>シャ</t>
    </rPh>
    <rPh sb="4" eb="6">
      <t>ワリアイ</t>
    </rPh>
    <rPh sb="7" eb="8">
      <t>シタ</t>
    </rPh>
    <rPh sb="9" eb="11">
      <t>コウシン</t>
    </rPh>
    <rPh sb="11" eb="13">
      <t>キノウ</t>
    </rPh>
    <rPh sb="13" eb="15">
      <t>ヒョウカ</t>
    </rPh>
    <phoneticPr fontId="4"/>
  </si>
  <si>
    <t>有所見者割合(嚥下機能評価(唾液の飲込))　市区町村別　MAP　</t>
    <phoneticPr fontId="4"/>
  </si>
  <si>
    <t>有所見者割合(現在歯)　市町村別　グラフ</t>
    <phoneticPr fontId="4"/>
  </si>
  <si>
    <t>有所見者割合(咬合の状態)　市町村別　グラフ</t>
    <phoneticPr fontId="4"/>
  </si>
  <si>
    <t>有所見者割合(歯垢)　市町村別　グラフ　</t>
    <rPh sb="0" eb="1">
      <t>ユウ</t>
    </rPh>
    <rPh sb="1" eb="3">
      <t>ショケン</t>
    </rPh>
    <rPh sb="3" eb="4">
      <t>シャ</t>
    </rPh>
    <rPh sb="4" eb="6">
      <t>ワリアイ</t>
    </rPh>
    <phoneticPr fontId="4"/>
  </si>
  <si>
    <t>有所見者割合(食渣)　市町村別　グラフ　</t>
    <rPh sb="0" eb="1">
      <t>ユウ</t>
    </rPh>
    <rPh sb="1" eb="3">
      <t>ショケン</t>
    </rPh>
    <rPh sb="3" eb="4">
      <t>シャ</t>
    </rPh>
    <rPh sb="4" eb="6">
      <t>ワリアイ</t>
    </rPh>
    <rPh sb="7" eb="9">
      <t>ショクサ</t>
    </rPh>
    <phoneticPr fontId="4"/>
  </si>
  <si>
    <t>有所見者割合(舌苔)　市町村別　グラフ</t>
    <phoneticPr fontId="4"/>
  </si>
  <si>
    <t>有所見者割合(口臭)　市町村別　グラフ　</t>
    <rPh sb="0" eb="1">
      <t>ユウ</t>
    </rPh>
    <rPh sb="1" eb="3">
      <t>ショケン</t>
    </rPh>
    <rPh sb="3" eb="4">
      <t>シャ</t>
    </rPh>
    <rPh sb="4" eb="6">
      <t>ワリアイ</t>
    </rPh>
    <rPh sb="7" eb="9">
      <t>コウシュウ</t>
    </rPh>
    <phoneticPr fontId="4"/>
  </si>
  <si>
    <t>有所見者割合(口腔乾燥)　市町村別　グラフ　</t>
    <rPh sb="0" eb="1">
      <t>ユウ</t>
    </rPh>
    <rPh sb="1" eb="3">
      <t>ショケン</t>
    </rPh>
    <rPh sb="3" eb="4">
      <t>シャ</t>
    </rPh>
    <rPh sb="4" eb="6">
      <t>ワリアイ</t>
    </rPh>
    <rPh sb="7" eb="9">
      <t>コウクウ</t>
    </rPh>
    <rPh sb="9" eb="11">
      <t>カンソウ</t>
    </rPh>
    <phoneticPr fontId="4"/>
  </si>
  <si>
    <t>有所見者割合(咀嚼能力評価)　市町村別　グラフ　</t>
    <rPh sb="0" eb="1">
      <t>ア</t>
    </rPh>
    <rPh sb="1" eb="3">
      <t>ショケン</t>
    </rPh>
    <rPh sb="3" eb="4">
      <t>シャ</t>
    </rPh>
    <rPh sb="4" eb="6">
      <t>ワリアイ</t>
    </rPh>
    <rPh sb="7" eb="9">
      <t>ソシャク</t>
    </rPh>
    <rPh sb="9" eb="11">
      <t>ノウリョク</t>
    </rPh>
    <rPh sb="11" eb="13">
      <t>ヒョウカ</t>
    </rPh>
    <rPh sb="15" eb="18">
      <t>シチョウソン</t>
    </rPh>
    <rPh sb="18" eb="19">
      <t>ベツ</t>
    </rPh>
    <phoneticPr fontId="4"/>
  </si>
  <si>
    <t>有所見者割合(舌･口唇機能評価)　市町村別　グラフ　</t>
    <rPh sb="0" eb="1">
      <t>ユウ</t>
    </rPh>
    <rPh sb="1" eb="3">
      <t>ショケン</t>
    </rPh>
    <rPh sb="3" eb="4">
      <t>シャ</t>
    </rPh>
    <rPh sb="4" eb="6">
      <t>ワリアイ</t>
    </rPh>
    <rPh sb="7" eb="8">
      <t>シタ</t>
    </rPh>
    <rPh sb="9" eb="11">
      <t>コウシン</t>
    </rPh>
    <rPh sb="11" eb="13">
      <t>キノウ</t>
    </rPh>
    <rPh sb="13" eb="15">
      <t>ヒョウカ</t>
    </rPh>
    <phoneticPr fontId="4"/>
  </si>
  <si>
    <t>有所見者割合(嚥下機能評価(唾液の飲込))　市町村別　グラフ</t>
    <phoneticPr fontId="4"/>
  </si>
  <si>
    <t>医科･歯科健診受診率</t>
    <phoneticPr fontId="4"/>
  </si>
  <si>
    <t>COVID-19の状況</t>
    <phoneticPr fontId="4"/>
  </si>
  <si>
    <t>COVID-19の状況　地区別</t>
    <rPh sb="12" eb="15">
      <t>チクベツ</t>
    </rPh>
    <phoneticPr fontId="4"/>
  </si>
  <si>
    <t>COVID-19重症患者の状況　市区町村別</t>
    <rPh sb="16" eb="20">
      <t>シクチョウソン</t>
    </rPh>
    <rPh sb="20" eb="21">
      <t>ベツ</t>
    </rPh>
    <phoneticPr fontId="4"/>
  </si>
  <si>
    <t>歯科健診有所見者割合</t>
    <phoneticPr fontId="4"/>
  </si>
  <si>
    <t>相互作用(禁忌)の状況</t>
    <phoneticPr fontId="4"/>
  </si>
  <si>
    <t>慎重投与の状況</t>
    <phoneticPr fontId="4"/>
  </si>
  <si>
    <t>COVID-19に係る分析</t>
    <phoneticPr fontId="4"/>
  </si>
  <si>
    <t>COVID-19重症患者の状況</t>
    <phoneticPr fontId="4"/>
  </si>
  <si>
    <t>COVID-19患者の生活習慣病保有状況</t>
    <phoneticPr fontId="4"/>
  </si>
  <si>
    <t>歯科　所得区分別のジェネリック医薬品普及率　地区別</t>
  </si>
  <si>
    <t>歯科　所得区分別のジェネリック医薬品普及率(金額ベース)　地区別　グラフ</t>
  </si>
  <si>
    <t>歯科　所得区分別のジェネリック医薬品普及率(数量ベース)　地区別　グラフ</t>
  </si>
  <si>
    <t>歯科　所得区分別のジェネリック医薬品普及率(数量ベース)　市区町村別　グラフ</t>
  </si>
  <si>
    <t>市町村別_異常値放置者医療費グラフ</t>
    <phoneticPr fontId="4"/>
  </si>
  <si>
    <t>地区別_異常値放置者グラフ</t>
    <rPh sb="9" eb="10">
      <t>シャ</t>
    </rPh>
    <phoneticPr fontId="4"/>
  </si>
  <si>
    <t>人間ドック受診率(全体)　地区別　MAP</t>
    <rPh sb="13" eb="16">
      <t>チクベツ</t>
    </rPh>
    <phoneticPr fontId="4"/>
  </si>
  <si>
    <t>自己負担割合別の人間ドック受診率　広域連合全体　グラフ</t>
  </si>
  <si>
    <t>人間ドック受診率　地区別</t>
  </si>
  <si>
    <t>人間ドック受診率　市区町村別</t>
  </si>
  <si>
    <t>人間ドック受診率(全体)　市町村別　グラフ</t>
  </si>
  <si>
    <t>医科健診･人間ドック受診有無別医療機関受診状況　広域連合全体</t>
  </si>
  <si>
    <t>医科健診受診者の医療機関受診割合　地区別　グラフ</t>
    <rPh sb="17" eb="20">
      <t>チクベツ</t>
    </rPh>
    <phoneticPr fontId="4"/>
  </si>
  <si>
    <t>医科健診未受診･人間ドック未受診者の医療機関受診割合　地区別　グラフ</t>
    <rPh sb="27" eb="30">
      <t>チクベツ</t>
    </rPh>
    <phoneticPr fontId="4"/>
  </si>
  <si>
    <t>医科健診･人間ドック受診有無別医療機関受診状況　市区町村別</t>
  </si>
  <si>
    <t>地区別_自己負担割合1割人間ドック受診率MAP</t>
  </si>
  <si>
    <t>地区別_自己負担割合3割人間ドック受診率MAP</t>
  </si>
  <si>
    <t>市町村別_全体人間ドック受診率グラフ</t>
  </si>
  <si>
    <t>市町村別_自己負担割合別人間ドック受診率グラフ</t>
  </si>
  <si>
    <t>市区町村別_自己負担割合1割人間ドック受診率MAP</t>
  </si>
  <si>
    <t>市区町村別_自己負担割合3割人間ドック受診率MAP</t>
  </si>
  <si>
    <t>医科･歯科健診受診率　地区別</t>
  </si>
  <si>
    <t>医科･歯科健診受診率　地区別　グラフ</t>
  </si>
  <si>
    <t>医科健診のみ受診した者の割合　地区別　MAP</t>
  </si>
  <si>
    <t>歯科健診のみ受診した者の割合　地区別　MAP</t>
  </si>
  <si>
    <t>医科･歯科健診受診率　市区町村別</t>
  </si>
  <si>
    <t>医科健診･歯科健診ともに受診した者の割合　市区町村別　MAP</t>
  </si>
  <si>
    <t>医科健診のみ受診した者の割合　市区町村別　MAP</t>
  </si>
  <si>
    <t>歯科健診のみ受診した者の割合　市区町村別　MAP</t>
  </si>
  <si>
    <t>医療機関受診状況別医科健診受診率　広域連合全体</t>
  </si>
  <si>
    <t>医療機関受診状況別医科健診受診率　地区別</t>
  </si>
  <si>
    <t>医療機関受診状況別医科健診受診率　地区別　グラフ</t>
  </si>
  <si>
    <t>医療機関受診状況別医科健診受診率　市区町村別</t>
  </si>
  <si>
    <t>医療機関受診状況別歯科健診受診率　広域連合全体</t>
  </si>
  <si>
    <t>医療機関受診状況別歯科健診受診率　地区別　グラフ</t>
  </si>
  <si>
    <t>医療機関受診状況別歯科健診受診率　市区町村別</t>
  </si>
  <si>
    <t>府内府外医療機関受診別医科健診受診率　広域連合全体</t>
  </si>
  <si>
    <t>府内府外医療機関受診別医科健診受診率　地区別</t>
  </si>
  <si>
    <t>府内府外医療機関受診別医科健診受診率　地区別　グラフ</t>
  </si>
  <si>
    <t>府内府外医療機関受診別医科健診受診率　市区町村別</t>
  </si>
  <si>
    <t>府内府外医療機関受診別医科健診受診率　市町村別　グラフ</t>
  </si>
  <si>
    <t>オーラルフレイル区分の定義</t>
  </si>
  <si>
    <t>2-12.②口腔フレイルに係る分析(歯科).xlsx</t>
    <phoneticPr fontId="4"/>
  </si>
  <si>
    <t>長期多剤投与薬品上位5薬効　市区町村別</t>
  </si>
  <si>
    <t>慎重投与の状況　地区別</t>
  </si>
  <si>
    <t>COVID-19の患者状況</t>
  </si>
  <si>
    <t>被保険者一人当たりのCOVID-19医療費　地区別　グラフ</t>
    <rPh sb="22" eb="25">
      <t>チクベツ</t>
    </rPh>
    <phoneticPr fontId="4"/>
  </si>
  <si>
    <t>被保険者一人当たりのCOVID-19医療費　地区別　MAP</t>
  </si>
  <si>
    <t>患者一人当たりのCOVID-19医療費　地区別　グラフ</t>
  </si>
  <si>
    <t>患者一人当たりのCOVID-19医療費　地区別　MAP</t>
  </si>
  <si>
    <t>COVID-19患者割合　地区別　グラフ</t>
  </si>
  <si>
    <t>COVID-19患者割合　地区別　MAP</t>
  </si>
  <si>
    <t>COVID-19の状況　市区町村別</t>
  </si>
  <si>
    <t>被保険者一人当たりのCOVID-19医療費　市区町村別　グラフ</t>
  </si>
  <si>
    <t>被保険者一人当たりのCOVID-19医療費　市区町村別　MAP</t>
    <rPh sb="26" eb="27">
      <t>ベツ</t>
    </rPh>
    <phoneticPr fontId="4"/>
  </si>
  <si>
    <t>患者一人当たりのCOVID-19医療費　市区町村別　グラフ</t>
    <rPh sb="23" eb="28">
      <t>シクチョウソンベツ</t>
    </rPh>
    <phoneticPr fontId="4"/>
  </si>
  <si>
    <t>患者一人当たりのCOVID-19医療費　市区町村別　MAP</t>
  </si>
  <si>
    <t>COVID-19患者割合　市区町村別　グラフ</t>
  </si>
  <si>
    <t>COVID-19患者割合　市区町村別　MAP</t>
  </si>
  <si>
    <t>COVID-19重症患者の状況　地区別</t>
  </si>
  <si>
    <t>COVID-19重症患者の割合　地区別　グラフ</t>
  </si>
  <si>
    <t>COVID-19重症患者の割合　市区町村別　グラフ</t>
  </si>
  <si>
    <t>COVID-19患者の生活習慣病保有状況　広域連合全体</t>
  </si>
  <si>
    <t>COVID-19患者の生活習慣病保有状況　地区別</t>
  </si>
  <si>
    <t>COVID-19患者の生活習慣病保有状況　市区町村別</t>
  </si>
  <si>
    <t>地区別_被保険者一人当たりのCOVID-19医療費グラフ</t>
  </si>
  <si>
    <t>地区別_被保険者一人当たりのCOVID-19医療費MAP</t>
  </si>
  <si>
    <t>地区別_COVID-19患者割合グラフ</t>
  </si>
  <si>
    <t>地区別_COVID-19患者割合MAP</t>
  </si>
  <si>
    <t>市区町村別_被保険者一人当たりのCOVID-19医療費グラフ</t>
  </si>
  <si>
    <t>市区町村別_被保険者一人当たりのCOVID-19医療費MAP</t>
  </si>
  <si>
    <t>市区町村別_COVID-19患者割合グラフ</t>
  </si>
  <si>
    <t>市区町村別_COVID-19患者割合MAP</t>
  </si>
  <si>
    <t>地区別_重症患者の生活習慣病</t>
    <phoneticPr fontId="4"/>
  </si>
  <si>
    <t>地区別_重症患者の生活習慣病グラフ</t>
    <phoneticPr fontId="4"/>
  </si>
  <si>
    <t>ジェネリック医薬品
分析</t>
    <rPh sb="6" eb="9">
      <t>イヤクヒン</t>
    </rPh>
    <rPh sb="10" eb="12">
      <t>ブンセキ</t>
    </rPh>
    <phoneticPr fontId="4"/>
  </si>
  <si>
    <t>普及率(歯科)</t>
    <phoneticPr fontId="4"/>
  </si>
  <si>
    <t>自己負担割合別普及率
(歯科)</t>
    <phoneticPr fontId="4"/>
  </si>
  <si>
    <t>所得区分別普及率
(歯科)</t>
    <phoneticPr fontId="4"/>
  </si>
  <si>
    <t>普及率(全体)</t>
    <phoneticPr fontId="4"/>
  </si>
  <si>
    <t>自己負担割合別普及率
(全体)</t>
    <phoneticPr fontId="4"/>
  </si>
  <si>
    <t>所得区分別普及率
(全体)</t>
    <phoneticPr fontId="4"/>
  </si>
  <si>
    <t>COVID-19疑い患者の確定病名(患者数上位10位)の状況　広域連合全体</t>
    <rPh sb="28" eb="30">
      <t>ジョウキョウ</t>
    </rPh>
    <phoneticPr fontId="4"/>
  </si>
  <si>
    <t>COVID-19疑い患者の確定病名(患者数上位10位)の状況　地区別</t>
    <rPh sb="28" eb="30">
      <t>ジョウキョウ</t>
    </rPh>
    <rPh sb="31" eb="34">
      <t>チクベツ</t>
    </rPh>
    <phoneticPr fontId="4"/>
  </si>
  <si>
    <t>COVID-19疑い患者の確定病名(患者数上位10位)の状況　市区町村別</t>
    <rPh sb="28" eb="30">
      <t>ジョウキョウ</t>
    </rPh>
    <rPh sb="31" eb="36">
      <t>シクチョウソンベツ</t>
    </rPh>
    <phoneticPr fontId="4"/>
  </si>
  <si>
    <t>有所見者割合(嚥下機能評価(総合判定))　市町村別　グラフ　</t>
    <rPh sb="14" eb="16">
      <t>ソウゴウ</t>
    </rPh>
    <rPh sb="16" eb="18">
      <t>ハンテイ</t>
    </rPh>
    <phoneticPr fontId="4"/>
  </si>
  <si>
    <t>有所見者割合(嚥下機能評価(総合判定))　市区町村別　MAP　</t>
    <rPh sb="14" eb="16">
      <t>ソウゴウ</t>
    </rPh>
    <rPh sb="16" eb="18">
      <t>ハンテイ</t>
    </rPh>
    <phoneticPr fontId="4"/>
  </si>
  <si>
    <t>EAT10　3点以上該当者割合　地区別　グラフ</t>
    <rPh sb="16" eb="18">
      <t>チク</t>
    </rPh>
    <rPh sb="18" eb="19">
      <t>ベツ</t>
    </rPh>
    <phoneticPr fontId="4"/>
  </si>
  <si>
    <t>EAT10　3点以上該当者割合　市町村別　グラフ</t>
    <phoneticPr fontId="4"/>
  </si>
  <si>
    <t>EAT10　3点以上該当者割合　市区町村別　MAP</t>
    <phoneticPr fontId="4"/>
  </si>
  <si>
    <t>大分類　入院･入院外</t>
    <rPh sb="0" eb="3">
      <t>ダイブンルイ</t>
    </rPh>
    <rPh sb="4" eb="6">
      <t>ニュウイン</t>
    </rPh>
    <rPh sb="7" eb="9">
      <t>ニュウイン</t>
    </rPh>
    <rPh sb="9" eb="10">
      <t>ガイ</t>
    </rPh>
    <phoneticPr fontId="4"/>
  </si>
  <si>
    <t>医科･歯科健診受診傾向の分析</t>
    <rPh sb="12" eb="14">
      <t>ブンセキ</t>
    </rPh>
    <phoneticPr fontId="4"/>
  </si>
  <si>
    <t>多受診者(重複･頻回･重複服薬)要因分析　広域連合全体</t>
    <rPh sb="21" eb="27">
      <t>コウイキレンゴウゼンタイ</t>
    </rPh>
    <phoneticPr fontId="4"/>
  </si>
  <si>
    <t>普及率(医科･調剤)</t>
    <rPh sb="0" eb="2">
      <t>フキュウ</t>
    </rPh>
    <rPh sb="2" eb="3">
      <t>リツ</t>
    </rPh>
    <phoneticPr fontId="4"/>
  </si>
  <si>
    <t>自己負担割合別普及率
(医科･調剤)</t>
    <rPh sb="0" eb="7">
      <t>ジコフタンワリアイベツ</t>
    </rPh>
    <phoneticPr fontId="4"/>
  </si>
  <si>
    <t>医科･調剤　自己負担割合別のジェネリック医薬品普及率　地区別</t>
  </si>
  <si>
    <t>医科･調剤　自己負担割合別のジェネリック医薬品普及率(金額ベース)　地区別　グラフ</t>
  </si>
  <si>
    <t>医科･調剤　自己負担割合別のジェネリック医薬品普及率(数量ベース)　地区別　グラフ</t>
  </si>
  <si>
    <t>医科･調剤　自己負担割合別のジェネリック医薬品普及率(金額ベース)
市区町村別　グラフ</t>
  </si>
  <si>
    <t>医科･調剤　自己負担割合別のジェネリック医薬品普及率(数量ベース)
市区町村別　グラフ</t>
  </si>
  <si>
    <t>所得区分別普及率
(医科･調剤)</t>
    <rPh sb="0" eb="5">
      <t>ショトククブンベツ</t>
    </rPh>
    <phoneticPr fontId="4"/>
  </si>
  <si>
    <t>医科･調剤　所得区分別のジェネリック医薬品普及率(金額ベース)　地区別　グラフ</t>
  </si>
  <si>
    <t>医科･調剤　所得区分別のジェネリック医薬品普及率(数量ベース)　地区別　グラフ</t>
  </si>
  <si>
    <t>医科･調剤　所得区分別のジェネリック医薬品普及率(金額ベース)　市区町村別　グラフ</t>
  </si>
  <si>
    <t>切替ポテンシャル
(医科･調剤)</t>
    <rPh sb="0" eb="2">
      <t>キリカエ</t>
    </rPh>
    <phoneticPr fontId="4"/>
  </si>
  <si>
    <t>医科･調剤　ジェネリック医薬品への切替ポテンシャル(金額ベース)　広域連合全体</t>
    <rPh sb="33" eb="39">
      <t>コウイキレンゴウゼンタイ</t>
    </rPh>
    <phoneticPr fontId="4"/>
  </si>
  <si>
    <t>医科･調剤　ジェネリック医薬品への切替ポテンシャル(金額ベース)　地区別</t>
    <rPh sb="33" eb="35">
      <t>チク</t>
    </rPh>
    <rPh sb="35" eb="36">
      <t>ベツ</t>
    </rPh>
    <phoneticPr fontId="4"/>
  </si>
  <si>
    <t>医科･調剤　ジェネリック医薬品への切替ポテンシャル(金額ベース)　市区町村別</t>
    <rPh sb="33" eb="38">
      <t>シクチョウソンベツ</t>
    </rPh>
    <phoneticPr fontId="4"/>
  </si>
  <si>
    <t>医科･調剤　ジェネリック医薬品への切替ポテンシャル(数量ベース)　広域連合全体</t>
    <rPh sb="33" eb="39">
      <t>コウイキレンゴウゼンタイ</t>
    </rPh>
    <phoneticPr fontId="4"/>
  </si>
  <si>
    <t>医科･調剤　ジェネリック医薬品への切替ポテンシャル(数量ベース)　地区別</t>
    <rPh sb="33" eb="35">
      <t>チク</t>
    </rPh>
    <rPh sb="35" eb="36">
      <t>ベツ</t>
    </rPh>
    <phoneticPr fontId="4"/>
  </si>
  <si>
    <t>医科･調剤　ジェネリック医薬品への切替ポテンシャル(数量ベース)(切替可能数量割合)
地区別　グラフ</t>
    <rPh sb="43" eb="45">
      <t>チク</t>
    </rPh>
    <rPh sb="45" eb="46">
      <t>ベツ</t>
    </rPh>
    <phoneticPr fontId="4"/>
  </si>
  <si>
    <t>医科･調剤　ジェネリック医薬品への切替ポテンシャル(数量ベース)　市区町村別</t>
    <rPh sb="33" eb="38">
      <t>シクチョウソンベツ</t>
    </rPh>
    <phoneticPr fontId="4"/>
  </si>
  <si>
    <t>医科･調剤　ジェネリック医薬品への切替ポテンシャル(数量ベース)(切替可能数量割合)
市区町村別　グラフ</t>
    <rPh sb="43" eb="48">
      <t>シクチョウソンベツ</t>
    </rPh>
    <phoneticPr fontId="4"/>
  </si>
  <si>
    <t>高額(5万点以上)レセプト　年齢階層別医療費　地区別</t>
    <rPh sb="23" eb="25">
      <t>チク</t>
    </rPh>
    <rPh sb="25" eb="26">
      <t>ベツ</t>
    </rPh>
    <phoneticPr fontId="4"/>
  </si>
  <si>
    <t>高額(5万点以上)レセプト　年齢階層別医療費　市区町村別</t>
    <rPh sb="23" eb="25">
      <t>シク</t>
    </rPh>
    <rPh sb="25" eb="27">
      <t>チョウソン</t>
    </rPh>
    <rPh sb="27" eb="28">
      <t>ベツ</t>
    </rPh>
    <phoneticPr fontId="4"/>
  </si>
  <si>
    <t>高額(5万点以上)レセプト　年齢階層別患者数　地区別</t>
  </si>
  <si>
    <t>高額(5万点以上)レセプト　年齢階層別患者数　市区町村別</t>
  </si>
  <si>
    <t>高額(5万点以上)レセプト　年齢階層別レセプト件数　地区別</t>
  </si>
  <si>
    <t>高額(5万点以上)レセプト　年齢階層別レセプト件数　市区町村別</t>
  </si>
  <si>
    <t>高額(5万点以上)レセプト発生患者の疾病傾向(患者一人当たりの医療費順)
(広域連合全体基準)　地区別</t>
    <rPh sb="48" eb="50">
      <t>チク</t>
    </rPh>
    <rPh sb="50" eb="51">
      <t>ベツ</t>
    </rPh>
    <phoneticPr fontId="4"/>
  </si>
  <si>
    <t>高額(5万点以上)レセプト発生患者の疾病傾向(患者一人当たりの医療費順)
(広域連合全体基準)　市区町村別</t>
    <rPh sb="48" eb="50">
      <t>シク</t>
    </rPh>
    <rPh sb="50" eb="52">
      <t>チョウソン</t>
    </rPh>
    <rPh sb="52" eb="53">
      <t>ベツ</t>
    </rPh>
    <phoneticPr fontId="4"/>
  </si>
  <si>
    <t>高額(5万点以上)レセプト発生患者の疾病傾向(患者数順)　広域連合全体</t>
    <rPh sb="29" eb="35">
      <t>コウイキレンゴウゼンタイ</t>
    </rPh>
    <phoneticPr fontId="4"/>
  </si>
  <si>
    <t>高額(5万点以上)レセプト発生患者の疾病傾向(患者数順)(広域連合全体基準)　地区別</t>
    <rPh sb="26" eb="27">
      <t>ジュン</t>
    </rPh>
    <rPh sb="39" eb="41">
      <t>チク</t>
    </rPh>
    <rPh sb="41" eb="42">
      <t>ベツ</t>
    </rPh>
    <phoneticPr fontId="4"/>
  </si>
  <si>
    <t>高額(5万点以上)レセプト発生患者の疾病傾向(患者数順)(広域連合全体基準)　市区町村別</t>
    <rPh sb="26" eb="27">
      <t>ジュン</t>
    </rPh>
    <rPh sb="39" eb="41">
      <t>シク</t>
    </rPh>
    <rPh sb="41" eb="43">
      <t>マチムラ</t>
    </rPh>
    <rPh sb="43" eb="44">
      <t>ベツ</t>
    </rPh>
    <phoneticPr fontId="4"/>
  </si>
  <si>
    <t>高額(5万点以上)レセプト発生患者の疾病傾向(患者一人当たりの医療費順)　地区別</t>
    <rPh sb="37" eb="39">
      <t>チク</t>
    </rPh>
    <rPh sb="39" eb="40">
      <t>ベツ</t>
    </rPh>
    <phoneticPr fontId="4"/>
  </si>
  <si>
    <t>高額(5万点以上)レセプト発生患者の疾病傾向(患者一人当たりの医療費順)　市区町村別</t>
    <rPh sb="37" eb="39">
      <t>シク</t>
    </rPh>
    <rPh sb="39" eb="41">
      <t>チョウソン</t>
    </rPh>
    <rPh sb="41" eb="42">
      <t>ベツ</t>
    </rPh>
    <phoneticPr fontId="4"/>
  </si>
  <si>
    <t>高額(5万点以上)レセプト発生患者の疾病傾向(患者数順)　地区別</t>
    <rPh sb="26" eb="27">
      <t>ジュン</t>
    </rPh>
    <rPh sb="29" eb="31">
      <t>チク</t>
    </rPh>
    <rPh sb="31" eb="32">
      <t>ベツ</t>
    </rPh>
    <phoneticPr fontId="4"/>
  </si>
  <si>
    <t>高額(5万点以上)レセプト発生患者の疾病傾向(患者数順)　市区町村別</t>
    <rPh sb="26" eb="27">
      <t>ジュン</t>
    </rPh>
    <rPh sb="29" eb="31">
      <t>シク</t>
    </rPh>
    <rPh sb="31" eb="33">
      <t>マチムラ</t>
    </rPh>
    <rPh sb="33" eb="34">
      <t>ベツ</t>
    </rPh>
    <phoneticPr fontId="4"/>
  </si>
  <si>
    <t>自己負担割合別の人間ドック受診率　地区別　自己負担割合1割　MAP</t>
    <rPh sb="17" eb="20">
      <t>チクベツ</t>
    </rPh>
    <phoneticPr fontId="4"/>
  </si>
  <si>
    <t>自己負担割合別の人間ドック受診率　地区別　自己負担割合3割　MAP</t>
    <rPh sb="17" eb="20">
      <t>チクベツ</t>
    </rPh>
    <phoneticPr fontId="4"/>
  </si>
  <si>
    <t>自己負担割合別の人間ドック受診率　市区町村別　自己負担割合1割　MAP</t>
    <rPh sb="17" eb="19">
      <t>シク</t>
    </rPh>
    <rPh sb="19" eb="21">
      <t>チョウソン</t>
    </rPh>
    <rPh sb="21" eb="22">
      <t>ベツ</t>
    </rPh>
    <phoneticPr fontId="4"/>
  </si>
  <si>
    <t>自己負担割合別の人間ドック受診率　市区町村別　自己負担割合3割　MAP</t>
    <phoneticPr fontId="4"/>
  </si>
  <si>
    <t>人間ドック受診者の医療機関受診割合　地区別　グラフ</t>
    <phoneticPr fontId="4"/>
  </si>
  <si>
    <t>高額(5万点以上)レセプト発生患者の疾病傾向(患者一人当たりの医療費順)
広域連合全体</t>
    <rPh sb="37" eb="43">
      <t>コウイキレンゴウゼンタイ</t>
    </rPh>
    <phoneticPr fontId="4"/>
  </si>
  <si>
    <t>EAT10　3点以上該当者の高齢者の疾病患者割合(総患者数に占める割合)　地区別　グラフ</t>
    <rPh sb="25" eb="29">
      <t>ソウカンジャスウ</t>
    </rPh>
    <rPh sb="30" eb="31">
      <t>シ</t>
    </rPh>
    <rPh sb="33" eb="35">
      <t>ワリアイ</t>
    </rPh>
    <rPh sb="37" eb="39">
      <t>チク</t>
    </rPh>
    <rPh sb="39" eb="40">
      <t>ベツ</t>
    </rPh>
    <phoneticPr fontId="4"/>
  </si>
  <si>
    <t>EAT10　3点以上該当者の高齢者の疾病患者割合(総患者数に占める割合)　市町村別　グラフ</t>
    <phoneticPr fontId="4"/>
  </si>
  <si>
    <t>EAT10　3点以上該当者の高齢者の疾病患者割合(総患者数に占める割合)　市区町村別　MAP</t>
    <phoneticPr fontId="4"/>
  </si>
  <si>
    <t>医療機関受診状況別
医科･歯科健診受診状況</t>
    <rPh sb="17" eb="19">
      <t>ジュシン</t>
    </rPh>
    <phoneticPr fontId="4"/>
  </si>
  <si>
    <t>COVID-19の患者状況　広域連合全体</t>
    <phoneticPr fontId="4"/>
  </si>
  <si>
    <t>COVID-19患者の生活習慣病患者割合　地区別　グラフ</t>
    <phoneticPr fontId="4"/>
  </si>
  <si>
    <t>COVID-19患者の生活習慣病患者割合　市区町村別　グラフ</t>
    <phoneticPr fontId="4"/>
  </si>
  <si>
    <t>市町村別_異常値放置者グラフ</t>
    <rPh sb="10" eb="11">
      <t>シャ</t>
    </rPh>
    <phoneticPr fontId="4"/>
  </si>
  <si>
    <t>市区町村別_長期入院グラフ②</t>
  </si>
  <si>
    <t>長期入院</t>
  </si>
  <si>
    <t>市区町村別_長期入院グラフ①</t>
  </si>
  <si>
    <t>男女別_医療費</t>
  </si>
  <si>
    <t>年齢階層別_件数及び割合</t>
    <phoneticPr fontId="4"/>
  </si>
  <si>
    <t>男女別_件数及び割合</t>
    <phoneticPr fontId="4"/>
  </si>
  <si>
    <t>男女別_患者数</t>
  </si>
  <si>
    <t>男女別_レセプト件数</t>
  </si>
  <si>
    <t>年齢階層別_全体</t>
  </si>
  <si>
    <t>年齢階層別_医療費上位5疾病</t>
  </si>
  <si>
    <t>男性_医療費上位5疾病年齢</t>
  </si>
  <si>
    <t>女性_医療費上位5疾病年齢</t>
  </si>
  <si>
    <t>医療費順位</t>
  </si>
  <si>
    <t>患者数順位</t>
  </si>
  <si>
    <t>患者一人当たり医療費順位</t>
  </si>
  <si>
    <t>地区別_医療費上位10疾病の詳細</t>
  </si>
  <si>
    <t>市区町村別_医療費上位10疾病の詳細</t>
  </si>
  <si>
    <t>地区別_患者数上位10疾病の詳細</t>
  </si>
  <si>
    <t>市区町村別_患者数上位10疾病の詳細</t>
  </si>
  <si>
    <t>地区別_患者一人当たり医療費上位10疾病の詳細</t>
  </si>
  <si>
    <t>市区町村別_患者一人当たり医療費上位10疾病の詳細</t>
  </si>
  <si>
    <t>地区別_医療費上位10位疾病の詳細</t>
  </si>
  <si>
    <t>男女別_生活習慣病の状況</t>
  </si>
  <si>
    <t>市区町村別_生活習慣病疾病別の医療費グラフ①</t>
  </si>
  <si>
    <t>市区町村別_生活習慣病疾病別の医療費グラフ②</t>
  </si>
  <si>
    <t>男女別_人間ドック受診率</t>
  </si>
  <si>
    <t>年齢別_人間ドック受診率</t>
  </si>
  <si>
    <t>年齢別_人間ドック受診率グラフ</t>
  </si>
  <si>
    <t>市町村別_健診受診者医療機関受診状況グラフ①</t>
  </si>
  <si>
    <t>市町村別_健診受診者医療機関受診状況グラフ②</t>
  </si>
  <si>
    <t>市町村別_自己負担割合別医療機関受診状況グラフ①</t>
  </si>
  <si>
    <t>市町村別_自己負担割合別医療機関受診状況グラフ②</t>
  </si>
  <si>
    <t>市町村別_未受診者医療機関受診状況グラフ①</t>
  </si>
  <si>
    <t>市町村別_未受診者医療機関受診状況グラフ②</t>
  </si>
  <si>
    <t>男女別_高齢者の疾病</t>
  </si>
  <si>
    <t>男女別_COVID-19の状況</t>
  </si>
  <si>
    <t>年齢階層別_COVID-19の状況</t>
  </si>
  <si>
    <t>年齢階層別_重症患者状況</t>
  </si>
  <si>
    <t>男女別_重症患者状況</t>
  </si>
  <si>
    <t>COVID-19重症患者の状況　広域連合全体</t>
    <phoneticPr fontId="4"/>
  </si>
  <si>
    <t>地区別_長期入院グラフ</t>
    <phoneticPr fontId="4"/>
  </si>
  <si>
    <t>年齢階層別_患者数</t>
  </si>
  <si>
    <t>年齢階層別_レセプト件数</t>
  </si>
  <si>
    <t>男女別_医療費全体における歯科医療費</t>
  </si>
  <si>
    <t>地区別_医療費全体における歯科医療費</t>
  </si>
  <si>
    <t>市区町村別_歯科医療費割合グラフ</t>
  </si>
  <si>
    <t>地区別_歯科レセプト一件当たりの歯科医療費グラフ</t>
  </si>
  <si>
    <t>地区別_歯科レセプト一件当たりの歯科医療費MAP</t>
  </si>
  <si>
    <t>地区別_歯科患者一人当たりの歯科医療費グラフ</t>
  </si>
  <si>
    <t>地区別_歯科患者一人当たりの歯科医療費MAP</t>
  </si>
  <si>
    <t>地区別_受診率グラフ</t>
  </si>
  <si>
    <t>地区別_受診率MAP</t>
  </si>
  <si>
    <t>地区別_一件当たりの日数MAP</t>
  </si>
  <si>
    <t>地区別_一日当たりの医療費MAP</t>
  </si>
  <si>
    <t>市区町村別_歯科レセプト一件当たりの歯科医療費グラフ</t>
  </si>
  <si>
    <t>市区町村別_歯科レセプト一件当たりの歯科医療費MAP</t>
  </si>
  <si>
    <t>市区町村別_歯科患者一人当たりの歯科医療費グラフ</t>
  </si>
  <si>
    <t>市区町村別_歯科患者一人当たりの歯科医療費MAP</t>
  </si>
  <si>
    <t>市区町村別_受診率グラフ</t>
  </si>
  <si>
    <t>市区町村別_受診率MAP</t>
  </si>
  <si>
    <t>市区町村別_一件当たりの日数グラフ</t>
  </si>
  <si>
    <t>市区町村別_一件当たりの日数MAP</t>
  </si>
  <si>
    <t>市区町村別_一日当たりの医療費グラフ</t>
  </si>
  <si>
    <t>市区町村別_一日当たりの医療費MAP</t>
  </si>
  <si>
    <t>年齢階層別_医療費全体における歯科医療費</t>
    <phoneticPr fontId="39"/>
  </si>
  <si>
    <t>被保険者一人当たりの歯科医療費　地区別　グラフ</t>
    <rPh sb="16" eb="18">
      <t>チク</t>
    </rPh>
    <rPh sb="18" eb="19">
      <t>ベツ</t>
    </rPh>
    <phoneticPr fontId="38"/>
  </si>
  <si>
    <t>被保険者一人当たりの歯科医療費　地区別　MAP</t>
    <rPh sb="16" eb="18">
      <t>チク</t>
    </rPh>
    <rPh sb="18" eb="19">
      <t>ベツ</t>
    </rPh>
    <phoneticPr fontId="38"/>
  </si>
  <si>
    <t>歯科患者割合　地区別　グラフ</t>
    <rPh sb="7" eb="9">
      <t>チク</t>
    </rPh>
    <rPh sb="9" eb="10">
      <t>ベツ</t>
    </rPh>
    <phoneticPr fontId="38"/>
  </si>
  <si>
    <t>歯科患者割合　地区別　MAP</t>
    <rPh sb="7" eb="9">
      <t>チク</t>
    </rPh>
    <rPh sb="9" eb="10">
      <t>ベツ</t>
    </rPh>
    <phoneticPr fontId="38"/>
  </si>
  <si>
    <t>歯科医療費の状況　市区町村別</t>
    <rPh sb="0" eb="2">
      <t>シカ</t>
    </rPh>
    <rPh sb="2" eb="5">
      <t>イリョウヒ</t>
    </rPh>
    <rPh sb="6" eb="8">
      <t>ジョウキョウ</t>
    </rPh>
    <phoneticPr fontId="38"/>
  </si>
  <si>
    <t>年齢調整前後の被保険者一人当たりの歯科医療費　地区別</t>
    <rPh sb="23" eb="25">
      <t>チク</t>
    </rPh>
    <rPh sb="25" eb="26">
      <t>ベツ</t>
    </rPh>
    <phoneticPr fontId="38"/>
  </si>
  <si>
    <t>年齢調整前後の被保険者一人当たりの歯科医療費　地区別　グラフ</t>
    <rPh sb="23" eb="25">
      <t>チク</t>
    </rPh>
    <rPh sb="25" eb="26">
      <t>ベツ</t>
    </rPh>
    <phoneticPr fontId="38"/>
  </si>
  <si>
    <t>男女別_中分類別歯科医療費</t>
  </si>
  <si>
    <t>地区別_中分類別歯科医療費上位5疾病</t>
  </si>
  <si>
    <t>市区町村別_中分類別歯科医療費上位5疾病</t>
  </si>
  <si>
    <t>中分類別歯科患者数上位5疾病</t>
  </si>
  <si>
    <t>地区別_中分類別歯科患者数上位5疾病</t>
  </si>
  <si>
    <t>市区町村別_中分類別歯科患者数上位5疾病</t>
  </si>
  <si>
    <t>中分類による疾病別歯科医療費　広域連合全体</t>
    <rPh sb="15" eb="17">
      <t>コウイキ</t>
    </rPh>
    <rPh sb="17" eb="19">
      <t>レンゴウ</t>
    </rPh>
    <rPh sb="19" eb="21">
      <t>ゼンタイ</t>
    </rPh>
    <phoneticPr fontId="38"/>
  </si>
  <si>
    <t>中分類による疾病別歯科医療費　地区別</t>
    <rPh sb="15" eb="17">
      <t>チク</t>
    </rPh>
    <rPh sb="17" eb="18">
      <t>ベツ</t>
    </rPh>
    <phoneticPr fontId="38"/>
  </si>
  <si>
    <t>中分類による疾病別歯科医療費　市区町村別</t>
  </si>
  <si>
    <t>年齢階層別_推計残存歯数階層別人数</t>
  </si>
  <si>
    <t>地区別_推計残存歯数階層別人数</t>
  </si>
  <si>
    <t>地区別_推計残存歯数階層別人数割合グラフ</t>
  </si>
  <si>
    <t>市区町村別_推計残存歯数階層別人数</t>
  </si>
  <si>
    <t>市区町村別_推計残存歯数階層別人数割合グラフ</t>
  </si>
  <si>
    <t>推計残存歯数階層別医療費(医科･調剤)</t>
  </si>
  <si>
    <t>地区別_推計残存歯数階層別医療費(医科･調剤)</t>
  </si>
  <si>
    <t>市区町村別_推計残存歯数階層別医療費(医科･調剤)</t>
  </si>
  <si>
    <t>推計残存歯数階層別生活習慣病等患者数</t>
  </si>
  <si>
    <t>地区別_推計残存歯数階層別生活習慣病等患者数</t>
  </si>
  <si>
    <t>市区町村別_推計残存歯数階層別生活習慣病等患者数</t>
  </si>
  <si>
    <t>推計残存歯数階層別誤嚥性肺炎患者数</t>
  </si>
  <si>
    <t>地区別_推計残存歯数階層別誤嚥性肺炎患者数</t>
  </si>
  <si>
    <t>市区町村別_推計残存歯数階層別誤嚥性肺炎患者数</t>
  </si>
  <si>
    <t>推計残存歯数階層別要介護度別人数</t>
  </si>
  <si>
    <t>地区別_推計残存歯数階層別要介護度別人数</t>
  </si>
  <si>
    <t>市区町村別_推計残存歯数階層別要介護度別人数</t>
  </si>
  <si>
    <t>年齢別_健診受診率(通年資格)</t>
  </si>
  <si>
    <t>年齢別_健診受診率(通年資格)グラフ</t>
  </si>
  <si>
    <t>要介護度別_健診受診率(通年資格)グラフ</t>
  </si>
  <si>
    <t>男女別_健診受診率(通年資格)</t>
  </si>
  <si>
    <t>地区別_健診受診率(通年資格)</t>
  </si>
  <si>
    <t>地区別_健診受診率(通年資格)グラフ</t>
  </si>
  <si>
    <t>地区別_健診受診率(通年資格)MAP</t>
  </si>
  <si>
    <t>市区町村別_健診受診率(通年資格)</t>
  </si>
  <si>
    <t>市町村別_健診受診率(通年資格)グラフ</t>
  </si>
  <si>
    <t>市区町村別_健診受診率(通年資格)MAP</t>
  </si>
  <si>
    <t>年齢別_健診受診率(年度末資格)</t>
  </si>
  <si>
    <t>年齢別_健診受診率(年度末資格)グラフ</t>
  </si>
  <si>
    <t>要介護度別_受診率(年度末資格)</t>
  </si>
  <si>
    <t>要介護度別_健診受診率(年度末資格)グラフ</t>
  </si>
  <si>
    <t>男女別_健診受診率(年度末資格)</t>
  </si>
  <si>
    <t>年齢別_健診受診率</t>
  </si>
  <si>
    <t>年齢別_健診受診率グラフ</t>
  </si>
  <si>
    <t>要介護度別_健診受診率グラフ</t>
  </si>
  <si>
    <t>男女別_健診受診率</t>
  </si>
  <si>
    <t>自己負担割合別の医科･歯科健診受診率　地区別　グラフ</t>
    <rPh sb="19" eb="22">
      <t>チクベツ</t>
    </rPh>
    <phoneticPr fontId="38"/>
  </si>
  <si>
    <t>医科健診･歯科健診ともに受診した者の割合　地区別　MAP</t>
    <rPh sb="21" eb="24">
      <t>チクベツ</t>
    </rPh>
    <phoneticPr fontId="38"/>
  </si>
  <si>
    <t>年齢階層別_自己負担割合別健診受診率グラフ</t>
  </si>
  <si>
    <t>地区別_医科歯科MAP</t>
  </si>
  <si>
    <t>市町村別_健診受診率グラフ①</t>
  </si>
  <si>
    <t>市町村別_健診受診率グラフ②</t>
  </si>
  <si>
    <t>市町村別_自己負担割合別健診受診率グラフ①</t>
  </si>
  <si>
    <t>市町村別_自己負担割合別健診受診率グラフ②</t>
  </si>
  <si>
    <t>医療機関受診状況別歯科健診受診率　地区別</t>
    <rPh sb="17" eb="20">
      <t>チクベツ</t>
    </rPh>
    <phoneticPr fontId="38"/>
  </si>
  <si>
    <t>市町村別_医科健診医療機関受診状況グラフ①</t>
  </si>
  <si>
    <t>市町村別_医科健診医療機関受診状況グラフ②</t>
  </si>
  <si>
    <t>市町村別_歯科健診医療機関受診状況グラフ①</t>
  </si>
  <si>
    <t>市町村別_歯科健診医療機関受診状況グラフ②</t>
  </si>
  <si>
    <t>男女別_透析患者数</t>
  </si>
  <si>
    <t>フレイルに係る分析</t>
    <phoneticPr fontId="4"/>
  </si>
  <si>
    <t>2-12.①フレイルに係る分析(医科).xlsx</t>
    <phoneticPr fontId="4"/>
  </si>
  <si>
    <t>フレイル区分の定義</t>
  </si>
  <si>
    <t>フレイル区分別　高齢者の疾病医療費割合(総医療費に占める割合)　広域連合全体　グラフ</t>
  </si>
  <si>
    <t>フレイル区分別　高齢者の疾病患者割合(総患者数に占める割合)　広域連合全体　グラフ</t>
  </si>
  <si>
    <t>フレイル区分別　患者一人当たりの高齢者の疾病医療費　広域連合全体　グラフ</t>
  </si>
  <si>
    <t>フレイル区分別　高齢者の疾病　地区別</t>
  </si>
  <si>
    <t>フレイル区分別　高齢者の疾病　市区町村別</t>
  </si>
  <si>
    <t>年齢階層別_フレイル区分別該当人数･割合</t>
  </si>
  <si>
    <t>男女別_フレイル区分別該当人数･割合</t>
  </si>
  <si>
    <t>年齢階層別_フレイル区分別医療費の状況</t>
  </si>
  <si>
    <t>男女別_フレイル区分別医療費の状況</t>
  </si>
  <si>
    <t>地区別_フレイル区分別医療費の状況</t>
  </si>
  <si>
    <t>市区町村別_フレイル区分別医療費の状況</t>
  </si>
  <si>
    <t>年齢階層別_フレイル区分別高齢者の疾病</t>
  </si>
  <si>
    <t>フレイル区分別_一人当たり医療費グラフ</t>
  </si>
  <si>
    <t>年齢別_フレイル区分別高齢者の疾病</t>
  </si>
  <si>
    <t>地区別_フレイル区分別高齢者の疾病</t>
  </si>
  <si>
    <t>市区町村別_フレイル区分別高齢者の疾病</t>
  </si>
  <si>
    <t>フレイル区分別利用サービス別介護給付費</t>
  </si>
  <si>
    <t>地区別_フレイル区分別利用サービス別介護給付費</t>
  </si>
  <si>
    <t>市区町村別_フレイル区分別利用サービス別介護給付費</t>
  </si>
  <si>
    <t>歯科健診項目別該当人数･割合　地区別</t>
  </si>
  <si>
    <t>歯科健診項目別該当人数･割合　市区町村別</t>
  </si>
  <si>
    <t>歯科健診3項目以上該当人数･割合　地区別</t>
  </si>
  <si>
    <t>歯科健診3項目以上該当割合　地区別　グラフ</t>
  </si>
  <si>
    <t>歯科健診3項目以上該当人数･割合　市区町村別</t>
  </si>
  <si>
    <t>歯科健診3項目以上該当割合　市区町村別　グラフ</t>
  </si>
  <si>
    <t>歯科健診3項目以上該当者　高齢者の疾病　地区別</t>
  </si>
  <si>
    <t>歯科健診3項目以上該当者　高齢者の疾病医療費割合(総医療費に占める割合)
地区別　グラフ</t>
  </si>
  <si>
    <t>歯科健診3項目以上該当者　高齢者の疾病患者割合(総患者数に占める割合)　地区別　グラフ</t>
  </si>
  <si>
    <t>歯科健診3項目以上該当者　患者一人当たりの高齢者の疾病医療費　地区別　グラフ</t>
  </si>
  <si>
    <t>歯科健診3項目以上該当者　高齢者の疾病　市区町村別</t>
  </si>
  <si>
    <t>歯科健診3項目以上該当者　高齢者の疾病医療費割合(総医療費に占める割合)
市区町村別　グラフ</t>
  </si>
  <si>
    <t>歯科健診3項目以上該当者　高齢者の疾病患者割合(総患者数に占める割合)
市区町村別　グラフ</t>
  </si>
  <si>
    <t>歯科健診3項目以上該当者　患者一人当たりの高齢者の疾病医療費　市区町村別　グラフ</t>
  </si>
  <si>
    <t>歯科健診3項目以上該当者　要介護度別人数･割合　地区別</t>
  </si>
  <si>
    <t>歯科健診3項目以上該当者　要介護度別人数･割合　市区町村別</t>
  </si>
  <si>
    <t>オーラルフレイル区分別　高齢者の疾病医療費割合(総医療費に占める割合)
広域連合全体　グラフ</t>
  </si>
  <si>
    <t>オーラルフレイル区分別　高齢者の疾病患者割合(総患者数に占める割合)
広域連合全体　グラフ</t>
  </si>
  <si>
    <t>オーラルフレイル区分別　患者一人当たりの高齢者の疾病医療費　広域連合全体　グラフ</t>
  </si>
  <si>
    <t>オーラルフレイル区分別　高齢者の疾病　地区別</t>
    <rPh sb="19" eb="22">
      <t>チクベツ</t>
    </rPh>
    <phoneticPr fontId="38"/>
  </si>
  <si>
    <t>オーラルフレイル区分別　高齢者の疾病　市区町村別</t>
  </si>
  <si>
    <t>年齢階層別_オーラルフレイル区分別該当人数･割合</t>
  </si>
  <si>
    <t>男女別_オーラルフレイル区分別該当人数･割合</t>
  </si>
  <si>
    <t>年齢階層別_オーラルフレイル区分別医療費の状況</t>
  </si>
  <si>
    <t>男女別_オーラルフレイル区分別医療費の状況</t>
  </si>
  <si>
    <t>地区別_オーラルフレイル区分別医療費の状況</t>
  </si>
  <si>
    <t>市区町村別_オーラルフレイル区分別医療費の状況</t>
  </si>
  <si>
    <t>年齢階層別_オーラルフレイル区分別歯科医療費の状況</t>
  </si>
  <si>
    <t>男女別_オーラルフレイル区分別歯科医療費の状況</t>
  </si>
  <si>
    <t>地区別_オーラルフレイル区分別歯科医療費の状況</t>
  </si>
  <si>
    <t>市区町村別_オーラルフレイル区分別歯科医療費の状況</t>
  </si>
  <si>
    <t>年齢階層別_オーラルフレイル区分別高齢者の疾病</t>
  </si>
  <si>
    <t>オーラルフレイル区分別_一人当たり医療費グラフ</t>
  </si>
  <si>
    <t>年齢別_オーラルフレイル区分別高齢者の疾病</t>
  </si>
  <si>
    <t>地区別_オーラルフレイル区分別高齢者の疾病</t>
  </si>
  <si>
    <t>市区町村別_オーラルフレイル区分別高齢者の疾病</t>
  </si>
  <si>
    <t>オーラルフレイル区分別利用サービス別介護給付費</t>
  </si>
  <si>
    <t>地区別_オーラルフレイル区分別利用サービス別介護給付費</t>
  </si>
  <si>
    <t>市区町村別_オーラルフレイル区分別利用サービス別介護給付費</t>
  </si>
  <si>
    <t>多受診</t>
  </si>
  <si>
    <t>年齢階層別_多受診</t>
  </si>
  <si>
    <t>男女別_多受診</t>
  </si>
  <si>
    <t>地区別_多受診</t>
  </si>
  <si>
    <t>医科･調剤　ジェネリック医薬品普及率　地区別</t>
    <rPh sb="19" eb="22">
      <t>チクベツ</t>
    </rPh>
    <phoneticPr fontId="38"/>
  </si>
  <si>
    <t>医科･調剤　ジェネリック医薬品普及率　市区町村別</t>
    <rPh sb="19" eb="24">
      <t>シクチョウソンベツ</t>
    </rPh>
    <phoneticPr fontId="38"/>
  </si>
  <si>
    <t>年齢階層別_普及率(金額)</t>
  </si>
  <si>
    <t>男女別_普及率(金額)</t>
  </si>
  <si>
    <t>年齢階層別_普及率(数量)</t>
  </si>
  <si>
    <t>男女別_普及率(数量)</t>
  </si>
  <si>
    <t>医科･調剤　自己負担割合別のジェネリック医薬品普及率　市区町村別</t>
    <rPh sb="27" eb="32">
      <t>シクチョウソンベツ</t>
    </rPh>
    <phoneticPr fontId="38"/>
  </si>
  <si>
    <t>年齢階層別_自己負担割合別普及率</t>
  </si>
  <si>
    <t>医科･調剤　所得区分別のジェネリック医薬品普及率　地区別</t>
    <rPh sb="25" eb="28">
      <t>チクベツ</t>
    </rPh>
    <phoneticPr fontId="38"/>
  </si>
  <si>
    <t>医科･調剤　所得区分別のジェネリック医薬品普及率　市区町村別</t>
    <rPh sb="25" eb="30">
      <t>シクチョウソンベツ</t>
    </rPh>
    <phoneticPr fontId="38"/>
  </si>
  <si>
    <t>医科･調剤　所得区分別のジェネリック医薬品普及率(数量ベース)　市区町村別　グラフ</t>
    <rPh sb="32" eb="37">
      <t>シクチョウソンベツ</t>
    </rPh>
    <phoneticPr fontId="38"/>
  </si>
  <si>
    <t>年齢階層別_所得区分別普及率</t>
  </si>
  <si>
    <t>歯科　ジェネリック医薬品普及率　地区別</t>
    <rPh sb="16" eb="19">
      <t>チクベツ</t>
    </rPh>
    <phoneticPr fontId="38"/>
  </si>
  <si>
    <t>歯科　ジェネリック医薬品普及率　市区町村別</t>
  </si>
  <si>
    <t>歯科　自己負担割合別のジェネリック医薬品普及率　地区別</t>
    <rPh sb="24" eb="27">
      <t>チクベツ</t>
    </rPh>
    <phoneticPr fontId="38"/>
  </si>
  <si>
    <t>歯科　自己負担割合別のジェネリック医薬品普及率(金額ベース)　地区別　グラフ</t>
    <rPh sb="31" eb="34">
      <t>チクベツ</t>
    </rPh>
    <phoneticPr fontId="38"/>
  </si>
  <si>
    <t>歯科　自己負担割合別のジェネリック医薬品普及率(数量ベース)　地区別　グラフ</t>
  </si>
  <si>
    <t>歯科　自己負担割合別のジェネリック医薬品普及率　市区町村別</t>
    <rPh sb="24" eb="29">
      <t>シクチョウソンベツ</t>
    </rPh>
    <phoneticPr fontId="38"/>
  </si>
  <si>
    <t>歯科　自己負担割合別のジェネリック医薬品普及率(金額ベース)
市区町村別　グラフ</t>
    <rPh sb="31" eb="33">
      <t>シク</t>
    </rPh>
    <rPh sb="33" eb="35">
      <t>チョウソン</t>
    </rPh>
    <rPh sb="35" eb="36">
      <t>ベツ</t>
    </rPh>
    <phoneticPr fontId="38"/>
  </si>
  <si>
    <t>歯科　自己負担割合別のジェネリック医薬品普及率(数量ベース)
市区町村別　グラフ</t>
  </si>
  <si>
    <t>歯科　所得区分別のジェネリック医薬品普及率　市区町村別</t>
    <rPh sb="22" eb="27">
      <t>シクチョウソンベツ</t>
    </rPh>
    <phoneticPr fontId="38"/>
  </si>
  <si>
    <t>歯科　所得区分別のジェネリック医薬品普及率(金額ベース)　市区町村別　グラフ</t>
    <rPh sb="29" eb="34">
      <t>シクチョウソンベツ</t>
    </rPh>
    <phoneticPr fontId="38"/>
  </si>
  <si>
    <t>全体　ジェネリック医薬品普及率　地区別</t>
  </si>
  <si>
    <t>全体　ジェネリック医薬品普及率　市区町村別</t>
  </si>
  <si>
    <t>全体　自己負担割合別のジェネリック医薬品普及率　地区別</t>
  </si>
  <si>
    <t>全体　自己負担割合別のジェネリック医薬品普及率(金額ベース)　地区別　グラフ</t>
  </si>
  <si>
    <t>全体　自己負担割合別のジェネリック医薬品普及率(数量ベース)　地区別　グラフ</t>
  </si>
  <si>
    <t>全体　自己負担割合別のジェネリック医薬品普及率　市区町村別</t>
  </si>
  <si>
    <t>全体　自己負担割合別のジェネリック医薬品普及率(金額ベース)　市区町村別　グラフ</t>
  </si>
  <si>
    <t>全体　自己負担割合別のジェネリック医薬品普及率(数量ベース)　市区町村別　グラフ</t>
    <rPh sb="31" eb="35">
      <t>シクチョウソン</t>
    </rPh>
    <rPh sb="35" eb="36">
      <t>ベツ</t>
    </rPh>
    <phoneticPr fontId="38"/>
  </si>
  <si>
    <t>全体　所得区分別のジェネリック医薬品普及率　地区別</t>
    <rPh sb="22" eb="25">
      <t>チクベツ</t>
    </rPh>
    <phoneticPr fontId="38"/>
  </si>
  <si>
    <t>全体　所得区分別のジェネリック医薬品普及率(金額ベース)　地区別　グラフ</t>
    <rPh sb="29" eb="32">
      <t>チクベツ</t>
    </rPh>
    <phoneticPr fontId="38"/>
  </si>
  <si>
    <t>全体　所得区分別のジェネリック医薬品普及率(数量ベース)　地区別　グラフ</t>
    <rPh sb="29" eb="32">
      <t>チクベツ</t>
    </rPh>
    <phoneticPr fontId="38"/>
  </si>
  <si>
    <t>全体　所得区分別のジェネリック医薬品普及率　市区町村別</t>
    <rPh sb="22" eb="27">
      <t>シクチョウソンベツ</t>
    </rPh>
    <phoneticPr fontId="38"/>
  </si>
  <si>
    <t>全体　所得区分別のジェネリック医薬品普及率(金額ベース)　市区町村別　グラフ</t>
    <rPh sb="29" eb="34">
      <t>シクチョウソンベツ</t>
    </rPh>
    <phoneticPr fontId="38"/>
  </si>
  <si>
    <t>全体　所得区分別のジェネリック医薬品普及率(数量ベース)　市区町村別　グラフ</t>
    <rPh sb="29" eb="34">
      <t>シクチョウソンベツ</t>
    </rPh>
    <phoneticPr fontId="38"/>
  </si>
  <si>
    <t>薬剤併用禁忌　地区別</t>
    <rPh sb="0" eb="2">
      <t>ヤクザイ</t>
    </rPh>
    <rPh sb="7" eb="9">
      <t>チク</t>
    </rPh>
    <rPh sb="9" eb="10">
      <t>ベツ</t>
    </rPh>
    <phoneticPr fontId="38"/>
  </si>
  <si>
    <t>薬剤併用禁忌患者割合　地区別　グラフ</t>
    <rPh sb="11" eb="13">
      <t>チク</t>
    </rPh>
    <rPh sb="13" eb="14">
      <t>ベツ</t>
    </rPh>
    <phoneticPr fontId="38"/>
  </si>
  <si>
    <t>薬剤併用禁忌　市区町村別</t>
    <rPh sb="0" eb="2">
      <t>ヤクザイ</t>
    </rPh>
    <rPh sb="7" eb="12">
      <t>シクチョウソンベツ</t>
    </rPh>
    <phoneticPr fontId="38"/>
  </si>
  <si>
    <t>薬剤併用禁忌患者割合　市区町村別　グラフ</t>
    <rPh sb="11" eb="16">
      <t>シクチョウソンベツ</t>
    </rPh>
    <phoneticPr fontId="38"/>
  </si>
  <si>
    <t>要介護度別_併用禁忌</t>
  </si>
  <si>
    <t>要介護度別_併用禁忌グラフ</t>
  </si>
  <si>
    <t>長期多剤服薬者の状況　地区別</t>
    <rPh sb="0" eb="2">
      <t>チョウキ</t>
    </rPh>
    <rPh sb="11" eb="13">
      <t>チク</t>
    </rPh>
    <rPh sb="13" eb="14">
      <t>ベツ</t>
    </rPh>
    <phoneticPr fontId="38"/>
  </si>
  <si>
    <t>長期多剤服薬者割合(被保険者数に占める割合)　地区別　グラフ</t>
    <rPh sb="19" eb="21">
      <t>ワリアイ</t>
    </rPh>
    <rPh sb="23" eb="25">
      <t>チク</t>
    </rPh>
    <rPh sb="25" eb="26">
      <t>ベツ</t>
    </rPh>
    <phoneticPr fontId="38"/>
  </si>
  <si>
    <t>長期多剤服薬者割合(長期服薬者数に占める割合)　地区別　グラフ</t>
    <rPh sb="0" eb="2">
      <t>チョウキ</t>
    </rPh>
    <rPh sb="2" eb="4">
      <t>タザイ</t>
    </rPh>
    <rPh sb="4" eb="6">
      <t>フクヤク</t>
    </rPh>
    <rPh sb="6" eb="7">
      <t>シャ</t>
    </rPh>
    <rPh sb="7" eb="9">
      <t>ワリアイ</t>
    </rPh>
    <rPh sb="20" eb="22">
      <t>ワリアイ</t>
    </rPh>
    <rPh sb="24" eb="26">
      <t>チク</t>
    </rPh>
    <rPh sb="26" eb="27">
      <t>ベツ</t>
    </rPh>
    <phoneticPr fontId="38"/>
  </si>
  <si>
    <t>長期多剤服薬者の状況　市区町村別</t>
    <rPh sb="0" eb="2">
      <t>チョウキ</t>
    </rPh>
    <rPh sb="11" eb="16">
      <t>シクチョウソンベツ</t>
    </rPh>
    <phoneticPr fontId="38"/>
  </si>
  <si>
    <t>長期多剤服薬者割合(被保険者数に占める割合)　市区町村別　グラフ</t>
    <rPh sb="19" eb="21">
      <t>ワリアイ</t>
    </rPh>
    <rPh sb="23" eb="25">
      <t>シク</t>
    </rPh>
    <rPh sb="25" eb="27">
      <t>チョウソン</t>
    </rPh>
    <rPh sb="27" eb="28">
      <t>ベツ</t>
    </rPh>
    <phoneticPr fontId="38"/>
  </si>
  <si>
    <t>長期多剤服薬者割合(長期服薬者数に占める割合)　市区町村別　グラフ</t>
    <rPh sb="0" eb="2">
      <t>チョウキ</t>
    </rPh>
    <rPh sb="2" eb="4">
      <t>タザイ</t>
    </rPh>
    <rPh sb="4" eb="6">
      <t>フクヤク</t>
    </rPh>
    <rPh sb="6" eb="7">
      <t>シャ</t>
    </rPh>
    <rPh sb="7" eb="9">
      <t>ワリアイ</t>
    </rPh>
    <rPh sb="20" eb="22">
      <t>ワリアイ</t>
    </rPh>
    <rPh sb="24" eb="26">
      <t>シク</t>
    </rPh>
    <rPh sb="26" eb="28">
      <t>チョウソン</t>
    </rPh>
    <rPh sb="28" eb="29">
      <t>ベツ</t>
    </rPh>
    <phoneticPr fontId="38"/>
  </si>
  <si>
    <t>長期多剤投与薬品上位5薬効　地区別</t>
    <rPh sb="14" eb="17">
      <t>チクベツ</t>
    </rPh>
    <phoneticPr fontId="38"/>
  </si>
  <si>
    <t>相互作用(禁忌)薬剤使用の状況　地区別</t>
    <rPh sb="8" eb="12">
      <t>ヤクザイシヨウ</t>
    </rPh>
    <rPh sb="16" eb="19">
      <t>チクベツ</t>
    </rPh>
    <phoneticPr fontId="38"/>
  </si>
  <si>
    <t>相互作用(禁忌)薬剤使用患者割合(長期多剤服薬者数に占める割合)　地区別　グラフ</t>
    <rPh sb="33" eb="36">
      <t>チクベツ</t>
    </rPh>
    <phoneticPr fontId="38"/>
  </si>
  <si>
    <t>相互作用(禁忌)薬剤使用の状況　市区町村別</t>
    <rPh sb="8" eb="12">
      <t>ヤクザイシヨウ</t>
    </rPh>
    <rPh sb="16" eb="21">
      <t>シクチョウソンベツ</t>
    </rPh>
    <phoneticPr fontId="38"/>
  </si>
  <si>
    <t>相互作用(禁忌)薬剤使用患者割合(長期多剤服薬者数に占める割合)　市区町村別　グラフ</t>
    <rPh sb="33" eb="38">
      <t>シクチョウソンベツ</t>
    </rPh>
    <phoneticPr fontId="38"/>
  </si>
  <si>
    <t>慎重投与患者割合(長期多剤服薬者数に占める割合)　地区別　グラフ</t>
    <rPh sb="25" eb="28">
      <t>チクベツ</t>
    </rPh>
    <phoneticPr fontId="38"/>
  </si>
  <si>
    <t>慎重投与の状況　市区町村別</t>
    <rPh sb="8" eb="13">
      <t>シクチョウソンベツ</t>
    </rPh>
    <phoneticPr fontId="38"/>
  </si>
  <si>
    <t>慎重投与患者割合(長期多剤服薬者数に占める割合)　市区町村別　グラフ</t>
    <rPh sb="25" eb="29">
      <t>シクチョウソン</t>
    </rPh>
    <phoneticPr fontId="38"/>
  </si>
  <si>
    <t>年齢階層別_多剤服薬者の状況</t>
  </si>
  <si>
    <t>男女別_多剤服薬者の状況</t>
  </si>
  <si>
    <t>地区別_多剤服薬者の状況</t>
  </si>
  <si>
    <t>市区町村別_多剤服薬者の状況</t>
  </si>
  <si>
    <t>年齢階層別_薬効上位</t>
  </si>
  <si>
    <t>男性_薬効上位</t>
  </si>
  <si>
    <t>女性_薬効上位</t>
  </si>
  <si>
    <t>年齢階層別_相互作用(禁忌)</t>
  </si>
  <si>
    <t>年齢階層別_慎重投与</t>
  </si>
  <si>
    <t>地区別_慎重投与グラフ</t>
  </si>
  <si>
    <t>在宅医療患者数(医科)　地区別</t>
    <rPh sb="12" eb="15">
      <t>チクベツ</t>
    </rPh>
    <phoneticPr fontId="38"/>
  </si>
  <si>
    <t>在宅医療患者割合(医科)　地区別　グラフ</t>
    <rPh sb="13" eb="15">
      <t>チク</t>
    </rPh>
    <rPh sb="15" eb="16">
      <t>ベツ</t>
    </rPh>
    <phoneticPr fontId="38"/>
  </si>
  <si>
    <t>在宅医療患者割合(医科)　地区別　MAP</t>
    <rPh sb="13" eb="15">
      <t>チク</t>
    </rPh>
    <rPh sb="15" eb="16">
      <t>ベツ</t>
    </rPh>
    <phoneticPr fontId="38"/>
  </si>
  <si>
    <t>訪問診療患者割合(医科)　地区別　グラフ</t>
    <rPh sb="0" eb="2">
      <t>ホウモン</t>
    </rPh>
    <rPh sb="2" eb="4">
      <t>シンリョウ</t>
    </rPh>
    <rPh sb="13" eb="15">
      <t>チク</t>
    </rPh>
    <rPh sb="15" eb="16">
      <t>ベツ</t>
    </rPh>
    <phoneticPr fontId="38"/>
  </si>
  <si>
    <t>在宅医療患者数(医科)　市区町村別</t>
    <rPh sb="12" eb="14">
      <t>シク</t>
    </rPh>
    <rPh sb="14" eb="16">
      <t>チョウソン</t>
    </rPh>
    <rPh sb="16" eb="17">
      <t>ベツ</t>
    </rPh>
    <phoneticPr fontId="38"/>
  </si>
  <si>
    <t>在宅医療患者割合(医科)　市区町村別　グラフ</t>
    <rPh sb="13" eb="15">
      <t>シク</t>
    </rPh>
    <rPh sb="15" eb="17">
      <t>チョウソン</t>
    </rPh>
    <rPh sb="17" eb="18">
      <t>ベツ</t>
    </rPh>
    <rPh sb="18" eb="19">
      <t>クベツ</t>
    </rPh>
    <phoneticPr fontId="38"/>
  </si>
  <si>
    <t>在宅医療患者割合(医科)　市区町村別　MAP</t>
    <rPh sb="13" eb="15">
      <t>シク</t>
    </rPh>
    <rPh sb="15" eb="17">
      <t>チョウソン</t>
    </rPh>
    <rPh sb="17" eb="18">
      <t>ベツ</t>
    </rPh>
    <rPh sb="18" eb="19">
      <t>クベツ</t>
    </rPh>
    <phoneticPr fontId="38"/>
  </si>
  <si>
    <t>訪問診療患者割合(医科)　市区町村別　グラフ</t>
    <rPh sb="0" eb="2">
      <t>ホウモン</t>
    </rPh>
    <rPh sb="2" eb="4">
      <t>シンリョウ</t>
    </rPh>
    <rPh sb="13" eb="17">
      <t>シクチョウソン</t>
    </rPh>
    <rPh sb="17" eb="18">
      <t>ベツ</t>
    </rPh>
    <phoneticPr fontId="38"/>
  </si>
  <si>
    <t>在宅医療患者数(歯科)　地区別</t>
    <rPh sb="12" eb="15">
      <t>チクベツ</t>
    </rPh>
    <phoneticPr fontId="38"/>
  </si>
  <si>
    <t>在宅医療患者割合(歯科)　地区別　グラフ</t>
    <rPh sb="13" eb="15">
      <t>チク</t>
    </rPh>
    <rPh sb="15" eb="16">
      <t>ベツ</t>
    </rPh>
    <phoneticPr fontId="38"/>
  </si>
  <si>
    <t>在宅医療患者割合(歯科)　地区別　MAP</t>
    <rPh sb="13" eb="15">
      <t>チク</t>
    </rPh>
    <rPh sb="15" eb="16">
      <t>ベツ</t>
    </rPh>
    <phoneticPr fontId="38"/>
  </si>
  <si>
    <t>訪問診療患者割合(歯科)　地区別　グラフ</t>
    <rPh sb="0" eb="2">
      <t>ホウモン</t>
    </rPh>
    <rPh sb="2" eb="4">
      <t>シンリョウ</t>
    </rPh>
    <rPh sb="13" eb="15">
      <t>チク</t>
    </rPh>
    <rPh sb="15" eb="16">
      <t>ベツ</t>
    </rPh>
    <rPh sb="16" eb="17">
      <t>クベツ</t>
    </rPh>
    <phoneticPr fontId="38"/>
  </si>
  <si>
    <t>在宅医療患者数(歯科)　市区町村別</t>
    <rPh sb="12" eb="14">
      <t>シク</t>
    </rPh>
    <rPh sb="14" eb="16">
      <t>チョウソン</t>
    </rPh>
    <rPh sb="16" eb="17">
      <t>ベツ</t>
    </rPh>
    <phoneticPr fontId="38"/>
  </si>
  <si>
    <t>在宅医療患者割合(歯科)　市区町村別　グラフ</t>
    <rPh sb="13" eb="15">
      <t>シク</t>
    </rPh>
    <rPh sb="15" eb="17">
      <t>チョウソン</t>
    </rPh>
    <rPh sb="17" eb="18">
      <t>ベツ</t>
    </rPh>
    <rPh sb="18" eb="19">
      <t>クベツ</t>
    </rPh>
    <phoneticPr fontId="38"/>
  </si>
  <si>
    <t>在宅医療患者割合(歯科)　市区町村別　MAP</t>
    <rPh sb="13" eb="15">
      <t>シク</t>
    </rPh>
    <rPh sb="15" eb="17">
      <t>チョウソン</t>
    </rPh>
    <rPh sb="17" eb="18">
      <t>ベツ</t>
    </rPh>
    <rPh sb="18" eb="19">
      <t>クベツ</t>
    </rPh>
    <phoneticPr fontId="38"/>
  </si>
  <si>
    <t>訪問診療患者割合(歯科)　市区町村別　グラフ</t>
    <rPh sb="0" eb="2">
      <t>ホウモン</t>
    </rPh>
    <rPh sb="2" eb="4">
      <t>シンリョウ</t>
    </rPh>
    <rPh sb="13" eb="15">
      <t>シク</t>
    </rPh>
    <rPh sb="15" eb="17">
      <t>チョウソン</t>
    </rPh>
    <rPh sb="17" eb="18">
      <t>ベツ</t>
    </rPh>
    <rPh sb="18" eb="19">
      <t>クベツ</t>
    </rPh>
    <phoneticPr fontId="38"/>
  </si>
  <si>
    <t>在宅医療患者の患者一人当たりの在宅医療費上位5位疾病(医科)　広域連合全体</t>
    <rPh sb="15" eb="17">
      <t>ザイタク</t>
    </rPh>
    <rPh sb="31" eb="37">
      <t>コウイキレンゴウゼンタイ</t>
    </rPh>
    <phoneticPr fontId="38"/>
  </si>
  <si>
    <t>在宅医療患者の在宅医療費上位5位疾病(医科)　地区別</t>
    <rPh sb="23" eb="25">
      <t>チク</t>
    </rPh>
    <rPh sb="25" eb="26">
      <t>ベツ</t>
    </rPh>
    <phoneticPr fontId="38"/>
  </si>
  <si>
    <t>在宅医療患者の在宅医療費上位5位疾病(医科)　市区町村別</t>
    <rPh sb="23" eb="27">
      <t>シクチョウソン</t>
    </rPh>
    <rPh sb="27" eb="28">
      <t>ベツ</t>
    </rPh>
    <phoneticPr fontId="38"/>
  </si>
  <si>
    <t>在宅医療患者の患者数上位5位疾病(医科)　地区別</t>
    <rPh sb="21" eb="24">
      <t>チクベツ</t>
    </rPh>
    <phoneticPr fontId="38"/>
  </si>
  <si>
    <t>在宅医療患者の患者数上位5位疾病(医科)　市区町村別</t>
    <rPh sb="21" eb="25">
      <t>シクチョウソン</t>
    </rPh>
    <rPh sb="25" eb="26">
      <t>ベツ</t>
    </rPh>
    <phoneticPr fontId="38"/>
  </si>
  <si>
    <t>在宅医療患者の患者一人当たりの在宅医療費上位5位疾病(医科)　地区別</t>
    <rPh sb="31" eb="34">
      <t>チクベツ</t>
    </rPh>
    <phoneticPr fontId="38"/>
  </si>
  <si>
    <t>在宅医療患者の患者一人当たりの在宅医療費上位5位疾病(医科)　市区町村別</t>
    <rPh sb="31" eb="35">
      <t>シクチョウソン</t>
    </rPh>
    <rPh sb="35" eb="36">
      <t>ベツ</t>
    </rPh>
    <phoneticPr fontId="38"/>
  </si>
  <si>
    <t>医療機関数　地区別</t>
    <rPh sb="6" eb="8">
      <t>チク</t>
    </rPh>
    <rPh sb="8" eb="9">
      <t>ベツ</t>
    </rPh>
    <phoneticPr fontId="38"/>
  </si>
  <si>
    <t>医療機関数　市区町村別</t>
    <rPh sb="6" eb="11">
      <t>シクチョウソンベツ</t>
    </rPh>
    <phoneticPr fontId="38"/>
  </si>
  <si>
    <t>年齢階層別_在宅(医科)</t>
  </si>
  <si>
    <t>要介護度別_在宅(医科)</t>
  </si>
  <si>
    <t>男女別_在宅(医科)</t>
  </si>
  <si>
    <t>男女別_在宅(歯科)</t>
  </si>
  <si>
    <t>2-19.介護費等に係る分析.xlsx</t>
    <phoneticPr fontId="4"/>
  </si>
  <si>
    <t>介護費等に係る分析</t>
    <phoneticPr fontId="4"/>
  </si>
  <si>
    <t>要介護度別被保険者数</t>
    <phoneticPr fontId="4"/>
  </si>
  <si>
    <t>要介護度別医療費順位</t>
  </si>
  <si>
    <t>年齢階層別_要介護度別被保険者数</t>
  </si>
  <si>
    <t>男女別_要介護度別被保険者数</t>
  </si>
  <si>
    <t>地区別_要介護度別被保険者数</t>
  </si>
  <si>
    <t>市区町村別_要介護度別被保険者数</t>
  </si>
  <si>
    <t>年齢階層別_要介護度別介護給付費</t>
  </si>
  <si>
    <t>男女別_要介護度別介護給付費</t>
  </si>
  <si>
    <t>地区別_要介護度別介護給付費</t>
  </si>
  <si>
    <t>地区別_要介護度別介護給付費グラフ</t>
  </si>
  <si>
    <t>市区町村別_要介護度別介護給付費</t>
  </si>
  <si>
    <t>市区町村別_要介護度別介護給付費グラフ</t>
  </si>
  <si>
    <t>利用サービス別介護給付費</t>
  </si>
  <si>
    <t>利用サービス別介護給付費(詳細)</t>
  </si>
  <si>
    <t>地区別_利用サービス別介護給付費</t>
  </si>
  <si>
    <t>地区別_利用サービス別介護給付費グラフ</t>
  </si>
  <si>
    <t>市区町村別_利用サービス別介護給付費</t>
  </si>
  <si>
    <t>市区町村別_利用サービス別介護給付費グラフ</t>
  </si>
  <si>
    <t>地区別_要介護度別医療費順位</t>
  </si>
  <si>
    <t>市区町村別_要介護度別医療費順位</t>
  </si>
  <si>
    <t>要介護度別患者数順位</t>
  </si>
  <si>
    <t>地区別_要介護度別患者数順位</t>
  </si>
  <si>
    <t>市区町村別_要介護度別患者数順位</t>
  </si>
  <si>
    <t>要介護度別患者一人当たり医療費順位</t>
  </si>
  <si>
    <t>地区別_要介護度別患者一人当たり医療費順位</t>
  </si>
  <si>
    <t>市区町村別_要介護度別患者一人当たり医療費順位</t>
  </si>
  <si>
    <t>地区別_歯科医療費割合グラフ</t>
    <phoneticPr fontId="4"/>
  </si>
  <si>
    <t>市区町村別_医療費全体における歯科医療費</t>
    <phoneticPr fontId="4"/>
  </si>
  <si>
    <t>年齢階層別_歯科医療費</t>
    <phoneticPr fontId="4"/>
  </si>
  <si>
    <t>男女別_歯科医療費</t>
    <phoneticPr fontId="4"/>
  </si>
  <si>
    <t>地区別_一件当たりの日数グラフ</t>
    <phoneticPr fontId="4"/>
  </si>
  <si>
    <t>地区別_一日当たりの医療費グラフ</t>
    <phoneticPr fontId="4"/>
  </si>
  <si>
    <t>一件当たりの日数　地区別　グラフ</t>
    <rPh sb="9" eb="12">
      <t>チクベツ</t>
    </rPh>
    <phoneticPr fontId="4"/>
  </si>
  <si>
    <t>一件当たりの日数　地区別　MAP</t>
    <rPh sb="9" eb="12">
      <t>チクベツ</t>
    </rPh>
    <phoneticPr fontId="4"/>
  </si>
  <si>
    <t>年齢階層別_中分類別歯科医療費</t>
    <phoneticPr fontId="4"/>
  </si>
  <si>
    <t>中分類別歯科医療費上位5疾病</t>
    <phoneticPr fontId="4"/>
  </si>
  <si>
    <t>中分類による疾病別歯科医療費上位5疾病　広域連合全体</t>
    <rPh sb="20" eb="24">
      <t>コウイキレンゴウ</t>
    </rPh>
    <rPh sb="24" eb="26">
      <t>ゼンタイ</t>
    </rPh>
    <phoneticPr fontId="4"/>
  </si>
  <si>
    <t>中分類による疾病別歯科医療費上位5疾病　地区別</t>
    <rPh sb="20" eb="23">
      <t>チクベツ</t>
    </rPh>
    <phoneticPr fontId="4"/>
  </si>
  <si>
    <t>中分類による疾病別歯科患者数上位5疾病　広域連合全体</t>
    <rPh sb="11" eb="14">
      <t>カンジャスウ</t>
    </rPh>
    <rPh sb="20" eb="24">
      <t>コウイキレンゴウ</t>
    </rPh>
    <rPh sb="24" eb="26">
      <t>ゼンタイ</t>
    </rPh>
    <phoneticPr fontId="4"/>
  </si>
  <si>
    <t>中分類による疾病別歯科患者数上位5疾病　地区別</t>
    <rPh sb="20" eb="23">
      <t>チクベツ</t>
    </rPh>
    <phoneticPr fontId="4"/>
  </si>
  <si>
    <t>推計残存歯数階層別人数　地区別</t>
    <rPh sb="12" eb="15">
      <t>チクベツ</t>
    </rPh>
    <phoneticPr fontId="4"/>
  </si>
  <si>
    <t>推計残存歯数階層別医療費(医科･調剤)の状況　広域連合全体</t>
    <rPh sb="23" eb="29">
      <t>コウイキレンゴウゼンタイ</t>
    </rPh>
    <phoneticPr fontId="4"/>
  </si>
  <si>
    <t>推計残存歯数階層別医療費(医科･調剤)の状況　地区別</t>
    <rPh sb="23" eb="26">
      <t>チクベツ</t>
    </rPh>
    <phoneticPr fontId="4"/>
  </si>
  <si>
    <t>推計残存歯数階層別生活習慣病等患者数　広域連合全体</t>
    <rPh sb="19" eb="25">
      <t>コウイキレンゴウゼンタイ</t>
    </rPh>
    <phoneticPr fontId="4"/>
  </si>
  <si>
    <t>推計残存歯数階層別生活習慣病等患者数　地区別</t>
    <rPh sb="19" eb="22">
      <t>チクベツ</t>
    </rPh>
    <phoneticPr fontId="4"/>
  </si>
  <si>
    <t>推計残存歯数階層別生活習慣病等患者数　市区町村別</t>
    <rPh sb="19" eb="24">
      <t>シクチョウソンベツ</t>
    </rPh>
    <phoneticPr fontId="4"/>
  </si>
  <si>
    <t>一件当たりの日数　市区町村別　グラフ</t>
    <rPh sb="9" eb="11">
      <t>シク</t>
    </rPh>
    <rPh sb="11" eb="13">
      <t>チョウソン</t>
    </rPh>
    <rPh sb="13" eb="14">
      <t>ベツ</t>
    </rPh>
    <phoneticPr fontId="4"/>
  </si>
  <si>
    <t>一件当たりの日数　市区町村別　MAP</t>
    <rPh sb="9" eb="11">
      <t>シク</t>
    </rPh>
    <rPh sb="11" eb="13">
      <t>チョウソン</t>
    </rPh>
    <rPh sb="13" eb="14">
      <t>ベツ</t>
    </rPh>
    <phoneticPr fontId="4"/>
  </si>
  <si>
    <t>中分類による疾病別歯科医療費上位5疾病　市区町村別</t>
    <rPh sb="20" eb="22">
      <t>シク</t>
    </rPh>
    <rPh sb="22" eb="24">
      <t>チョウソン</t>
    </rPh>
    <rPh sb="24" eb="25">
      <t>ベツ</t>
    </rPh>
    <phoneticPr fontId="4"/>
  </si>
  <si>
    <t>中分類による疾病別歯科患者数上位5疾病　市区町村別</t>
    <rPh sb="20" eb="22">
      <t>シク</t>
    </rPh>
    <rPh sb="22" eb="24">
      <t>チョウソン</t>
    </rPh>
    <rPh sb="24" eb="25">
      <t>ベツ</t>
    </rPh>
    <phoneticPr fontId="4"/>
  </si>
  <si>
    <t>推計残存歯数階層別人数　市区町村別</t>
    <rPh sb="12" eb="14">
      <t>シク</t>
    </rPh>
    <rPh sb="14" eb="16">
      <t>チョウソン</t>
    </rPh>
    <rPh sb="16" eb="17">
      <t>ベツ</t>
    </rPh>
    <phoneticPr fontId="4"/>
  </si>
  <si>
    <t>推計残存歯数階層別医療費(医科･調剤)の状況　市区町村別</t>
    <phoneticPr fontId="4"/>
  </si>
  <si>
    <t>推計残存歯数階層別誤嚥性肺炎患者数　広域連合全体</t>
    <rPh sb="18" eb="24">
      <t>コウイキレンゴウゼンタイ</t>
    </rPh>
    <phoneticPr fontId="4"/>
  </si>
  <si>
    <t>推計残存歯数階層別誤嚥性肺炎患者数　地区別</t>
    <rPh sb="18" eb="21">
      <t>チクベツ</t>
    </rPh>
    <phoneticPr fontId="4"/>
  </si>
  <si>
    <t>推計残存歯数階層別誤嚥性肺炎患者数　市区町村別</t>
    <rPh sb="18" eb="23">
      <t>シクチョウソンベツ</t>
    </rPh>
    <phoneticPr fontId="4"/>
  </si>
  <si>
    <t>推計残存歯数階層別要介護度別人数　広域連合全体</t>
    <rPh sb="17" eb="23">
      <t>コウイキレンゴウゼンタイ</t>
    </rPh>
    <phoneticPr fontId="4"/>
  </si>
  <si>
    <t>推計残存歯数階層別要介護度別人数　地区別</t>
    <rPh sb="17" eb="20">
      <t>チクベツ</t>
    </rPh>
    <phoneticPr fontId="4"/>
  </si>
  <si>
    <t>推計残存歯数階層別要介護度別人数　市区町村別</t>
    <rPh sb="17" eb="22">
      <t>シクチョウソンベツ</t>
    </rPh>
    <phoneticPr fontId="4"/>
  </si>
  <si>
    <t>要介護度別_健診受診率(通年資格)</t>
    <phoneticPr fontId="4"/>
  </si>
  <si>
    <t>医科健診受診率(令和3年度通年有資格者)　地区別　</t>
    <rPh sb="21" eb="23">
      <t>チク</t>
    </rPh>
    <rPh sb="23" eb="24">
      <t>ベツ</t>
    </rPh>
    <phoneticPr fontId="38"/>
  </si>
  <si>
    <t>医科健診受診率(令和3年度通年有資格者)　地区別　グラフ</t>
    <rPh sb="21" eb="23">
      <t>チク</t>
    </rPh>
    <rPh sb="23" eb="24">
      <t>ベツ</t>
    </rPh>
    <phoneticPr fontId="38"/>
  </si>
  <si>
    <t>医科健診受診率(令和3年度通年有資格者)　地区別　MAP</t>
    <rPh sb="13" eb="15">
      <t>ツウネン</t>
    </rPh>
    <rPh sb="15" eb="16">
      <t>ユウ</t>
    </rPh>
    <rPh sb="16" eb="19">
      <t>シカクシャ</t>
    </rPh>
    <rPh sb="21" eb="23">
      <t>チク</t>
    </rPh>
    <rPh sb="23" eb="24">
      <t>ベツ</t>
    </rPh>
    <phoneticPr fontId="38"/>
  </si>
  <si>
    <t>医科健診受診率(令和3年度通年有資格者)　市区町村別</t>
    <rPh sb="21" eb="26">
      <t>シクチョウソンベツ</t>
    </rPh>
    <phoneticPr fontId="38"/>
  </si>
  <si>
    <t>医科健診受診率(令和3年度通年有資格者)　市町村別　グラフ</t>
    <rPh sb="21" eb="24">
      <t>シチョウソン</t>
    </rPh>
    <rPh sb="24" eb="25">
      <t>ベツ</t>
    </rPh>
    <phoneticPr fontId="38"/>
  </si>
  <si>
    <t>医科健診受診率(令和3年度通年有資格者)　市区町村別　MAP</t>
    <rPh sb="21" eb="26">
      <t>シクチョウソンベツ</t>
    </rPh>
    <phoneticPr fontId="38"/>
  </si>
  <si>
    <t>医科健診受診率(令和4年3月31日時点有資格者)　地区別　</t>
    <rPh sb="25" eb="27">
      <t>チク</t>
    </rPh>
    <rPh sb="27" eb="28">
      <t>ベツ</t>
    </rPh>
    <phoneticPr fontId="38"/>
  </si>
  <si>
    <t>医科健診受診率(令和4年3月31日時点有資格者)　地区別　グラフ</t>
    <rPh sb="25" eb="27">
      <t>チク</t>
    </rPh>
    <rPh sb="27" eb="28">
      <t>ベツ</t>
    </rPh>
    <phoneticPr fontId="38"/>
  </si>
  <si>
    <t>医科健診受診率(令和4年3月31日時点有資格者)　地区別　MAP</t>
    <rPh sb="25" eb="27">
      <t>チク</t>
    </rPh>
    <rPh sb="27" eb="28">
      <t>ベツ</t>
    </rPh>
    <phoneticPr fontId="38"/>
  </si>
  <si>
    <t>医科健診受診率(令和4年3月31日時点有資格者)　市区町村別</t>
    <rPh sb="25" eb="30">
      <t>シクチョウソンベツ</t>
    </rPh>
    <phoneticPr fontId="38"/>
  </si>
  <si>
    <t>医科健診受診率(令和4年3月31日時点有資格者)　市町村別　グラフ</t>
    <rPh sb="25" eb="28">
      <t>シチョウソン</t>
    </rPh>
    <rPh sb="28" eb="29">
      <t>ベツ</t>
    </rPh>
    <phoneticPr fontId="38"/>
  </si>
  <si>
    <t>医科健診受診率(令和4年3月31日時点有資格者)　市区町村別　MAP</t>
    <rPh sb="25" eb="27">
      <t>シク</t>
    </rPh>
    <rPh sb="27" eb="29">
      <t>チョウソン</t>
    </rPh>
    <rPh sb="29" eb="30">
      <t>ベツ</t>
    </rPh>
    <phoneticPr fontId="38"/>
  </si>
  <si>
    <t>年齢階層別_EAT10別</t>
  </si>
  <si>
    <t>要介護度別_健診受診率</t>
  </si>
  <si>
    <t>歯科健診分析</t>
    <phoneticPr fontId="4"/>
  </si>
  <si>
    <t>年齢階層別_歯科健診項目別該当人数･割合</t>
  </si>
  <si>
    <t>年齢階層別_歯科健診3項目以上該当人数･割合</t>
  </si>
  <si>
    <t>年齢階層別_歯科健診3項目以上該当者高齢者の疾病</t>
  </si>
  <si>
    <t>年齢別_歯科健診3項目以上該当者高齢者の疾病</t>
  </si>
  <si>
    <t>地区別_歯科健診3項目以上該当者高齢者の疾病</t>
  </si>
  <si>
    <t>地区別_歯科健診3項目以上該当者医療費割合グラフ</t>
  </si>
  <si>
    <t>地区別_歯科健診3項目以上該当者患者割合グラフ</t>
  </si>
  <si>
    <t>地区別_歯科健診3項目以上該当者一人当たり医療費グラフ</t>
  </si>
  <si>
    <t>市区町村別_歯科健診3項目以上該当者高齢者の疾病</t>
  </si>
  <si>
    <t>市区町村別_歯科健診3項目以上該当者医療費割合グラフ</t>
  </si>
  <si>
    <t>市区町村別_歯科健診3項目以上該当者患者割合グラフ</t>
  </si>
  <si>
    <t>市区町村別_歯科健診3項目以上該当者一人当たり医療費グラフ</t>
  </si>
  <si>
    <t>年齢階層別_歯科健診3項目以上該当者要介護度別人数･割合</t>
  </si>
  <si>
    <t>年齢別_歯科健診3項目以上該当者要介護度別人数･割合</t>
  </si>
  <si>
    <t>地区別_歯科健診3項目以上該当者要介護度別人数･割合</t>
  </si>
  <si>
    <t>市区町村別_歯科健診3項目以上該当者要介護度別人数･割合</t>
  </si>
  <si>
    <t>フレイル区分別　要介護度別人数・介護給付費　広域連合全体</t>
    <phoneticPr fontId="4"/>
  </si>
  <si>
    <t>フレイル区分別　要介護度別人数・介護給付費　地区別</t>
    <rPh sb="22" eb="24">
      <t>チク</t>
    </rPh>
    <rPh sb="24" eb="25">
      <t>ベツ</t>
    </rPh>
    <phoneticPr fontId="4"/>
  </si>
  <si>
    <t>フレイル区分別　要介護度別人数・介護給付費　市区町村別</t>
    <rPh sb="22" eb="27">
      <t>シクチョウソンベツ</t>
    </rPh>
    <phoneticPr fontId="4"/>
  </si>
  <si>
    <t>フレイル区分別　利用サービス別介護給付費の状況　広域連合全体</t>
    <rPh sb="24" eb="30">
      <t>コウイキレンゴウゼンタイ</t>
    </rPh>
    <phoneticPr fontId="4"/>
  </si>
  <si>
    <t>フレイル区分別　利用サービス別介護給付費の状況　地区別</t>
    <rPh sb="24" eb="26">
      <t>チク</t>
    </rPh>
    <rPh sb="26" eb="27">
      <t>ベツ</t>
    </rPh>
    <phoneticPr fontId="4"/>
  </si>
  <si>
    <t>フレイル区分別　利用サービス別介護給付費の状況　市区町村別</t>
    <rPh sb="24" eb="29">
      <t>シクチョウソンベツ</t>
    </rPh>
    <phoneticPr fontId="4"/>
  </si>
  <si>
    <t>オーラルフレイル区分別　歯科医療費の状況　地区別</t>
    <rPh sb="12" eb="16">
      <t>シカイリョウ</t>
    </rPh>
    <rPh sb="16" eb="17">
      <t>ヒ</t>
    </rPh>
    <rPh sb="21" eb="23">
      <t>チク</t>
    </rPh>
    <rPh sb="23" eb="24">
      <t>ベツ</t>
    </rPh>
    <phoneticPr fontId="4"/>
  </si>
  <si>
    <t>オーラルフレイル区分別　歯科医療費の状況　市区町村別</t>
    <rPh sb="12" eb="16">
      <t>シカイリョウ</t>
    </rPh>
    <rPh sb="16" eb="17">
      <t>ヒ</t>
    </rPh>
    <rPh sb="21" eb="26">
      <t>シクチョウソンベツ</t>
    </rPh>
    <phoneticPr fontId="4"/>
  </si>
  <si>
    <t>オーラルフレイル区分別　医療費の状況　地区別</t>
    <rPh sb="19" eb="22">
      <t>チクベツ</t>
    </rPh>
    <phoneticPr fontId="4"/>
  </si>
  <si>
    <t>オーラルフレイル区分別　医療費の状況　市区町村別</t>
    <rPh sb="19" eb="24">
      <t>シクチョウソンベツ</t>
    </rPh>
    <phoneticPr fontId="4"/>
  </si>
  <si>
    <t>オーラルフレイル区分別　要介護度別人数･介護給付費　広域連合全体</t>
    <rPh sb="26" eb="32">
      <t>コウイキレンゴウゼンタイ</t>
    </rPh>
    <phoneticPr fontId="4"/>
  </si>
  <si>
    <t>オーラルフレイル区分別　要介護度別人数･介護給付費　地区別</t>
    <rPh sb="26" eb="29">
      <t>チクベツ</t>
    </rPh>
    <phoneticPr fontId="4"/>
  </si>
  <si>
    <t>オーラルフレイル区分別　要介護度別人数･介護給付費　市区町村別</t>
    <rPh sb="26" eb="31">
      <t>シクチョウソンベツ</t>
    </rPh>
    <phoneticPr fontId="4"/>
  </si>
  <si>
    <t>オーラルフレイル区分別　利用サービス別介護給付費の状況　広域連合全体</t>
    <rPh sb="28" eb="34">
      <t>コウイキレンゴウゼンタイ</t>
    </rPh>
    <phoneticPr fontId="4"/>
  </si>
  <si>
    <t>オーラルフレイル区分別　利用サービス別介護給付費の状況　地区別</t>
    <rPh sb="28" eb="31">
      <t>チクベツ</t>
    </rPh>
    <phoneticPr fontId="4"/>
  </si>
  <si>
    <t>オーラルフレイル区分別　利用サービス別介護給付費の状況　市区町村別</t>
    <rPh sb="28" eb="33">
      <t>シクチョウソンベツ</t>
    </rPh>
    <phoneticPr fontId="4"/>
  </si>
  <si>
    <t>医科･調剤　ジェネリック医薬品普及率(金額ベース)　広域連合全体(男女別)</t>
  </si>
  <si>
    <t>医科･調剤　ジェネリック医薬品普及率(数量ベース)　広域連合全体(男女別)</t>
  </si>
  <si>
    <t>医科･調剤　自己負担割合別のジェネリック医薬品普及率　広域連合全体(年齢階層別)</t>
    <phoneticPr fontId="4"/>
  </si>
  <si>
    <t>医科･調剤　所得区分別のジェネリック医薬品普及率　広域連合全体(年齢階層別)</t>
    <phoneticPr fontId="4"/>
  </si>
  <si>
    <t>歯科　ジェネリック医薬品普及率(金額ベース)　広域連合全体(年齢階層別)</t>
    <phoneticPr fontId="4"/>
  </si>
  <si>
    <t>歯科　ジェネリック医薬品普及率(数量ベース)　広域連合全体(男女別)</t>
  </si>
  <si>
    <t>歯科　ジェネリック医薬品普及率(数量ベース)　広域連合全体(年齢階層別)</t>
    <phoneticPr fontId="4"/>
  </si>
  <si>
    <t>年齢階層別_自己負担割合別普及率</t>
    <phoneticPr fontId="4"/>
  </si>
  <si>
    <t>歯科　自己負担割合別のジェネリック医薬品普及率　広域連合全体(年齢階層別)</t>
    <phoneticPr fontId="4"/>
  </si>
  <si>
    <t>歯科　所得区分別のジェネリック医薬品普及率　広域連合全体(年齢階層別)</t>
    <phoneticPr fontId="4"/>
  </si>
  <si>
    <t>全体　ジェネリック医薬品普及率(金額ベース)　広域連合全体(年齢階層別)</t>
    <phoneticPr fontId="4"/>
  </si>
  <si>
    <t>全体　ジェネリック医薬品普及率(数量ベース)　広域連合全体(男女別)</t>
  </si>
  <si>
    <t>全体　ジェネリック医薬品普及率(数量ベース)　広域連合全体(年齢階層別)</t>
    <phoneticPr fontId="4"/>
  </si>
  <si>
    <t>全体　自己負担割合別のジェネリック医薬品普及率　広域連合全体(年齢階層別)</t>
    <phoneticPr fontId="4"/>
  </si>
  <si>
    <t>全体　所得区分別のジェネリック医薬品普及率　広域連合全体(年齢階層別)</t>
    <phoneticPr fontId="4"/>
  </si>
  <si>
    <t>薬剤併用禁忌　広域連合全体(要介護度別)</t>
    <phoneticPr fontId="4"/>
  </si>
  <si>
    <t>長期多剤服薬者の状況　広域連合全体(年齢階層別)</t>
    <rPh sb="0" eb="2">
      <t>チョウキ</t>
    </rPh>
    <rPh sb="11" eb="13">
      <t>コウイキ</t>
    </rPh>
    <rPh sb="13" eb="15">
      <t>レンゴウ</t>
    </rPh>
    <rPh sb="15" eb="17">
      <t>ゼンタイ</t>
    </rPh>
    <rPh sb="18" eb="20">
      <t>ネンレイ</t>
    </rPh>
    <rPh sb="20" eb="22">
      <t>カイソウ</t>
    </rPh>
    <rPh sb="22" eb="23">
      <t>ベツ</t>
    </rPh>
    <phoneticPr fontId="38"/>
  </si>
  <si>
    <t>長期多剤服薬者の状況　広域連合全体(男女別)</t>
  </si>
  <si>
    <t>長期多剤投与薬品上位5薬効　広域連合全体(年齢階層別)</t>
    <phoneticPr fontId="4"/>
  </si>
  <si>
    <t>相互作用(禁忌)薬剤使用の状況　広域連合全体(年齢階層別)</t>
    <rPh sb="8" eb="12">
      <t>ヤクザイシヨウ</t>
    </rPh>
    <phoneticPr fontId="38"/>
  </si>
  <si>
    <t>在宅医療患者数(医科)　広域連合全体(年齢階層別)</t>
    <rPh sb="12" eb="14">
      <t>コウイキ</t>
    </rPh>
    <rPh sb="14" eb="16">
      <t>レンゴウ</t>
    </rPh>
    <rPh sb="16" eb="18">
      <t>ゼンタイ</t>
    </rPh>
    <rPh sb="19" eb="21">
      <t>ネンレイ</t>
    </rPh>
    <rPh sb="21" eb="23">
      <t>カイソウ</t>
    </rPh>
    <rPh sb="23" eb="24">
      <t>ベツ</t>
    </rPh>
    <phoneticPr fontId="38"/>
  </si>
  <si>
    <t>在宅医療患者数(医科)　広域連合全体(要介護度別)</t>
    <phoneticPr fontId="4"/>
  </si>
  <si>
    <t>在宅医療患者数(医科)　広域連合全体(男女別)</t>
  </si>
  <si>
    <t>年齢階層別_在宅(歯科)</t>
    <phoneticPr fontId="4"/>
  </si>
  <si>
    <t>在宅医療患者数(歯科)　広域連合全体(年齢階層別)</t>
    <rPh sb="12" eb="14">
      <t>コウイキ</t>
    </rPh>
    <rPh sb="14" eb="16">
      <t>レンゴウ</t>
    </rPh>
    <rPh sb="16" eb="18">
      <t>ゼンタイ</t>
    </rPh>
    <rPh sb="19" eb="21">
      <t>ネンレイ</t>
    </rPh>
    <rPh sb="21" eb="23">
      <t>カイソウ</t>
    </rPh>
    <rPh sb="23" eb="24">
      <t>ベツ</t>
    </rPh>
    <phoneticPr fontId="38"/>
  </si>
  <si>
    <t>要介護度別_在宅(歯科)</t>
    <phoneticPr fontId="4"/>
  </si>
  <si>
    <t>在宅医療患者数(歯科)　広域連合全体(要介護度別)</t>
    <phoneticPr fontId="4"/>
  </si>
  <si>
    <t>在宅医療患者数(歯科)　広域連合全体(男女別)</t>
  </si>
  <si>
    <t>要介護度別被保険者数　広域連合全体(年齢階層別)</t>
    <phoneticPr fontId="4"/>
  </si>
  <si>
    <t>要介護度別被保険者数　広域連合全体(男女別)</t>
  </si>
  <si>
    <t>要介護度別被保険者数　地区別</t>
    <rPh sb="11" eb="14">
      <t>チクベツ</t>
    </rPh>
    <phoneticPr fontId="4"/>
  </si>
  <si>
    <t>要介護度別被保険者数　市区町村別</t>
    <rPh sb="11" eb="16">
      <t>シクチョウソンベツ</t>
    </rPh>
    <phoneticPr fontId="4"/>
  </si>
  <si>
    <t>要介護度別介護給付費の状況　広域連合全体(年齢階層別)</t>
    <phoneticPr fontId="4"/>
  </si>
  <si>
    <t>要介護度別介護給付費の状況　広域連合全体(男女別)</t>
  </si>
  <si>
    <t>要介護度別介護給付費の状況　地区別</t>
    <rPh sb="14" eb="17">
      <t>チクベツ</t>
    </rPh>
    <phoneticPr fontId="4"/>
  </si>
  <si>
    <t>要介護度別介護給付費の状況　市区町村別</t>
    <phoneticPr fontId="4"/>
  </si>
  <si>
    <t>利用サービス別介護給付費の状況　広域連合全体</t>
    <phoneticPr fontId="4"/>
  </si>
  <si>
    <t>利用サービス別介護給付費の状況(詳細)　広域連合全体</t>
    <phoneticPr fontId="4"/>
  </si>
  <si>
    <t>利用サービス別介護給付費の状況　地区別</t>
    <phoneticPr fontId="4"/>
  </si>
  <si>
    <t>利用サービス別介護給付費の状況　市区町村別</t>
    <phoneticPr fontId="4"/>
  </si>
  <si>
    <t>要介護度別中分類による　医療費上位10疾病　地区別</t>
    <rPh sb="22" eb="25">
      <t>チクベツ</t>
    </rPh>
    <phoneticPr fontId="4"/>
  </si>
  <si>
    <t>要介護度別中分類による　医療費上位10疾病　市区町村別</t>
    <rPh sb="22" eb="27">
      <t>シクチョウソンベツ</t>
    </rPh>
    <phoneticPr fontId="4"/>
  </si>
  <si>
    <t>要介護度別中分類による　医療費上位10疾病　広域連合全体</t>
    <phoneticPr fontId="4"/>
  </si>
  <si>
    <t>要介護度別中分類による　患者数上位10疾病　広域連合全体</t>
    <phoneticPr fontId="4"/>
  </si>
  <si>
    <t>要介護度別中分類による　患者数上位10疾病　地区別</t>
    <rPh sb="22" eb="25">
      <t>チクベツ</t>
    </rPh>
    <phoneticPr fontId="4"/>
  </si>
  <si>
    <t>要介護度別中分類による　患者数上位10疾病　市区町村別</t>
    <rPh sb="22" eb="27">
      <t>シクチョウソンベツ</t>
    </rPh>
    <phoneticPr fontId="4"/>
  </si>
  <si>
    <t>要介護度別中分類による　患者一人当たり医療費上位10疾病　広域連合全体</t>
    <rPh sb="29" eb="35">
      <t>コウイキレンゴウゼンタイ</t>
    </rPh>
    <phoneticPr fontId="4"/>
  </si>
  <si>
    <t>要介護度別中分類による　患者一人当たり医療費上位10疾病　地区別</t>
    <rPh sb="29" eb="32">
      <t>チクベツ</t>
    </rPh>
    <phoneticPr fontId="4"/>
  </si>
  <si>
    <t>要介護度別中分類による　患者一人当たり医療費上位10疾病　市区町村別</t>
    <rPh sb="29" eb="34">
      <t>シクチョウソンベツ</t>
    </rPh>
    <phoneticPr fontId="4"/>
  </si>
  <si>
    <t>歯科健診受診率　広域連合全体(要介護度別)</t>
    <phoneticPr fontId="4"/>
  </si>
  <si>
    <t>歯科健診受診率　広域連合全体(要介護度別)　グラフ</t>
    <phoneticPr fontId="4"/>
  </si>
  <si>
    <t>歯科健診受診率　広域連合全体(男女別)</t>
  </si>
  <si>
    <t>医療費の状況　広域連合全体(男女別)</t>
    <phoneticPr fontId="4"/>
  </si>
  <si>
    <t>高額レセプト件数及び割合　広域連合全体(男女別)</t>
  </si>
  <si>
    <t>生活習慣病の状況　広域連合全体(男女別)</t>
    <phoneticPr fontId="4"/>
  </si>
  <si>
    <t>中分類による疾病別歯科医療費　広域連合全体(男女別)</t>
    <phoneticPr fontId="4"/>
  </si>
  <si>
    <t>医科健診受診率(令和4年3月31日時点有資格者)　広域連合全体(男女別)</t>
    <phoneticPr fontId="4"/>
  </si>
  <si>
    <t>人間ドック受診率　広域連合全体(男女別)</t>
    <phoneticPr fontId="4"/>
  </si>
  <si>
    <t>医科･歯科健診受診率　広域連合全体(男女別)</t>
    <phoneticPr fontId="4"/>
  </si>
  <si>
    <t>透析患者数　広域連合全体(男女別)</t>
    <phoneticPr fontId="4"/>
  </si>
  <si>
    <t>高齢者の疾病　広域連合全体(男女別)</t>
    <phoneticPr fontId="4"/>
  </si>
  <si>
    <t>オーラルフレイル区分別　医療費の状況　広域連合全体(男女別)</t>
  </si>
  <si>
    <t>オーラルフレイル区分別　歯科医療費の状況　広域連合全体(男女別)</t>
    <rPh sb="12" eb="16">
      <t>シカイリョウ</t>
    </rPh>
    <rPh sb="16" eb="17">
      <t>ヒ</t>
    </rPh>
    <phoneticPr fontId="4"/>
  </si>
  <si>
    <t>受診行動適正化に係る分析　広域連合全体(男女別)</t>
  </si>
  <si>
    <t>COVID-19の状況　広域連合全体(男女別)</t>
    <phoneticPr fontId="4"/>
  </si>
  <si>
    <t>COVID-19重症患者の状況　広域連合全体(男女別)</t>
    <phoneticPr fontId="4"/>
  </si>
  <si>
    <t>COVID-19の状況　広域連合全体(年齢階層別)</t>
    <rPh sb="19" eb="24">
      <t>ネンレイカイソウベツ</t>
    </rPh>
    <phoneticPr fontId="4"/>
  </si>
  <si>
    <t>COVID-19重症患者の状況　広域連合全体(年齢階層別)</t>
    <rPh sb="23" eb="25">
      <t>ネンレイ</t>
    </rPh>
    <rPh sb="25" eb="28">
      <t>カイソウベツ</t>
    </rPh>
    <phoneticPr fontId="4"/>
  </si>
  <si>
    <t>長期多剤投与薬品上位5薬効　広域連合全体(男性)</t>
    <rPh sb="21" eb="23">
      <t>ダンセイ</t>
    </rPh>
    <phoneticPr fontId="38"/>
  </si>
  <si>
    <t>長期多剤投与薬品上位5薬効　広域連合全体(女性)</t>
    <rPh sb="21" eb="23">
      <t>ジョセイ</t>
    </rPh>
    <phoneticPr fontId="38"/>
  </si>
  <si>
    <t>全体　ジェネリック医薬品普及率(金額ベース)　広域連合全体(男女別)</t>
    <phoneticPr fontId="4"/>
  </si>
  <si>
    <t>歯科　ジェネリック医薬品普及率(金額ベース)　広域連合全体(男女別)</t>
    <phoneticPr fontId="4"/>
  </si>
  <si>
    <t>受診行動適正化に係る分析　広域連合全体(年齢階層別)</t>
    <phoneticPr fontId="4"/>
  </si>
  <si>
    <t>オーラルフレイル区分別　高齢者の疾病　広域連合全体(年齢別)</t>
    <phoneticPr fontId="4"/>
  </si>
  <si>
    <t>オーラルフレイル区分別　歯科医療費の状況　広域連合全体(年齢階層別)</t>
    <rPh sb="12" eb="16">
      <t>シカイリョウ</t>
    </rPh>
    <rPh sb="16" eb="17">
      <t>ヒ</t>
    </rPh>
    <rPh sb="18" eb="20">
      <t>ジョウキョウ</t>
    </rPh>
    <phoneticPr fontId="4"/>
  </si>
  <si>
    <t>オーラルフレイル区分別　医療費の状況　広域連合全体(年齢階層別)</t>
    <phoneticPr fontId="4"/>
  </si>
  <si>
    <t>オーラルフレイル区分別　該当人数･割合　市区町村別</t>
    <phoneticPr fontId="4"/>
  </si>
  <si>
    <t>オーラルフレイル区分別　該当人数･割合　地区別</t>
    <phoneticPr fontId="4"/>
  </si>
  <si>
    <t>オーラルフレイル区分別　該当人数･割合　広域連合全体(男女別)</t>
    <phoneticPr fontId="4"/>
  </si>
  <si>
    <t>オーラルフレイル区分別　該当人数･割合　広域連合全体(年齢階層別)</t>
    <phoneticPr fontId="4"/>
  </si>
  <si>
    <t>オーラルフレイル区分別　該当人数･割合　広域連合全体(年齢別)</t>
    <phoneticPr fontId="4"/>
  </si>
  <si>
    <t>歯科健診3項目以上該当者　要介護度別人数･割合　広域連合全体(年齢別)</t>
    <phoneticPr fontId="4"/>
  </si>
  <si>
    <t>歯科健診3項目以上該当者　要介護度別人数･割合　広域連合全体(年齢階層別)</t>
    <phoneticPr fontId="4"/>
  </si>
  <si>
    <t>歯科健診3項目以上該当者　高齢者の疾病　広域連合全体(年齢別)</t>
    <phoneticPr fontId="4"/>
  </si>
  <si>
    <t>歯科健診3項目以上該当者　高齢者の疾病　広域連合全体(年齢階層別)</t>
    <phoneticPr fontId="4"/>
  </si>
  <si>
    <t>歯科健診3項目以上該当人数･割合　広域連合全体(年齢別)</t>
    <phoneticPr fontId="4"/>
  </si>
  <si>
    <t>歯科健診3項目以上該当人数･割合　広域連合全体(年齢階層別)</t>
    <phoneticPr fontId="4"/>
  </si>
  <si>
    <t>歯科健診項目別該当人数･割合　広域連合全体(年齢別)</t>
    <phoneticPr fontId="4"/>
  </si>
  <si>
    <t>歯科健診項目別該当人数･割合　広域連合全体(年齢階層別)</t>
    <phoneticPr fontId="4"/>
  </si>
  <si>
    <t>フレイル区分別　高齢者の疾病　広域連合全体(年齢別)</t>
    <phoneticPr fontId="4"/>
  </si>
  <si>
    <t>フレイル区分別　該当人数･割合　広域連合全体(男女別)</t>
    <phoneticPr fontId="4"/>
  </si>
  <si>
    <t>フレイル区分別　該当人数･割合　広域連合全体(年齢別)</t>
    <phoneticPr fontId="4"/>
  </si>
  <si>
    <t>フレイル区分別　該当人数･割合　地区別</t>
    <phoneticPr fontId="4"/>
  </si>
  <si>
    <t>フレイル区分別　該当人数･割合　市区町村別</t>
    <phoneticPr fontId="4"/>
  </si>
  <si>
    <t>フレイル区分別　医療費の状況　広域連合全体(男女別)</t>
    <phoneticPr fontId="4"/>
  </si>
  <si>
    <t>フレイル区分別　医療費の状況　地区別</t>
    <rPh sb="15" eb="18">
      <t>チクベツ</t>
    </rPh>
    <phoneticPr fontId="4"/>
  </si>
  <si>
    <t>フレイル区分別　医療費の状況　市区町村別</t>
    <rPh sb="15" eb="20">
      <t>シクチョウソンベツ</t>
    </rPh>
    <phoneticPr fontId="4"/>
  </si>
  <si>
    <t>年齢階層別_透析患者数</t>
    <phoneticPr fontId="4"/>
  </si>
  <si>
    <t>透析患者数　広域連合全体(年齢階層別)</t>
    <rPh sb="6" eb="8">
      <t>コウイキ</t>
    </rPh>
    <rPh sb="8" eb="10">
      <t>レンゴウ</t>
    </rPh>
    <rPh sb="10" eb="12">
      <t>ゼンタイ</t>
    </rPh>
    <phoneticPr fontId="4"/>
  </si>
  <si>
    <t>医科･歯科健診受診率　広域連合全体(年齢別)</t>
    <phoneticPr fontId="4"/>
  </si>
  <si>
    <t>医科･歯科健診受診率　広域連合全体(年齢別)　グラフ</t>
    <phoneticPr fontId="4"/>
  </si>
  <si>
    <t>EAT10点数別該当者状況　広域連合全体(年齢階層別)</t>
    <rPh sb="14" eb="16">
      <t>コウイキ</t>
    </rPh>
    <rPh sb="16" eb="18">
      <t>レンゴウ</t>
    </rPh>
    <rPh sb="18" eb="20">
      <t>ゼンタイ</t>
    </rPh>
    <rPh sb="21" eb="23">
      <t>ネンレイ</t>
    </rPh>
    <rPh sb="23" eb="25">
      <t>カイソウ</t>
    </rPh>
    <rPh sb="25" eb="26">
      <t>ベツ</t>
    </rPh>
    <phoneticPr fontId="4"/>
  </si>
  <si>
    <t>歯科健診受診率　広域連合全体(年齢別)</t>
    <rPh sb="0" eb="2">
      <t>シカ</t>
    </rPh>
    <rPh sb="2" eb="4">
      <t>ケンシン</t>
    </rPh>
    <rPh sb="4" eb="6">
      <t>ジュシン</t>
    </rPh>
    <rPh sb="6" eb="7">
      <t>リツ</t>
    </rPh>
    <phoneticPr fontId="4"/>
  </si>
  <si>
    <t>歯科健診受診率　広域連合全体(年齢別)　グラフ</t>
    <rPh sb="0" eb="2">
      <t>シカ</t>
    </rPh>
    <rPh sb="2" eb="4">
      <t>ケンシン</t>
    </rPh>
    <rPh sb="4" eb="6">
      <t>ジュシン</t>
    </rPh>
    <rPh sb="6" eb="7">
      <t>リツ</t>
    </rPh>
    <rPh sb="8" eb="10">
      <t>コウイキ</t>
    </rPh>
    <rPh sb="10" eb="12">
      <t>レンゴウ</t>
    </rPh>
    <rPh sb="12" eb="14">
      <t>ゼンタイ</t>
    </rPh>
    <rPh sb="15" eb="17">
      <t>ネンレイ</t>
    </rPh>
    <rPh sb="17" eb="18">
      <t>ベツ</t>
    </rPh>
    <phoneticPr fontId="4"/>
  </si>
  <si>
    <t>人間ドック受診率　広域連合全体(年齢別)</t>
    <phoneticPr fontId="4"/>
  </si>
  <si>
    <t>医科健診受診率(令和4年3月31日時点有資格者)　広域連合全体(年齢別)</t>
    <rPh sb="13" eb="14">
      <t>ツキ</t>
    </rPh>
    <rPh sb="16" eb="17">
      <t>ニチ</t>
    </rPh>
    <rPh sb="17" eb="19">
      <t>ジテン</t>
    </rPh>
    <rPh sb="19" eb="23">
      <t>ユウシカクシャ</t>
    </rPh>
    <rPh sb="25" eb="27">
      <t>コウイキ</t>
    </rPh>
    <rPh sb="27" eb="29">
      <t>レンゴウ</t>
    </rPh>
    <rPh sb="29" eb="31">
      <t>ゼンタイ</t>
    </rPh>
    <rPh sb="32" eb="34">
      <t>ネンレイ</t>
    </rPh>
    <rPh sb="34" eb="35">
      <t>ベツ</t>
    </rPh>
    <phoneticPr fontId="38"/>
  </si>
  <si>
    <t>医科健診受診率(令和4年3月31日時点有資格者)　広域連合全体(年齢別)　グラフ</t>
    <phoneticPr fontId="4"/>
  </si>
  <si>
    <t>医科健診受診率(令和4年3月31日時点有資格者)　広域連合全体(要介護度別)</t>
    <rPh sb="25" eb="27">
      <t>コウイキ</t>
    </rPh>
    <rPh sb="27" eb="29">
      <t>レンゴウ</t>
    </rPh>
    <rPh sb="29" eb="31">
      <t>ゼンタイ</t>
    </rPh>
    <rPh sb="32" eb="33">
      <t>ヨウ</t>
    </rPh>
    <rPh sb="33" eb="35">
      <t>カイゴ</t>
    </rPh>
    <rPh sb="35" eb="36">
      <t>ド</t>
    </rPh>
    <rPh sb="36" eb="37">
      <t>ベツ</t>
    </rPh>
    <phoneticPr fontId="4"/>
  </si>
  <si>
    <t>医科健診受診率(令和4年3月31日時点有資格者)　広域連合全体(要介護度別)　グラフ</t>
    <rPh sb="25" eb="27">
      <t>コウイキ</t>
    </rPh>
    <rPh sb="27" eb="29">
      <t>レンゴウ</t>
    </rPh>
    <rPh sb="29" eb="31">
      <t>ゼンタイ</t>
    </rPh>
    <rPh sb="32" eb="33">
      <t>ヨウ</t>
    </rPh>
    <rPh sb="33" eb="35">
      <t>カイゴ</t>
    </rPh>
    <rPh sb="35" eb="36">
      <t>ド</t>
    </rPh>
    <rPh sb="36" eb="37">
      <t>ベツ</t>
    </rPh>
    <phoneticPr fontId="4"/>
  </si>
  <si>
    <t>医療費全体における歯科医療費の状況　広域連合全体(年齢階層別)</t>
    <rPh sb="0" eb="3">
      <t>イリョウヒ</t>
    </rPh>
    <rPh sb="3" eb="5">
      <t>ゼンタイ</t>
    </rPh>
    <rPh sb="9" eb="11">
      <t>シカ</t>
    </rPh>
    <rPh sb="11" eb="14">
      <t>イリョウヒ</t>
    </rPh>
    <rPh sb="15" eb="17">
      <t>ジョウキョウ</t>
    </rPh>
    <rPh sb="18" eb="20">
      <t>コウイキ</t>
    </rPh>
    <rPh sb="20" eb="22">
      <t>レンゴウ</t>
    </rPh>
    <rPh sb="22" eb="24">
      <t>ゼンタイ</t>
    </rPh>
    <rPh sb="25" eb="27">
      <t>ネンレイ</t>
    </rPh>
    <rPh sb="27" eb="29">
      <t>カイソウ</t>
    </rPh>
    <rPh sb="29" eb="30">
      <t>ベツ</t>
    </rPh>
    <phoneticPr fontId="38"/>
  </si>
  <si>
    <t>医療費全体における歯科医療費の状況　広域連合全体(男女別)</t>
    <phoneticPr fontId="4"/>
  </si>
  <si>
    <t>医療費全体における歯科医療費の状況　地区別</t>
    <rPh sb="0" eb="3">
      <t>イリョウヒ</t>
    </rPh>
    <rPh sb="3" eb="5">
      <t>ゼンタイ</t>
    </rPh>
    <rPh sb="9" eb="11">
      <t>シカ</t>
    </rPh>
    <rPh sb="11" eb="14">
      <t>イリョウヒ</t>
    </rPh>
    <rPh sb="15" eb="17">
      <t>ジョウキョウ</t>
    </rPh>
    <rPh sb="18" eb="20">
      <t>チク</t>
    </rPh>
    <rPh sb="20" eb="21">
      <t>ベツ</t>
    </rPh>
    <phoneticPr fontId="38"/>
  </si>
  <si>
    <t>医療費全体における歯科医療費の状況　地区別　グラフ</t>
    <rPh sb="18" eb="21">
      <t>チクベツ</t>
    </rPh>
    <phoneticPr fontId="4"/>
  </si>
  <si>
    <t>医療費全体における歯科医療費の状況　市区町村別</t>
    <phoneticPr fontId="4"/>
  </si>
  <si>
    <t>医療費全体における歯科医療費の状況　市区町村別　グラフ</t>
    <phoneticPr fontId="4"/>
  </si>
  <si>
    <t>歯科医療費の状況　広域連合全体(年齢階層別)</t>
    <phoneticPr fontId="4"/>
  </si>
  <si>
    <t>歯科医療費の状況　地区別</t>
    <rPh sb="9" eb="12">
      <t>チクベツ</t>
    </rPh>
    <phoneticPr fontId="4"/>
  </si>
  <si>
    <t>歯科医療費の状況　広域連合全体(男女別)</t>
    <phoneticPr fontId="4"/>
  </si>
  <si>
    <t>年齢階層別_生活習慣病の状況</t>
    <phoneticPr fontId="4"/>
  </si>
  <si>
    <t>生活習慣病の状況　広域連合全体(年齢階層別)</t>
    <rPh sb="0" eb="2">
      <t>セイカツ</t>
    </rPh>
    <rPh sb="2" eb="4">
      <t>シュウカン</t>
    </rPh>
    <rPh sb="4" eb="5">
      <t>ビョウ</t>
    </rPh>
    <rPh sb="6" eb="8">
      <t>ジョウキョウ</t>
    </rPh>
    <rPh sb="9" eb="11">
      <t>コウイキ</t>
    </rPh>
    <rPh sb="11" eb="13">
      <t>レンゴウ</t>
    </rPh>
    <rPh sb="13" eb="15">
      <t>ゼンタイ</t>
    </rPh>
    <phoneticPr fontId="4"/>
  </si>
  <si>
    <t>大分類による疾病別医療費統計　広域連合全体(年齢階層別)</t>
    <rPh sb="15" eb="19">
      <t>コウイキレンゴウ</t>
    </rPh>
    <rPh sb="19" eb="21">
      <t>ゼンタイ</t>
    </rPh>
    <phoneticPr fontId="4"/>
  </si>
  <si>
    <t>医療費大分類上位5疾病　広域連合全体(男性)</t>
    <rPh sb="12" eb="18">
      <t>コウイキレンゴウゼンタイ</t>
    </rPh>
    <rPh sb="19" eb="21">
      <t>ダンセイ</t>
    </rPh>
    <phoneticPr fontId="4"/>
  </si>
  <si>
    <t>医療費大分類上位5疾病　広域連合全体(女性)</t>
    <rPh sb="12" eb="18">
      <t>コウイキレンゴウゼンタイ</t>
    </rPh>
    <rPh sb="19" eb="21">
      <t>ジョセイ</t>
    </rPh>
    <phoneticPr fontId="4"/>
  </si>
  <si>
    <t>年齢階層別_医療費</t>
    <phoneticPr fontId="4"/>
  </si>
  <si>
    <t>高額レセプト件数及び割合　広域連合全体(年齢階層別)</t>
    <phoneticPr fontId="4"/>
  </si>
  <si>
    <t>医療費の状況　広域連合全体(年齢階層別)</t>
    <rPh sb="4" eb="6">
      <t>ジョウキョウ</t>
    </rPh>
    <rPh sb="7" eb="13">
      <t>コウイキレンゴウゼンタイ</t>
    </rPh>
    <phoneticPr fontId="4"/>
  </si>
  <si>
    <t>中分類による疾病別歯科医療費　広域連合全体(年齢階層別)</t>
    <phoneticPr fontId="4"/>
  </si>
  <si>
    <t>推計残存歯数階層別人数　広域連合全体(年齢階層別)</t>
    <rPh sb="12" eb="14">
      <t>コウイキ</t>
    </rPh>
    <rPh sb="14" eb="16">
      <t>レンゴウ</t>
    </rPh>
    <rPh sb="16" eb="18">
      <t>ゼンタイ</t>
    </rPh>
    <rPh sb="19" eb="21">
      <t>ネンレイ</t>
    </rPh>
    <rPh sb="21" eb="23">
      <t>カイソウ</t>
    </rPh>
    <rPh sb="23" eb="24">
      <t>ベツ</t>
    </rPh>
    <phoneticPr fontId="4"/>
  </si>
  <si>
    <t>集計定義①</t>
  </si>
  <si>
    <t>集計定義②</t>
  </si>
  <si>
    <t>集計定義➂</t>
  </si>
  <si>
    <t>集計定義➃</t>
  </si>
  <si>
    <t>集計定義⑤</t>
  </si>
  <si>
    <t>地図</t>
  </si>
  <si>
    <t>集計定義①(1.基礎統計～2-5.歯科医療費の状況)</t>
    <phoneticPr fontId="4"/>
  </si>
  <si>
    <t>集計定義②(2-6.医科健診分析～2-9.医科･歯科健診受診傾向)</t>
    <phoneticPr fontId="4"/>
  </si>
  <si>
    <t>集計定義➂(2-10.糖尿病性腎症重症化予防に係る分析～2-13.受診行動適正化に係る分析)</t>
    <phoneticPr fontId="4"/>
  </si>
  <si>
    <t>集計定義➃(2-14.①ジェネリック医薬品分析(医科･調剤)～2-17.在宅医療に係る分析)</t>
    <phoneticPr fontId="4"/>
  </si>
  <si>
    <t>集計定義⑤(2-18.COVID-19に係る分析～2-19.介護費等に係る分析)</t>
    <phoneticPr fontId="4"/>
  </si>
  <si>
    <t>医科･調剤　ジェネリック医薬品普及率(金額ベース)　広域連合全体(年齢階層別)</t>
    <rPh sb="26" eb="32">
      <t>コウイキレンゴウゼンタイ</t>
    </rPh>
    <phoneticPr fontId="38"/>
  </si>
  <si>
    <t>医科･調剤　ジェネリック医薬品普及率(数量ベース)　広域連合全体(年齢階層別)</t>
    <rPh sb="26" eb="32">
      <t>コウイキレンゴウゼンタイ</t>
    </rPh>
    <phoneticPr fontId="38"/>
  </si>
  <si>
    <t>2-8.歯科健診分析.xlsx</t>
    <phoneticPr fontId="4"/>
  </si>
  <si>
    <t>2-3.⑥疾病別中分類(広域基準).xlsx</t>
    <rPh sb="5" eb="7">
      <t>シッペイ</t>
    </rPh>
    <rPh sb="7" eb="8">
      <t>ベツ</t>
    </rPh>
    <rPh sb="8" eb="11">
      <t>チュウブンルイ</t>
    </rPh>
    <rPh sb="12" eb="14">
      <t>コウイキ</t>
    </rPh>
    <rPh sb="14" eb="16">
      <t>キジュン</t>
    </rPh>
    <phoneticPr fontId="4"/>
  </si>
  <si>
    <t>2-3.②疾病別大分類 入院入院外.xlsx</t>
    <rPh sb="5" eb="7">
      <t>シッペイ</t>
    </rPh>
    <rPh sb="7" eb="8">
      <t>ベツ</t>
    </rPh>
    <rPh sb="8" eb="11">
      <t>ダイブンルイ</t>
    </rPh>
    <rPh sb="12" eb="14">
      <t>ニュウイン</t>
    </rPh>
    <rPh sb="14" eb="16">
      <t>ニュウイン</t>
    </rPh>
    <rPh sb="16" eb="17">
      <t>ガイ</t>
    </rPh>
    <phoneticPr fontId="4"/>
  </si>
  <si>
    <t>フレイル区分別要介護度別人数･介護給付費</t>
    <phoneticPr fontId="4"/>
  </si>
  <si>
    <t>地区別_フレイル区分別要介護度別人数･介護給付費</t>
    <phoneticPr fontId="4"/>
  </si>
  <si>
    <t>市区町村別_フレイル区分別要介護度別人数･介護給付費</t>
    <phoneticPr fontId="4"/>
  </si>
  <si>
    <t>オーラルフレイル区分別要介護度別人数･介護給付費</t>
    <phoneticPr fontId="4"/>
  </si>
  <si>
    <t>地区別_オーラルフレイル区分別要介護度別人数･介護給付費</t>
    <phoneticPr fontId="4"/>
  </si>
  <si>
    <t>市区町村別_オーラルフレイル区分別要介護度別人数･介護給付費</t>
    <phoneticPr fontId="4"/>
  </si>
  <si>
    <t>医科健診受診率と相関関係のある項目の分析</t>
    <phoneticPr fontId="4"/>
  </si>
  <si>
    <t>医科健診受診率と関連する要因の重回帰分析結果</t>
    <phoneticPr fontId="4"/>
  </si>
  <si>
    <t>医科健診受診率との相関</t>
  </si>
  <si>
    <t>医科健診受診率との相関</t>
    <phoneticPr fontId="4"/>
  </si>
  <si>
    <t>歯科健診受診率と関連する要因の重回帰分析結果</t>
    <phoneticPr fontId="4"/>
  </si>
  <si>
    <t>歯科健診受診率との相関</t>
    <phoneticPr fontId="4"/>
  </si>
  <si>
    <t>歯科健診受診率と相関関係のある項目の分析</t>
    <phoneticPr fontId="4"/>
  </si>
  <si>
    <t>歯科健診受診率と関連する要因の重回帰分析結果</t>
    <phoneticPr fontId="4"/>
  </si>
  <si>
    <t>歯科健診受診率との相関</t>
    <phoneticPr fontId="4"/>
  </si>
  <si>
    <t>長期入院患者年齢構成比　市区町村別　グラフ</t>
    <rPh sb="12" eb="17">
      <t>シクチョウソンベツ</t>
    </rPh>
    <phoneticPr fontId="4"/>
  </si>
  <si>
    <t>長期入院患者年齢構成比　市区町村別　前年度との差分グラフ</t>
    <rPh sb="18" eb="21">
      <t>ゼンネンド</t>
    </rPh>
    <rPh sb="23" eb="25">
      <t>サブン</t>
    </rPh>
    <phoneticPr fontId="4"/>
  </si>
  <si>
    <t>生活習慣病疾病別の医療費構成比　市区町村別　グラフ</t>
    <rPh sb="16" eb="18">
      <t>シク</t>
    </rPh>
    <rPh sb="18" eb="20">
      <t>チョウソン</t>
    </rPh>
    <rPh sb="20" eb="21">
      <t>ベツ</t>
    </rPh>
    <phoneticPr fontId="4"/>
  </si>
  <si>
    <t>生活習慣病疾病別の医療費構成比　市区町村別　前年度との差分グラフ</t>
    <rPh sb="16" eb="18">
      <t>シク</t>
    </rPh>
    <rPh sb="18" eb="20">
      <t>チョウソン</t>
    </rPh>
    <rPh sb="20" eb="21">
      <t>ベツ</t>
    </rPh>
    <phoneticPr fontId="4"/>
  </si>
  <si>
    <t>一日当たりの医療費　地区別　グラフ</t>
    <rPh sb="1" eb="2">
      <t>ニチ</t>
    </rPh>
    <rPh sb="10" eb="13">
      <t>チクベツ</t>
    </rPh>
    <phoneticPr fontId="4"/>
  </si>
  <si>
    <t>一日当たりの医療費　地区別　MAP</t>
    <phoneticPr fontId="4"/>
  </si>
  <si>
    <t>一日当たりの医療費　市区町村別　グラフ</t>
    <rPh sb="1" eb="2">
      <t>ニチ</t>
    </rPh>
    <rPh sb="10" eb="12">
      <t>シク</t>
    </rPh>
    <rPh sb="12" eb="14">
      <t>チョウソン</t>
    </rPh>
    <rPh sb="14" eb="15">
      <t>ベツ</t>
    </rPh>
    <phoneticPr fontId="4"/>
  </si>
  <si>
    <t>一日当たりの医療費　市区町村別　MAP</t>
    <rPh sb="1" eb="2">
      <t>ニチ</t>
    </rPh>
    <phoneticPr fontId="4"/>
  </si>
  <si>
    <t>中分類による歯科医療費及び歯科患者数</t>
    <rPh sb="0" eb="3">
      <t>チュウブンルイ</t>
    </rPh>
    <rPh sb="6" eb="8">
      <t>シカ</t>
    </rPh>
    <rPh sb="8" eb="11">
      <t>イリョウヒ</t>
    </rPh>
    <rPh sb="11" eb="12">
      <t>オヨ</t>
    </rPh>
    <rPh sb="13" eb="18">
      <t>シカカンジャスウ</t>
    </rPh>
    <phoneticPr fontId="4"/>
  </si>
  <si>
    <t>推計残存歯数に係る分析</t>
    <rPh sb="7" eb="8">
      <t>カカ</t>
    </rPh>
    <rPh sb="9" eb="11">
      <t>ブンセキ</t>
    </rPh>
    <phoneticPr fontId="4"/>
  </si>
  <si>
    <t>医科健診受診率(令和3年度通年有資格者)　広域連合全体(年齢別)</t>
    <rPh sb="21" eb="23">
      <t>コウイキ</t>
    </rPh>
    <rPh sb="23" eb="25">
      <t>レンゴウ</t>
    </rPh>
    <rPh sb="25" eb="27">
      <t>ゼンタイ</t>
    </rPh>
    <rPh sb="28" eb="30">
      <t>ネンレイ</t>
    </rPh>
    <rPh sb="30" eb="31">
      <t>ベツ</t>
    </rPh>
    <phoneticPr fontId="38"/>
  </si>
  <si>
    <t>医科健診受診率(令和3年度通年有資格者)　広域連合全体(年齢別)　グラフ</t>
    <phoneticPr fontId="4"/>
  </si>
  <si>
    <t>医科健診受診率(令和3年度通年有資格者)　広域連合全体(要介護度別)</t>
    <rPh sb="21" eb="23">
      <t>コウイキ</t>
    </rPh>
    <rPh sb="23" eb="25">
      <t>レンゴウ</t>
    </rPh>
    <rPh sb="25" eb="27">
      <t>ゼンタイ</t>
    </rPh>
    <rPh sb="28" eb="29">
      <t>ヨウ</t>
    </rPh>
    <rPh sb="29" eb="31">
      <t>カイゴ</t>
    </rPh>
    <rPh sb="31" eb="32">
      <t>ド</t>
    </rPh>
    <rPh sb="32" eb="33">
      <t>ベツ</t>
    </rPh>
    <phoneticPr fontId="4"/>
  </si>
  <si>
    <t>医科健診受診率(令和3年度通年有資格者)　広域連合全体(要介護度別)　グラフ</t>
    <phoneticPr fontId="4"/>
  </si>
  <si>
    <t>医科健診受診率(令和3年度通年有資格者)　広域連合全体(男女別)</t>
    <phoneticPr fontId="4"/>
  </si>
  <si>
    <t>医科健診受診者の医療機関受診割合　市町村別　グラフ</t>
    <rPh sb="17" eb="20">
      <t>シチョウソン</t>
    </rPh>
    <rPh sb="18" eb="20">
      <t>チョウソン</t>
    </rPh>
    <rPh sb="20" eb="21">
      <t>ベツ</t>
    </rPh>
    <phoneticPr fontId="4"/>
  </si>
  <si>
    <t>医科健診受診者の医療機関受診割合　市町村別　前年度との差分グラフ</t>
    <rPh sb="22" eb="25">
      <t>ゼンネンド</t>
    </rPh>
    <rPh sb="27" eb="29">
      <t>サブン</t>
    </rPh>
    <phoneticPr fontId="4"/>
  </si>
  <si>
    <t>人間ドック受診者の医療機関受診割合　市町村別　グラフ</t>
    <phoneticPr fontId="4"/>
  </si>
  <si>
    <t>人間ドック受診者の医療機関受診割合　市町村別　前年度との差分グラフ</t>
    <phoneticPr fontId="4"/>
  </si>
  <si>
    <t>医科健診未受診･人間ドック未受診者の医療機関受診割合　市町村別　前年度との差分グラフ</t>
    <phoneticPr fontId="4"/>
  </si>
  <si>
    <t>医科健診未受診･人間ドック未受診者の医療機関受診割合　市町村別　グラフ</t>
    <phoneticPr fontId="4"/>
  </si>
  <si>
    <t>医科･歯科健診受診率　市町村別　グラフ</t>
    <phoneticPr fontId="4"/>
  </si>
  <si>
    <t>医科･歯科健診受診率　市町村別　前年度との差分グラフ</t>
    <rPh sb="16" eb="19">
      <t>ゼンネンド</t>
    </rPh>
    <rPh sb="21" eb="23">
      <t>サブン</t>
    </rPh>
    <phoneticPr fontId="4"/>
  </si>
  <si>
    <t>自己負担割合別の医科･歯科健診受診率　市町村別　グラフ</t>
    <rPh sb="19" eb="22">
      <t>シチョウソン</t>
    </rPh>
    <rPh sb="22" eb="23">
      <t>ベツ</t>
    </rPh>
    <phoneticPr fontId="38"/>
  </si>
  <si>
    <t>自己負担割合別の医科･歯科健診受診率　市町村別　前年度との差分グラフ</t>
    <rPh sb="24" eb="27">
      <t>ゼンネンド</t>
    </rPh>
    <rPh sb="29" eb="31">
      <t>サブン</t>
    </rPh>
    <phoneticPr fontId="4"/>
  </si>
  <si>
    <t>医療機関受診状況別医科健診受診率　市町村別　グラフ</t>
    <phoneticPr fontId="4"/>
  </si>
  <si>
    <t>医療機関受診状況別医科健診受診率　市町村別　前年度との差分グラフ</t>
    <rPh sb="22" eb="25">
      <t>ゼンネンド</t>
    </rPh>
    <rPh sb="27" eb="29">
      <t>サブン</t>
    </rPh>
    <phoneticPr fontId="4"/>
  </si>
  <si>
    <t>医療機関受診状況別歯科健診受診率　市町村別　グラフ</t>
    <phoneticPr fontId="4"/>
  </si>
  <si>
    <t>医療機関受診状況別歯科健診受診率　市町村別　前年度との差分グラフ</t>
    <rPh sb="22" eb="25">
      <t>ゼンネンド</t>
    </rPh>
    <rPh sb="27" eb="29">
      <t>サブン</t>
    </rPh>
    <phoneticPr fontId="4"/>
  </si>
  <si>
    <t>歯科健診3項目以上該当者
高齢者の疾病傾向</t>
    <rPh sb="11" eb="12">
      <t>シャ</t>
    </rPh>
    <rPh sb="19" eb="21">
      <t>ケイコウ</t>
    </rPh>
    <phoneticPr fontId="4"/>
  </si>
  <si>
    <t>歯科健診3項目以上該当者
要介護度別人数･割合</t>
    <phoneticPr fontId="4"/>
  </si>
  <si>
    <t>薬剤併用禁忌患者割合　広域連合全体(要介護度別)　グラフ</t>
    <phoneticPr fontId="4"/>
  </si>
  <si>
    <t>慎重投与の状況　広域連合全体(年齢階層別)</t>
    <phoneticPr fontId="4"/>
  </si>
  <si>
    <t>要介護度別介護給付費の構成比　地区別　グラフ</t>
    <phoneticPr fontId="4"/>
  </si>
  <si>
    <t>要介護度別介護給付費の構成比　市区町村別　グラフ</t>
    <phoneticPr fontId="4"/>
  </si>
  <si>
    <t>利用サービス別介護給付費の構成比　地区別　グラフ</t>
    <phoneticPr fontId="4"/>
  </si>
  <si>
    <t>利用サービス別介護給付費の構成比　市区町村別　グラフ</t>
    <phoneticPr fontId="4"/>
  </si>
  <si>
    <t>利用サービス別介護給付費の状況</t>
    <phoneticPr fontId="4"/>
  </si>
  <si>
    <t>大分類　医療費上位5疾病</t>
    <rPh sb="0" eb="3">
      <t>ダイブンルイ</t>
    </rPh>
    <rPh sb="4" eb="6">
      <t>イリョウ</t>
    </rPh>
    <rPh sb="6" eb="7">
      <t>ヒ</t>
    </rPh>
    <rPh sb="7" eb="9">
      <t>ジョウイ</t>
    </rPh>
    <rPh sb="10" eb="12">
      <t>シッペイ</t>
    </rPh>
    <phoneticPr fontId="4"/>
  </si>
  <si>
    <t>中分類　広域連合全体基準</t>
    <rPh sb="0" eb="3">
      <t>チュウブンルイ</t>
    </rPh>
    <rPh sb="4" eb="6">
      <t>コウイキ</t>
    </rPh>
    <rPh sb="6" eb="12">
      <t>レンゴウゼンタイキジュン</t>
    </rPh>
    <phoneticPr fontId="4"/>
  </si>
  <si>
    <t>中分類　各地区又は
各市区町村基準</t>
    <rPh sb="0" eb="3">
      <t>チュウブンルイ</t>
    </rPh>
    <rPh sb="4" eb="7">
      <t>カクチク</t>
    </rPh>
    <rPh sb="7" eb="8">
      <t>マタ</t>
    </rPh>
    <rPh sb="10" eb="15">
      <t>カクシクチョウソン</t>
    </rPh>
    <rPh sb="15" eb="17">
      <t>キジュン</t>
    </rPh>
    <phoneticPr fontId="4"/>
  </si>
  <si>
    <t>医療費全体における
歯科医療費の状況</t>
    <rPh sb="0" eb="3">
      <t>イリョウヒ</t>
    </rPh>
    <rPh sb="3" eb="5">
      <t>ゼンタイ</t>
    </rPh>
    <rPh sb="10" eb="12">
      <t>シカ</t>
    </rPh>
    <rPh sb="12" eb="15">
      <t>イリョウヒ</t>
    </rPh>
    <rPh sb="16" eb="18">
      <t>ジョウキョウ</t>
    </rPh>
    <phoneticPr fontId="4"/>
  </si>
  <si>
    <t>医科健診･人間ドック受診
有無別医療機関受診状況</t>
    <phoneticPr fontId="4"/>
  </si>
  <si>
    <t>腎症重症化予防指導対象者
分析</t>
    <rPh sb="0" eb="1">
      <t>ジン</t>
    </rPh>
    <rPh sb="1" eb="2">
      <t>ショウ</t>
    </rPh>
    <rPh sb="2" eb="5">
      <t>ジュウショウカ</t>
    </rPh>
    <rPh sb="5" eb="7">
      <t>ヨボウ</t>
    </rPh>
    <rPh sb="7" eb="9">
      <t>シドウ</t>
    </rPh>
    <rPh sb="9" eb="12">
      <t>タイショウシャ</t>
    </rPh>
    <rPh sb="13" eb="15">
      <t>ブンセキ</t>
    </rPh>
    <phoneticPr fontId="4"/>
  </si>
  <si>
    <t>フレイル(医科)区分別
該当人数･割合</t>
    <rPh sb="5" eb="7">
      <t>イカ</t>
    </rPh>
    <rPh sb="8" eb="10">
      <t>クブン</t>
    </rPh>
    <phoneticPr fontId="4"/>
  </si>
  <si>
    <t>フレイル(医科)区分別
医療費の状況</t>
    <rPh sb="12" eb="15">
      <t>イリョウヒ</t>
    </rPh>
    <rPh sb="16" eb="18">
      <t>ジョウキョウ</t>
    </rPh>
    <phoneticPr fontId="4"/>
  </si>
  <si>
    <t>フレイル(医科)区分別
高齢者の疾病傾向</t>
    <rPh sb="12" eb="15">
      <t>コウレイシャ</t>
    </rPh>
    <rPh sb="16" eb="18">
      <t>シッペイ</t>
    </rPh>
    <rPh sb="18" eb="20">
      <t>ケイコウ</t>
    </rPh>
    <phoneticPr fontId="4"/>
  </si>
  <si>
    <t>フレイル(医科)区分別
介護給付費の状況</t>
    <rPh sb="5" eb="7">
      <t>イカ</t>
    </rPh>
    <rPh sb="12" eb="14">
      <t>カイゴ</t>
    </rPh>
    <rPh sb="14" eb="17">
      <t>キュウフヒ</t>
    </rPh>
    <rPh sb="18" eb="20">
      <t>ジョウキョウ</t>
    </rPh>
    <phoneticPr fontId="4"/>
  </si>
  <si>
    <t>歯科健診項目別
該当人数･割合</t>
    <phoneticPr fontId="4"/>
  </si>
  <si>
    <t>オーラルフレイル(歯科)
区分別該当人数･割合</t>
    <rPh sb="9" eb="11">
      <t>シカ</t>
    </rPh>
    <rPh sb="13" eb="15">
      <t>クブン</t>
    </rPh>
    <phoneticPr fontId="4"/>
  </si>
  <si>
    <t>オーラルフレイル(歯科)
区分別医療費の状況</t>
    <rPh sb="16" eb="19">
      <t>イリョウヒ</t>
    </rPh>
    <rPh sb="20" eb="22">
      <t>ジョウキョウ</t>
    </rPh>
    <phoneticPr fontId="4"/>
  </si>
  <si>
    <t>オーラルフレイル(歯科)
区分別歯科医療費の状況</t>
    <rPh sb="16" eb="18">
      <t>シカ</t>
    </rPh>
    <rPh sb="18" eb="21">
      <t>イリョウヒ</t>
    </rPh>
    <rPh sb="22" eb="24">
      <t>ジョウキョウ</t>
    </rPh>
    <phoneticPr fontId="4"/>
  </si>
  <si>
    <t>オーラルフレイル(歯科)
区分別高齢者の疾病傾向</t>
    <rPh sb="9" eb="11">
      <t>シカ</t>
    </rPh>
    <rPh sb="16" eb="19">
      <t>コウレイシャ</t>
    </rPh>
    <rPh sb="20" eb="22">
      <t>シッペイ</t>
    </rPh>
    <rPh sb="22" eb="24">
      <t>ケイコウ</t>
    </rPh>
    <phoneticPr fontId="4"/>
  </si>
  <si>
    <t>オーラルフレイル(歯科)
区分別介護給付費の状況</t>
    <rPh sb="9" eb="11">
      <t>シカ</t>
    </rPh>
    <rPh sb="16" eb="18">
      <t>カイゴ</t>
    </rPh>
    <rPh sb="18" eb="21">
      <t>キュウフヒ</t>
    </rPh>
    <rPh sb="22" eb="24">
      <t>ジョウキョウ</t>
    </rPh>
    <phoneticPr fontId="4"/>
  </si>
  <si>
    <t>COVID-19疑い患者の
確定病名</t>
    <phoneticPr fontId="4"/>
  </si>
  <si>
    <t>要介護度別介護給付費の
状況</t>
    <phoneticPr fontId="4"/>
  </si>
  <si>
    <t>要介護度別中分類による
上位10疾病</t>
    <rPh sb="12" eb="14">
      <t>ジョウイ</t>
    </rPh>
    <rPh sb="16" eb="18">
      <t>シッペイ</t>
    </rPh>
    <phoneticPr fontId="4"/>
  </si>
  <si>
    <t>人間ドック受診に係る
分析</t>
    <rPh sb="0" eb="2">
      <t>ニンゲン</t>
    </rPh>
    <rPh sb="5" eb="7">
      <t>ジュシン</t>
    </rPh>
    <rPh sb="8" eb="9">
      <t>カカ</t>
    </rPh>
    <rPh sb="11" eb="13">
      <t>ブンセキ</t>
    </rPh>
    <phoneticPr fontId="4"/>
  </si>
  <si>
    <t>医療費大分類上位5疾病　広域連合全体(年齢階層別)</t>
    <rPh sb="12" eb="14">
      <t>コウイキ</t>
    </rPh>
    <phoneticPr fontId="4"/>
  </si>
  <si>
    <t>歯科レセプト一件当たりの歯科医療費　地区別　グラフ</t>
    <rPh sb="0" eb="2">
      <t>シカ</t>
    </rPh>
    <phoneticPr fontId="4"/>
  </si>
  <si>
    <t>歯科レセプト一件当たりの歯科医療費　地区別　MAP</t>
    <rPh sb="0" eb="2">
      <t>シカ</t>
    </rPh>
    <phoneticPr fontId="4"/>
  </si>
  <si>
    <t>歯科患者一人当たりの歯科医療費　地区別　グラフ</t>
    <rPh sb="0" eb="2">
      <t>シカ</t>
    </rPh>
    <phoneticPr fontId="4"/>
  </si>
  <si>
    <t>歯科患者一人当たりの歯科医療費　地区別　MAP</t>
    <rPh sb="0" eb="2">
      <t>シカ</t>
    </rPh>
    <phoneticPr fontId="4"/>
  </si>
  <si>
    <t>受診率　地区別　グラフ</t>
    <phoneticPr fontId="38"/>
  </si>
  <si>
    <t>受診率　地区別　MAP</t>
    <phoneticPr fontId="38"/>
  </si>
  <si>
    <t>歯科レセプト一件当たりの歯科医療費　市区町村別　グラフ</t>
    <rPh sb="0" eb="2">
      <t>シカ</t>
    </rPh>
    <phoneticPr fontId="4"/>
  </si>
  <si>
    <t>歯科レセプト一件当たりの歯科医療費　市区町村別　MAP</t>
    <rPh sb="0" eb="2">
      <t>シカ</t>
    </rPh>
    <phoneticPr fontId="4"/>
  </si>
  <si>
    <t>歯科患者一人当たりの歯科医療費　市区町村別　グラフ</t>
    <rPh sb="0" eb="2">
      <t>シカ</t>
    </rPh>
    <phoneticPr fontId="4"/>
  </si>
  <si>
    <t>歯科患者一人当たりの歯科医療費　市区町村別　MAP</t>
    <rPh sb="0" eb="2">
      <t>シカ</t>
    </rPh>
    <phoneticPr fontId="4"/>
  </si>
  <si>
    <t>受診率　市区町村別　グラフ</t>
    <phoneticPr fontId="4"/>
  </si>
  <si>
    <t>受診率　市区町村別　MAP</t>
    <phoneticPr fontId="4"/>
  </si>
  <si>
    <t>医科･調剤　ジェネリック医薬品普及率(金額ベース)　地区別　グラフ</t>
    <rPh sb="26" eb="28">
      <t>チク</t>
    </rPh>
    <rPh sb="28" eb="29">
      <t>ベツ</t>
    </rPh>
    <phoneticPr fontId="38"/>
  </si>
  <si>
    <t>医科･調剤　ジェネリック医薬品普及率(金額ベース)　地区別　MAP</t>
    <rPh sb="26" eb="28">
      <t>チク</t>
    </rPh>
    <rPh sb="28" eb="29">
      <t>ベツ</t>
    </rPh>
    <phoneticPr fontId="38"/>
  </si>
  <si>
    <t>医科･調剤　ジェネリック医薬品普及率(数量ベース)　地区別　グラフ</t>
    <rPh sb="26" eb="29">
      <t>チクベツ</t>
    </rPh>
    <phoneticPr fontId="38"/>
  </si>
  <si>
    <t>医科･調剤　ジェネリック医薬品普及率(数量ベース)　地区別　MAP</t>
    <rPh sb="26" eb="29">
      <t>チクベツ</t>
    </rPh>
    <phoneticPr fontId="38"/>
  </si>
  <si>
    <t>医科･調剤　ジェネリック医薬品普及率(金額ベース)　市区町村別　グラフ</t>
    <phoneticPr fontId="4"/>
  </si>
  <si>
    <t>医科･調剤　ジェネリック医薬品普及率(金額ベース)　市区町村別　MAP</t>
    <phoneticPr fontId="4"/>
  </si>
  <si>
    <t>医科･調剤　ジェネリック医薬品普及率(数量ベース)　市区町村別　グラフ</t>
    <phoneticPr fontId="4"/>
  </si>
  <si>
    <t>医科･調剤　ジェネリック医薬品普及率(数量ベース)　市区町村別　MAP</t>
    <phoneticPr fontId="4"/>
  </si>
  <si>
    <t>歯科　ジェネリック医薬品普及率(金額ベース)　地区別　グラフ</t>
    <phoneticPr fontId="4"/>
  </si>
  <si>
    <t>歯科　ジェネリック医薬品普及率(金額ベース)　地区別　MAP</t>
    <phoneticPr fontId="4"/>
  </si>
  <si>
    <t>歯科　ジェネリック医薬品普及率(数量ベース)　地区別　グラフ</t>
    <phoneticPr fontId="4"/>
  </si>
  <si>
    <t>歯科　ジェネリック医薬品普及率(数量ベース)　地区別　MAP</t>
    <phoneticPr fontId="4"/>
  </si>
  <si>
    <t>歯科　ジェネリック医薬品普及率(金額ベース)　市区町村別　グラフ</t>
    <phoneticPr fontId="4"/>
  </si>
  <si>
    <t>歯科　ジェネリック医薬品普及率(金額ベース)　市区町村別　MAP</t>
    <rPh sb="0" eb="2">
      <t>シカ</t>
    </rPh>
    <rPh sb="9" eb="12">
      <t>イヤクヒン</t>
    </rPh>
    <rPh sb="12" eb="14">
      <t>フキュウ</t>
    </rPh>
    <rPh sb="14" eb="15">
      <t>リツ</t>
    </rPh>
    <rPh sb="16" eb="18">
      <t>キンガク</t>
    </rPh>
    <rPh sb="23" eb="25">
      <t>シク</t>
    </rPh>
    <rPh sb="25" eb="27">
      <t>チョウソン</t>
    </rPh>
    <rPh sb="27" eb="28">
      <t>ベツ</t>
    </rPh>
    <phoneticPr fontId="38"/>
  </si>
  <si>
    <t>歯科　ジェネリック医薬品普及率(数量ベース)　市区町村別　グラフ</t>
    <phoneticPr fontId="4"/>
  </si>
  <si>
    <t>歯科　ジェネリック医薬品普及率(数量ベース)　市区町村別　MAP</t>
    <phoneticPr fontId="4"/>
  </si>
  <si>
    <t>全体　ジェネリック医薬品普及率(金額ベース)　地区別　グラフ</t>
    <rPh sb="23" eb="26">
      <t>チクベツ</t>
    </rPh>
    <phoneticPr fontId="38"/>
  </si>
  <si>
    <t>全体　ジェネリック医薬品普及率(金額ベース)　地区別　MAP</t>
    <rPh sb="23" eb="26">
      <t>チクベツ</t>
    </rPh>
    <phoneticPr fontId="38"/>
  </si>
  <si>
    <t>全体　ジェネリック医薬品普及率(数量ベース)　地区別　グラフ</t>
    <phoneticPr fontId="4"/>
  </si>
  <si>
    <t>全体　ジェネリック医薬品普及率(数量ベース)　地区別　MAP</t>
    <phoneticPr fontId="4"/>
  </si>
  <si>
    <t>全体　ジェネリック医薬品普及率(金額ベース)　市区町村別　グラフ</t>
    <phoneticPr fontId="4"/>
  </si>
  <si>
    <t>全体　ジェネリック医薬品普及率(金額ベース)　市区町村別　MAP</t>
    <phoneticPr fontId="4"/>
  </si>
  <si>
    <t>全体　ジェネリック医薬品普及率(数量ベース)　市区町村別　グラフ</t>
    <phoneticPr fontId="4"/>
  </si>
  <si>
    <t>全体　ジェネリック医薬品普及率(数量ベース)　市区町村別　MAP</t>
    <phoneticPr fontId="4"/>
  </si>
  <si>
    <t>高額(5万点以上)レセプト　医療費　広域連合全体(男女別)</t>
    <phoneticPr fontId="4"/>
  </si>
  <si>
    <t>高額(5万点以上)レセプト　患者数　広域連合全体(男女別)</t>
    <phoneticPr fontId="4"/>
  </si>
  <si>
    <t>高額(5万点以上)レセプト　レセプト件数　広域連合全体(男女別)</t>
    <phoneticPr fontId="4"/>
  </si>
  <si>
    <t>推計残存歯数階層別人数割合　地区別　グラフ</t>
    <rPh sb="11" eb="13">
      <t>ワリアイ</t>
    </rPh>
    <rPh sb="14" eb="17">
      <t>チクベツ</t>
    </rPh>
    <phoneticPr fontId="4"/>
  </si>
  <si>
    <t>推計残存歯数階層別人数割合　市区町村別　グラフ</t>
    <rPh sb="11" eb="13">
      <t>ワリアイ</t>
    </rPh>
    <rPh sb="14" eb="16">
      <t>シク</t>
    </rPh>
    <rPh sb="16" eb="18">
      <t>チョウソン</t>
    </rPh>
    <rPh sb="18" eb="19">
      <t>ベツ</t>
    </rPh>
    <phoneticPr fontId="4"/>
  </si>
  <si>
    <t>医科健診及びレセプトによる
指導対象者群分析</t>
    <rPh sb="0" eb="2">
      <t>イカ</t>
    </rPh>
    <rPh sb="2" eb="4">
      <t>ケンシン</t>
    </rPh>
    <rPh sb="4" eb="5">
      <t>オヨ</t>
    </rPh>
    <rPh sb="14" eb="16">
      <t>シドウ</t>
    </rPh>
    <rPh sb="16" eb="19">
      <t>タイショウシャ</t>
    </rPh>
    <rPh sb="19" eb="20">
      <t>グン</t>
    </rPh>
    <rPh sb="20" eb="22">
      <t>ブンセキ</t>
    </rPh>
    <phoneticPr fontId="4"/>
  </si>
  <si>
    <t>医科健診及びレセプトによる指導対象者群分析　広域連合全体</t>
    <rPh sb="0" eb="2">
      <t>イカ</t>
    </rPh>
    <rPh sb="22" eb="24">
      <t>コウイキ</t>
    </rPh>
    <rPh sb="24" eb="26">
      <t>レンゴウ</t>
    </rPh>
    <rPh sb="26" eb="28">
      <t>ゼンタイ</t>
    </rPh>
    <phoneticPr fontId="4"/>
  </si>
  <si>
    <t>医科健診及びレセプトによる指導対象者群分析　地区別</t>
    <rPh sb="0" eb="2">
      <t>イカ</t>
    </rPh>
    <rPh sb="22" eb="24">
      <t>チク</t>
    </rPh>
    <rPh sb="24" eb="25">
      <t>ベツ</t>
    </rPh>
    <phoneticPr fontId="4"/>
  </si>
  <si>
    <t>医科健診及びレセプトによる指導対象者群分析　市区町村別</t>
    <rPh sb="0" eb="2">
      <t>イカ</t>
    </rPh>
    <rPh sb="22" eb="24">
      <t>シク</t>
    </rPh>
    <rPh sb="24" eb="26">
      <t>チョウソン</t>
    </rPh>
    <rPh sb="26" eb="27">
      <t>ベツ</t>
    </rPh>
    <phoneticPr fontId="4"/>
  </si>
  <si>
    <t>年齢別人間ドック受診率　広域連合全体　グラフ</t>
    <phoneticPr fontId="4"/>
  </si>
  <si>
    <t>自己負担割合別の医科･歯科健診受診率　広域連合全体(年齢階層別)　グラフ</t>
    <phoneticPr fontId="4"/>
  </si>
  <si>
    <t>フレイル区分別　該当人数･割合　広域連合全体(年齢階層別)</t>
    <rPh sb="25" eb="27">
      <t>カイソウ</t>
    </rPh>
    <phoneticPr fontId="4"/>
  </si>
  <si>
    <t>フレイル区分別　医療費の状況　広域連合全体(年齢階層別)</t>
    <rPh sb="15" eb="21">
      <t>コウイキレンゴウゼンタイ</t>
    </rPh>
    <phoneticPr fontId="4"/>
  </si>
  <si>
    <t>フレイル区分別　高齢者の疾病　広域連合全体(年齢階層別)</t>
    <phoneticPr fontId="4"/>
  </si>
  <si>
    <t>オーラルフレイル区分別　高齢者の疾病　広域連合全体(年齢階層別)</t>
    <rPh sb="12" eb="15">
      <t>コウレイシャ</t>
    </rPh>
    <rPh sb="16" eb="18">
      <t>シツビョウ</t>
    </rPh>
    <rPh sb="19" eb="25">
      <t>コウイキレンゴウゼンタイ</t>
    </rPh>
    <phoneticPr fontId="4"/>
  </si>
  <si>
    <t>各事業の目的と概要一覧　広域連合全体</t>
    <rPh sb="12" eb="18">
      <t>コウイキレンゴウゼンタイ</t>
    </rPh>
    <phoneticPr fontId="4"/>
  </si>
  <si>
    <t>大分類による疾病別医療費統計　男女別　広域連合全体</t>
    <rPh sb="19" eb="25">
      <t>コウイキレンゴウゼンタイ</t>
    </rPh>
    <phoneticPr fontId="4"/>
  </si>
  <si>
    <t>大分類による疾病別医療費統計　男女別　地区別</t>
    <phoneticPr fontId="4"/>
  </si>
  <si>
    <t>大分類による疾病別医療費統計　男女別　市区町村別</t>
    <rPh sb="19" eb="21">
      <t>シク</t>
    </rPh>
    <rPh sb="21" eb="23">
      <t>マチムラ</t>
    </rPh>
    <rPh sb="23" eb="24">
      <t>ベツ</t>
    </rPh>
    <phoneticPr fontId="4"/>
  </si>
  <si>
    <t>高額(5万点以上)レセプト　医療費　広域連合全体(年齢階層別)</t>
    <rPh sb="18" eb="24">
      <t>コウイキレンゴウゼンタイ</t>
    </rPh>
    <phoneticPr fontId="4"/>
  </si>
  <si>
    <t>高額(5万点以上)レセプト　患者数　広域連合全体(年齢階層別)</t>
    <phoneticPr fontId="4"/>
  </si>
  <si>
    <t>高額(5万点以上)レセプト　レセプト件数　広域連合全体(年齢階層別)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</si>
</sst>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4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4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6"/>
      <name val="メイリオ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theme="3"/>
      <name val="ＭＳ ゴシック"/>
      <family val="2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9"/>
      <color theme="1"/>
      <name val="ＭＳ ゴシック"/>
      <family val="2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明朝"/>
      <family val="2"/>
      <charset val="128"/>
    </font>
    <font>
      <sz val="11"/>
      <color theme="1"/>
      <name val="ＦＡ 明朝"/>
      <family val="2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u/>
      <sz val="11"/>
      <color theme="10"/>
      <name val="メイリオ"/>
      <family val="3"/>
      <charset val="128"/>
    </font>
    <font>
      <b/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</fonts>
  <fills count="2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7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410"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5" borderId="10" applyNumberFormat="0" applyAlignment="0" applyProtection="0">
      <alignment vertical="center"/>
    </xf>
    <xf numFmtId="0" fontId="11" fillId="25" borderId="10" applyNumberFormat="0" applyAlignment="0" applyProtection="0">
      <alignment vertical="center"/>
    </xf>
    <xf numFmtId="0" fontId="11" fillId="25" borderId="10" applyNumberFormat="0" applyAlignment="0" applyProtection="0">
      <alignment vertical="center"/>
    </xf>
    <xf numFmtId="0" fontId="11" fillId="25" borderId="10" applyNumberFormat="0" applyAlignment="0" applyProtection="0">
      <alignment vertical="center"/>
    </xf>
    <xf numFmtId="0" fontId="11" fillId="25" borderId="10" applyNumberFormat="0" applyAlignment="0" applyProtection="0">
      <alignment vertical="center"/>
    </xf>
    <xf numFmtId="0" fontId="11" fillId="25" borderId="10" applyNumberFormat="0" applyAlignment="0" applyProtection="0">
      <alignment vertical="center"/>
    </xf>
    <xf numFmtId="0" fontId="11" fillId="25" borderId="10" applyNumberFormat="0" applyAlignment="0" applyProtection="0">
      <alignment vertical="center"/>
    </xf>
    <xf numFmtId="0" fontId="11" fillId="25" borderId="10" applyNumberFormat="0" applyAlignment="0" applyProtection="0">
      <alignment vertical="center"/>
    </xf>
    <xf numFmtId="0" fontId="11" fillId="25" borderId="10" applyNumberFormat="0" applyAlignment="0" applyProtection="0">
      <alignment vertical="center"/>
    </xf>
    <xf numFmtId="0" fontId="11" fillId="25" borderId="10" applyNumberFormat="0" applyAlignment="0" applyProtection="0">
      <alignment vertical="center"/>
    </xf>
    <xf numFmtId="0" fontId="11" fillId="25" borderId="10" applyNumberFormat="0" applyAlignment="0" applyProtection="0">
      <alignment vertical="center"/>
    </xf>
    <xf numFmtId="0" fontId="11" fillId="25" borderId="10" applyNumberFormat="0" applyAlignment="0" applyProtection="0">
      <alignment vertical="center"/>
    </xf>
    <xf numFmtId="0" fontId="11" fillId="25" borderId="10" applyNumberFormat="0" applyAlignment="0" applyProtection="0">
      <alignment vertical="center"/>
    </xf>
    <xf numFmtId="0" fontId="11" fillId="25" borderId="10" applyNumberFormat="0" applyAlignment="0" applyProtection="0">
      <alignment vertical="center"/>
    </xf>
    <xf numFmtId="0" fontId="11" fillId="25" borderId="10" applyNumberFormat="0" applyAlignment="0" applyProtection="0">
      <alignment vertical="center"/>
    </xf>
    <xf numFmtId="0" fontId="11" fillId="25" borderId="10" applyNumberFormat="0" applyAlignment="0" applyProtection="0">
      <alignment vertical="center"/>
    </xf>
    <xf numFmtId="0" fontId="11" fillId="25" borderId="10" applyNumberFormat="0" applyAlignment="0" applyProtection="0">
      <alignment vertical="center"/>
    </xf>
    <xf numFmtId="0" fontId="11" fillId="25" borderId="10" applyNumberFormat="0" applyAlignment="0" applyProtection="0">
      <alignment vertical="center"/>
    </xf>
    <xf numFmtId="0" fontId="11" fillId="25" borderId="10" applyNumberFormat="0" applyAlignment="0" applyProtection="0">
      <alignment vertical="center"/>
    </xf>
    <xf numFmtId="0" fontId="11" fillId="25" borderId="10" applyNumberFormat="0" applyAlignment="0" applyProtection="0">
      <alignment vertical="center"/>
    </xf>
    <xf numFmtId="0" fontId="11" fillId="25" borderId="10" applyNumberFormat="0" applyAlignment="0" applyProtection="0">
      <alignment vertical="center"/>
    </xf>
    <xf numFmtId="0" fontId="11" fillId="25" borderId="10" applyNumberFormat="0" applyAlignment="0" applyProtection="0">
      <alignment vertical="center"/>
    </xf>
    <xf numFmtId="0" fontId="11" fillId="25" borderId="10" applyNumberFormat="0" applyAlignment="0" applyProtection="0">
      <alignment vertical="center"/>
    </xf>
    <xf numFmtId="0" fontId="11" fillId="25" borderId="10" applyNumberFormat="0" applyAlignment="0" applyProtection="0">
      <alignment vertical="center"/>
    </xf>
    <xf numFmtId="0" fontId="11" fillId="25" borderId="10" applyNumberFormat="0" applyAlignment="0" applyProtection="0">
      <alignment vertical="center"/>
    </xf>
    <xf numFmtId="0" fontId="11" fillId="25" borderId="10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7" borderId="11" applyNumberFormat="0" applyFont="0" applyAlignment="0" applyProtection="0">
      <alignment vertical="center"/>
    </xf>
    <xf numFmtId="0" fontId="17" fillId="27" borderId="11" applyNumberFormat="0" applyFont="0" applyAlignment="0" applyProtection="0">
      <alignment vertical="center"/>
    </xf>
    <xf numFmtId="0" fontId="17" fillId="27" borderId="11" applyNumberFormat="0" applyFont="0" applyAlignment="0" applyProtection="0">
      <alignment vertical="center"/>
    </xf>
    <xf numFmtId="0" fontId="17" fillId="27" borderId="11" applyNumberFormat="0" applyFont="0" applyAlignment="0" applyProtection="0">
      <alignment vertical="center"/>
    </xf>
    <xf numFmtId="0" fontId="17" fillId="27" borderId="11" applyNumberFormat="0" applyFont="0" applyAlignment="0" applyProtection="0">
      <alignment vertical="center"/>
    </xf>
    <xf numFmtId="0" fontId="17" fillId="27" borderId="11" applyNumberFormat="0" applyFont="0" applyAlignment="0" applyProtection="0">
      <alignment vertical="center"/>
    </xf>
    <xf numFmtId="0" fontId="17" fillId="27" borderId="11" applyNumberFormat="0" applyFont="0" applyAlignment="0" applyProtection="0">
      <alignment vertical="center"/>
    </xf>
    <xf numFmtId="0" fontId="17" fillId="27" borderId="11" applyNumberFormat="0" applyFont="0" applyAlignment="0" applyProtection="0">
      <alignment vertical="center"/>
    </xf>
    <xf numFmtId="0" fontId="17" fillId="27" borderId="11" applyNumberFormat="0" applyFont="0" applyAlignment="0" applyProtection="0">
      <alignment vertical="center"/>
    </xf>
    <xf numFmtId="0" fontId="17" fillId="27" borderId="11" applyNumberFormat="0" applyFont="0" applyAlignment="0" applyProtection="0">
      <alignment vertical="center"/>
    </xf>
    <xf numFmtId="0" fontId="17" fillId="5" borderId="2" applyNumberFormat="0" applyFont="0" applyAlignment="0" applyProtection="0">
      <alignment vertical="center"/>
    </xf>
    <xf numFmtId="0" fontId="17" fillId="27" borderId="11" applyNumberFormat="0" applyFont="0" applyAlignment="0" applyProtection="0">
      <alignment vertical="center"/>
    </xf>
    <xf numFmtId="0" fontId="17" fillId="27" borderId="11" applyNumberFormat="0" applyFont="0" applyAlignment="0" applyProtection="0">
      <alignment vertical="center"/>
    </xf>
    <xf numFmtId="0" fontId="17" fillId="27" borderId="11" applyNumberFormat="0" applyFont="0" applyAlignment="0" applyProtection="0">
      <alignment vertical="center"/>
    </xf>
    <xf numFmtId="0" fontId="17" fillId="27" borderId="11" applyNumberFormat="0" applyFont="0" applyAlignment="0" applyProtection="0">
      <alignment vertical="center"/>
    </xf>
    <xf numFmtId="0" fontId="17" fillId="27" borderId="11" applyNumberFormat="0" applyFont="0" applyAlignment="0" applyProtection="0">
      <alignment vertical="center"/>
    </xf>
    <xf numFmtId="0" fontId="17" fillId="27" borderId="11" applyNumberFormat="0" applyFont="0" applyAlignment="0" applyProtection="0">
      <alignment vertical="center"/>
    </xf>
    <xf numFmtId="0" fontId="17" fillId="27" borderId="11" applyNumberFormat="0" applyFont="0" applyAlignment="0" applyProtection="0">
      <alignment vertical="center"/>
    </xf>
    <xf numFmtId="0" fontId="17" fillId="27" borderId="11" applyNumberFormat="0" applyFont="0" applyAlignment="0" applyProtection="0">
      <alignment vertical="center"/>
    </xf>
    <xf numFmtId="0" fontId="17" fillId="27" borderId="11" applyNumberFormat="0" applyFont="0" applyAlignment="0" applyProtection="0">
      <alignment vertical="center"/>
    </xf>
    <xf numFmtId="0" fontId="17" fillId="27" borderId="11" applyNumberFormat="0" applyFont="0" applyAlignment="0" applyProtection="0">
      <alignment vertical="center"/>
    </xf>
    <xf numFmtId="0" fontId="17" fillId="27" borderId="11" applyNumberFormat="0" applyFont="0" applyAlignment="0" applyProtection="0">
      <alignment vertical="center"/>
    </xf>
    <xf numFmtId="0" fontId="17" fillId="27" borderId="11" applyNumberFormat="0" applyFont="0" applyAlignment="0" applyProtection="0">
      <alignment vertical="center"/>
    </xf>
    <xf numFmtId="0" fontId="17" fillId="27" borderId="11" applyNumberFormat="0" applyFont="0" applyAlignment="0" applyProtection="0">
      <alignment vertical="center"/>
    </xf>
    <xf numFmtId="0" fontId="17" fillId="27" borderId="11" applyNumberFormat="0" applyFont="0" applyAlignment="0" applyProtection="0">
      <alignment vertical="center"/>
    </xf>
    <xf numFmtId="0" fontId="17" fillId="27" borderId="11" applyNumberFormat="0" applyFont="0" applyAlignment="0" applyProtection="0">
      <alignment vertical="center"/>
    </xf>
    <xf numFmtId="0" fontId="17" fillId="27" borderId="11" applyNumberFormat="0" applyFont="0" applyAlignment="0" applyProtection="0">
      <alignment vertical="center"/>
    </xf>
    <xf numFmtId="0" fontId="17" fillId="27" borderId="11" applyNumberFormat="0" applyFont="0" applyAlignment="0" applyProtection="0">
      <alignment vertical="center"/>
    </xf>
    <xf numFmtId="0" fontId="17" fillId="27" borderId="11" applyNumberFormat="0" applyFont="0" applyAlignment="0" applyProtection="0">
      <alignment vertical="center"/>
    </xf>
    <xf numFmtId="0" fontId="17" fillId="27" borderId="11" applyNumberFormat="0" applyFont="0" applyAlignment="0" applyProtection="0">
      <alignment vertical="center"/>
    </xf>
    <xf numFmtId="0" fontId="17" fillId="27" borderId="11" applyNumberFormat="0" applyFon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1" fillId="28" borderId="13" applyNumberFormat="0" applyAlignment="0" applyProtection="0">
      <alignment vertical="center"/>
    </xf>
    <xf numFmtId="0" fontId="21" fillId="28" borderId="13" applyNumberFormat="0" applyAlignment="0" applyProtection="0">
      <alignment vertical="center"/>
    </xf>
    <xf numFmtId="0" fontId="21" fillId="28" borderId="13" applyNumberFormat="0" applyAlignment="0" applyProtection="0">
      <alignment vertical="center"/>
    </xf>
    <xf numFmtId="0" fontId="21" fillId="28" borderId="13" applyNumberFormat="0" applyAlignment="0" applyProtection="0">
      <alignment vertical="center"/>
    </xf>
    <xf numFmtId="0" fontId="21" fillId="28" borderId="13" applyNumberFormat="0" applyAlignment="0" applyProtection="0">
      <alignment vertical="center"/>
    </xf>
    <xf numFmtId="0" fontId="21" fillId="28" borderId="13" applyNumberFormat="0" applyAlignment="0" applyProtection="0">
      <alignment vertical="center"/>
    </xf>
    <xf numFmtId="0" fontId="21" fillId="28" borderId="13" applyNumberFormat="0" applyAlignment="0" applyProtection="0">
      <alignment vertical="center"/>
    </xf>
    <xf numFmtId="0" fontId="21" fillId="28" borderId="13" applyNumberFormat="0" applyAlignment="0" applyProtection="0">
      <alignment vertical="center"/>
    </xf>
    <xf numFmtId="0" fontId="21" fillId="28" borderId="13" applyNumberFormat="0" applyAlignment="0" applyProtection="0">
      <alignment vertical="center"/>
    </xf>
    <xf numFmtId="0" fontId="21" fillId="28" borderId="13" applyNumberFormat="0" applyAlignment="0" applyProtection="0">
      <alignment vertical="center"/>
    </xf>
    <xf numFmtId="0" fontId="21" fillId="28" borderId="13" applyNumberFormat="0" applyAlignment="0" applyProtection="0">
      <alignment vertical="center"/>
    </xf>
    <xf numFmtId="0" fontId="21" fillId="28" borderId="13" applyNumberFormat="0" applyAlignment="0" applyProtection="0">
      <alignment vertical="center"/>
    </xf>
    <xf numFmtId="0" fontId="21" fillId="28" borderId="13" applyNumberFormat="0" applyAlignment="0" applyProtection="0">
      <alignment vertical="center"/>
    </xf>
    <xf numFmtId="0" fontId="21" fillId="28" borderId="13" applyNumberFormat="0" applyAlignment="0" applyProtection="0">
      <alignment vertical="center"/>
    </xf>
    <xf numFmtId="0" fontId="21" fillId="28" borderId="13" applyNumberFormat="0" applyAlignment="0" applyProtection="0">
      <alignment vertical="center"/>
    </xf>
    <xf numFmtId="0" fontId="21" fillId="28" borderId="13" applyNumberFormat="0" applyAlignment="0" applyProtection="0">
      <alignment vertical="center"/>
    </xf>
    <xf numFmtId="0" fontId="21" fillId="28" borderId="13" applyNumberFormat="0" applyAlignment="0" applyProtection="0">
      <alignment vertical="center"/>
    </xf>
    <xf numFmtId="0" fontId="21" fillId="28" borderId="13" applyNumberFormat="0" applyAlignment="0" applyProtection="0">
      <alignment vertical="center"/>
    </xf>
    <xf numFmtId="0" fontId="21" fillId="28" borderId="13" applyNumberFormat="0" applyAlignment="0" applyProtection="0">
      <alignment vertical="center"/>
    </xf>
    <xf numFmtId="0" fontId="21" fillId="28" borderId="13" applyNumberFormat="0" applyAlignment="0" applyProtection="0">
      <alignment vertical="center"/>
    </xf>
    <xf numFmtId="0" fontId="21" fillId="28" borderId="13" applyNumberFormat="0" applyAlignment="0" applyProtection="0">
      <alignment vertical="center"/>
    </xf>
    <xf numFmtId="0" fontId="21" fillId="28" borderId="13" applyNumberFormat="0" applyAlignment="0" applyProtection="0">
      <alignment vertical="center"/>
    </xf>
    <xf numFmtId="0" fontId="21" fillId="28" borderId="13" applyNumberFormat="0" applyAlignment="0" applyProtection="0">
      <alignment vertical="center"/>
    </xf>
    <xf numFmtId="0" fontId="21" fillId="28" borderId="13" applyNumberFormat="0" applyAlignment="0" applyProtection="0">
      <alignment vertical="center"/>
    </xf>
    <xf numFmtId="0" fontId="21" fillId="28" borderId="13" applyNumberFormat="0" applyAlignment="0" applyProtection="0">
      <alignment vertical="center"/>
    </xf>
    <xf numFmtId="0" fontId="21" fillId="28" borderId="13" applyNumberFormat="0" applyAlignment="0" applyProtection="0">
      <alignment vertical="center"/>
    </xf>
    <xf numFmtId="0" fontId="21" fillId="28" borderId="13" applyNumberFormat="0" applyAlignment="0" applyProtection="0">
      <alignment vertical="center"/>
    </xf>
    <xf numFmtId="0" fontId="21" fillId="28" borderId="13" applyNumberFormat="0" applyAlignment="0" applyProtection="0">
      <alignment vertical="center"/>
    </xf>
    <xf numFmtId="0" fontId="21" fillId="28" borderId="13" applyNumberFormat="0" applyAlignment="0" applyProtection="0">
      <alignment vertical="center"/>
    </xf>
    <xf numFmtId="0" fontId="21" fillId="28" borderId="13" applyNumberFormat="0" applyAlignment="0" applyProtection="0">
      <alignment vertical="center"/>
    </xf>
    <xf numFmtId="0" fontId="21" fillId="28" borderId="13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28" borderId="18" applyNumberFormat="0" applyAlignment="0" applyProtection="0">
      <alignment vertical="center"/>
    </xf>
    <xf numFmtId="0" fontId="28" fillId="28" borderId="18" applyNumberFormat="0" applyAlignment="0" applyProtection="0">
      <alignment vertical="center"/>
    </xf>
    <xf numFmtId="0" fontId="28" fillId="28" borderId="18" applyNumberFormat="0" applyAlignment="0" applyProtection="0">
      <alignment vertical="center"/>
    </xf>
    <xf numFmtId="0" fontId="28" fillId="28" borderId="18" applyNumberFormat="0" applyAlignment="0" applyProtection="0">
      <alignment vertical="center"/>
    </xf>
    <xf numFmtId="0" fontId="28" fillId="28" borderId="18" applyNumberFormat="0" applyAlignment="0" applyProtection="0">
      <alignment vertical="center"/>
    </xf>
    <xf numFmtId="0" fontId="28" fillId="28" borderId="18" applyNumberFormat="0" applyAlignment="0" applyProtection="0">
      <alignment vertical="center"/>
    </xf>
    <xf numFmtId="0" fontId="28" fillId="28" borderId="18" applyNumberFormat="0" applyAlignment="0" applyProtection="0">
      <alignment vertical="center"/>
    </xf>
    <xf numFmtId="0" fontId="28" fillId="28" borderId="18" applyNumberFormat="0" applyAlignment="0" applyProtection="0">
      <alignment vertical="center"/>
    </xf>
    <xf numFmtId="0" fontId="28" fillId="28" borderId="18" applyNumberFormat="0" applyAlignment="0" applyProtection="0">
      <alignment vertical="center"/>
    </xf>
    <xf numFmtId="0" fontId="28" fillId="28" borderId="18" applyNumberFormat="0" applyAlignment="0" applyProtection="0">
      <alignment vertical="center"/>
    </xf>
    <xf numFmtId="0" fontId="28" fillId="28" borderId="18" applyNumberFormat="0" applyAlignment="0" applyProtection="0">
      <alignment vertical="center"/>
    </xf>
    <xf numFmtId="0" fontId="28" fillId="28" borderId="18" applyNumberFormat="0" applyAlignment="0" applyProtection="0">
      <alignment vertical="center"/>
    </xf>
    <xf numFmtId="0" fontId="28" fillId="28" borderId="18" applyNumberFormat="0" applyAlignment="0" applyProtection="0">
      <alignment vertical="center"/>
    </xf>
    <xf numFmtId="0" fontId="28" fillId="28" borderId="18" applyNumberFormat="0" applyAlignment="0" applyProtection="0">
      <alignment vertical="center"/>
    </xf>
    <xf numFmtId="0" fontId="28" fillId="28" borderId="18" applyNumberFormat="0" applyAlignment="0" applyProtection="0">
      <alignment vertical="center"/>
    </xf>
    <xf numFmtId="0" fontId="28" fillId="28" borderId="18" applyNumberFormat="0" applyAlignment="0" applyProtection="0">
      <alignment vertical="center"/>
    </xf>
    <xf numFmtId="0" fontId="28" fillId="28" borderId="18" applyNumberFormat="0" applyAlignment="0" applyProtection="0">
      <alignment vertical="center"/>
    </xf>
    <xf numFmtId="0" fontId="28" fillId="28" borderId="18" applyNumberFormat="0" applyAlignment="0" applyProtection="0">
      <alignment vertical="center"/>
    </xf>
    <xf numFmtId="0" fontId="28" fillId="28" borderId="18" applyNumberFormat="0" applyAlignment="0" applyProtection="0">
      <alignment vertical="center"/>
    </xf>
    <xf numFmtId="0" fontId="28" fillId="28" borderId="18" applyNumberFormat="0" applyAlignment="0" applyProtection="0">
      <alignment vertical="center"/>
    </xf>
    <xf numFmtId="0" fontId="28" fillId="28" borderId="18" applyNumberFormat="0" applyAlignment="0" applyProtection="0">
      <alignment vertical="center"/>
    </xf>
    <xf numFmtId="0" fontId="28" fillId="28" borderId="18" applyNumberFormat="0" applyAlignment="0" applyProtection="0">
      <alignment vertical="center"/>
    </xf>
    <xf numFmtId="0" fontId="28" fillId="28" borderId="18" applyNumberFormat="0" applyAlignment="0" applyProtection="0">
      <alignment vertical="center"/>
    </xf>
    <xf numFmtId="0" fontId="28" fillId="28" borderId="18" applyNumberFormat="0" applyAlignment="0" applyProtection="0">
      <alignment vertical="center"/>
    </xf>
    <xf numFmtId="0" fontId="28" fillId="28" borderId="18" applyNumberFormat="0" applyAlignment="0" applyProtection="0">
      <alignment vertical="center"/>
    </xf>
    <xf numFmtId="0" fontId="28" fillId="28" borderId="18" applyNumberFormat="0" applyAlignment="0" applyProtection="0">
      <alignment vertical="center"/>
    </xf>
    <xf numFmtId="0" fontId="28" fillId="28" borderId="18" applyNumberFormat="0" applyAlignment="0" applyProtection="0">
      <alignment vertical="center"/>
    </xf>
    <xf numFmtId="0" fontId="28" fillId="28" borderId="18" applyNumberFormat="0" applyAlignment="0" applyProtection="0">
      <alignment vertical="center"/>
    </xf>
    <xf numFmtId="0" fontId="28" fillId="28" borderId="18" applyNumberFormat="0" applyAlignment="0" applyProtection="0">
      <alignment vertical="center"/>
    </xf>
    <xf numFmtId="0" fontId="28" fillId="28" borderId="18" applyNumberFormat="0" applyAlignment="0" applyProtection="0">
      <alignment vertical="center"/>
    </xf>
    <xf numFmtId="0" fontId="28" fillId="28" borderId="18" applyNumberFormat="0" applyAlignment="0" applyProtection="0">
      <alignment vertical="center"/>
    </xf>
    <xf numFmtId="0" fontId="28" fillId="28" borderId="18" applyNumberFormat="0" applyAlignment="0" applyProtection="0">
      <alignment vertical="center"/>
    </xf>
    <xf numFmtId="0" fontId="28" fillId="28" borderId="18" applyNumberFormat="0" applyAlignment="0" applyProtection="0">
      <alignment vertical="center"/>
    </xf>
    <xf numFmtId="0" fontId="28" fillId="28" borderId="18" applyNumberFormat="0" applyAlignment="0" applyProtection="0">
      <alignment vertical="center"/>
    </xf>
    <xf numFmtId="0" fontId="28" fillId="28" borderId="18" applyNumberFormat="0" applyAlignment="0" applyProtection="0">
      <alignment vertical="center"/>
    </xf>
    <xf numFmtId="0" fontId="28" fillId="28" borderId="18" applyNumberFormat="0" applyAlignment="0" applyProtection="0">
      <alignment vertical="center"/>
    </xf>
    <xf numFmtId="0" fontId="28" fillId="28" borderId="18" applyNumberFormat="0" applyAlignment="0" applyProtection="0">
      <alignment vertical="center"/>
    </xf>
    <xf numFmtId="0" fontId="28" fillId="28" borderId="18" applyNumberFormat="0" applyAlignment="0" applyProtection="0">
      <alignment vertical="center"/>
    </xf>
    <xf numFmtId="0" fontId="28" fillId="28" borderId="18" applyNumberFormat="0" applyAlignment="0" applyProtection="0">
      <alignment vertical="center"/>
    </xf>
    <xf numFmtId="0" fontId="28" fillId="28" borderId="18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176" fontId="30" fillId="0" borderId="0" applyFont="0" applyFill="0" applyBorder="0" applyAlignment="0" applyProtection="0">
      <alignment vertical="center"/>
    </xf>
    <xf numFmtId="0" fontId="31" fillId="12" borderId="13" applyNumberFormat="0" applyAlignment="0" applyProtection="0">
      <alignment vertical="center"/>
    </xf>
    <xf numFmtId="0" fontId="31" fillId="12" borderId="13" applyNumberFormat="0" applyAlignment="0" applyProtection="0">
      <alignment vertical="center"/>
    </xf>
    <xf numFmtId="0" fontId="31" fillId="12" borderId="13" applyNumberFormat="0" applyAlignment="0" applyProtection="0">
      <alignment vertical="center"/>
    </xf>
    <xf numFmtId="0" fontId="31" fillId="12" borderId="13" applyNumberFormat="0" applyAlignment="0" applyProtection="0">
      <alignment vertical="center"/>
    </xf>
    <xf numFmtId="0" fontId="31" fillId="12" borderId="13" applyNumberFormat="0" applyAlignment="0" applyProtection="0">
      <alignment vertical="center"/>
    </xf>
    <xf numFmtId="0" fontId="31" fillId="12" borderId="13" applyNumberFormat="0" applyAlignment="0" applyProtection="0">
      <alignment vertical="center"/>
    </xf>
    <xf numFmtId="0" fontId="31" fillId="12" borderId="13" applyNumberFormat="0" applyAlignment="0" applyProtection="0">
      <alignment vertical="center"/>
    </xf>
    <xf numFmtId="0" fontId="31" fillId="12" borderId="13" applyNumberFormat="0" applyAlignment="0" applyProtection="0">
      <alignment vertical="center"/>
    </xf>
    <xf numFmtId="0" fontId="31" fillId="12" borderId="13" applyNumberFormat="0" applyAlignment="0" applyProtection="0">
      <alignment vertical="center"/>
    </xf>
    <xf numFmtId="0" fontId="31" fillId="12" borderId="13" applyNumberFormat="0" applyAlignment="0" applyProtection="0">
      <alignment vertical="center"/>
    </xf>
    <xf numFmtId="0" fontId="31" fillId="12" borderId="13" applyNumberFormat="0" applyAlignment="0" applyProtection="0">
      <alignment vertical="center"/>
    </xf>
    <xf numFmtId="0" fontId="31" fillId="12" borderId="13" applyNumberFormat="0" applyAlignment="0" applyProtection="0">
      <alignment vertical="center"/>
    </xf>
    <xf numFmtId="0" fontId="31" fillId="12" borderId="13" applyNumberFormat="0" applyAlignment="0" applyProtection="0">
      <alignment vertical="center"/>
    </xf>
    <xf numFmtId="0" fontId="31" fillId="12" borderId="13" applyNumberFormat="0" applyAlignment="0" applyProtection="0">
      <alignment vertical="center"/>
    </xf>
    <xf numFmtId="0" fontId="31" fillId="12" borderId="13" applyNumberFormat="0" applyAlignment="0" applyProtection="0">
      <alignment vertical="center"/>
    </xf>
    <xf numFmtId="0" fontId="31" fillId="12" borderId="13" applyNumberFormat="0" applyAlignment="0" applyProtection="0">
      <alignment vertical="center"/>
    </xf>
    <xf numFmtId="0" fontId="31" fillId="12" borderId="13" applyNumberFormat="0" applyAlignment="0" applyProtection="0">
      <alignment vertical="center"/>
    </xf>
    <xf numFmtId="0" fontId="31" fillId="12" borderId="13" applyNumberFormat="0" applyAlignment="0" applyProtection="0">
      <alignment vertical="center"/>
    </xf>
    <xf numFmtId="0" fontId="31" fillId="12" borderId="13" applyNumberFormat="0" applyAlignment="0" applyProtection="0">
      <alignment vertical="center"/>
    </xf>
    <xf numFmtId="0" fontId="31" fillId="12" borderId="13" applyNumberFormat="0" applyAlignment="0" applyProtection="0">
      <alignment vertical="center"/>
    </xf>
    <xf numFmtId="0" fontId="31" fillId="12" borderId="13" applyNumberFormat="0" applyAlignment="0" applyProtection="0">
      <alignment vertical="center"/>
    </xf>
    <xf numFmtId="0" fontId="31" fillId="12" borderId="13" applyNumberFormat="0" applyAlignment="0" applyProtection="0">
      <alignment vertical="center"/>
    </xf>
    <xf numFmtId="0" fontId="31" fillId="12" borderId="13" applyNumberFormat="0" applyAlignment="0" applyProtection="0">
      <alignment vertical="center"/>
    </xf>
    <xf numFmtId="0" fontId="31" fillId="12" borderId="13" applyNumberFormat="0" applyAlignment="0" applyProtection="0">
      <alignment vertical="center"/>
    </xf>
    <xf numFmtId="0" fontId="31" fillId="12" borderId="13" applyNumberFormat="0" applyAlignment="0" applyProtection="0">
      <alignment vertical="center"/>
    </xf>
    <xf numFmtId="0" fontId="31" fillId="12" borderId="13" applyNumberFormat="0" applyAlignment="0" applyProtection="0">
      <alignment vertical="center"/>
    </xf>
    <xf numFmtId="0" fontId="31" fillId="12" borderId="13" applyNumberFormat="0" applyAlignment="0" applyProtection="0">
      <alignment vertical="center"/>
    </xf>
    <xf numFmtId="0" fontId="31" fillId="12" borderId="13" applyNumberFormat="0" applyAlignment="0" applyProtection="0">
      <alignment vertical="center"/>
    </xf>
    <xf numFmtId="0" fontId="31" fillId="12" borderId="13" applyNumberFormat="0" applyAlignment="0" applyProtection="0">
      <alignment vertical="center"/>
    </xf>
    <xf numFmtId="0" fontId="31" fillId="12" borderId="13" applyNumberFormat="0" applyAlignment="0" applyProtection="0">
      <alignment vertical="center"/>
    </xf>
    <xf numFmtId="0" fontId="31" fillId="12" borderId="13" applyNumberFormat="0" applyAlignment="0" applyProtection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4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>
      <alignment vertical="center"/>
    </xf>
    <xf numFmtId="0" fontId="1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5" fillId="0" borderId="0"/>
    <xf numFmtId="0" fontId="1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5" fillId="0" borderId="0"/>
    <xf numFmtId="0" fontId="1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1" fontId="34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4" fillId="0" borderId="0"/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 wrapText="1"/>
    </xf>
    <xf numFmtId="0" fontId="6" fillId="0" borderId="19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0" fontId="7" fillId="0" borderId="19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vertical="center" wrapText="1"/>
    </xf>
    <xf numFmtId="0" fontId="37" fillId="0" borderId="5" xfId="1409" applyFont="1" applyBorder="1" applyAlignment="1">
      <alignment vertical="center" wrapText="1"/>
    </xf>
    <xf numFmtId="0" fontId="6" fillId="0" borderId="5" xfId="1197" applyFont="1" applyFill="1" applyBorder="1" applyAlignment="1">
      <alignment vertical="center" wrapText="1"/>
    </xf>
    <xf numFmtId="0" fontId="6" fillId="0" borderId="7" xfId="1197" applyFont="1" applyFill="1" applyBorder="1" applyAlignment="1">
      <alignment vertical="center" wrapText="1"/>
    </xf>
    <xf numFmtId="0" fontId="6" fillId="0" borderId="8" xfId="1197" applyFont="1" applyFill="1" applyBorder="1" applyAlignment="1">
      <alignment vertical="center" wrapText="1"/>
    </xf>
    <xf numFmtId="0" fontId="6" fillId="0" borderId="9" xfId="1197" applyFont="1" applyFill="1" applyBorder="1" applyAlignment="1">
      <alignment vertical="center" wrapText="1"/>
    </xf>
    <xf numFmtId="0" fontId="6" fillId="0" borderId="7" xfId="1197" applyFont="1" applyFill="1" applyBorder="1">
      <alignment vertical="center"/>
    </xf>
    <xf numFmtId="0" fontId="6" fillId="0" borderId="8" xfId="1197" applyFont="1" applyFill="1" applyBorder="1">
      <alignment vertical="center"/>
    </xf>
    <xf numFmtId="0" fontId="6" fillId="0" borderId="5" xfId="1323" applyFont="1" applyFill="1" applyBorder="1">
      <alignment vertical="center"/>
    </xf>
    <xf numFmtId="0" fontId="6" fillId="0" borderId="7" xfId="1323" applyFont="1" applyFill="1" applyBorder="1">
      <alignment vertical="center"/>
    </xf>
    <xf numFmtId="0" fontId="37" fillId="0" borderId="7" xfId="1409" applyFont="1" applyBorder="1" applyAlignment="1">
      <alignment vertical="center" wrapText="1"/>
    </xf>
    <xf numFmtId="0" fontId="37" fillId="0" borderId="8" xfId="1409" applyFont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37" fillId="0" borderId="6" xfId="1409" applyFont="1" applyBorder="1" applyAlignment="1">
      <alignment vertical="center" wrapText="1"/>
    </xf>
    <xf numFmtId="0" fontId="37" fillId="0" borderId="9" xfId="1409" applyFont="1" applyBorder="1" applyAlignment="1">
      <alignment vertical="center" wrapText="1"/>
    </xf>
    <xf numFmtId="0" fontId="6" fillId="0" borderId="5" xfId="1197" applyFont="1" applyFill="1" applyBorder="1">
      <alignment vertical="center"/>
    </xf>
    <xf numFmtId="0" fontId="6" fillId="0" borderId="9" xfId="1323" applyFont="1" applyFill="1" applyBorder="1">
      <alignment vertical="center"/>
    </xf>
    <xf numFmtId="0" fontId="6" fillId="0" borderId="8" xfId="1323" applyFont="1" applyFill="1" applyBorder="1">
      <alignment vertic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24" xfId="0" applyFont="1" applyFill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top" wrapText="1"/>
    </xf>
    <xf numFmtId="0" fontId="6" fillId="0" borderId="21" xfId="0" applyFont="1" applyBorder="1" applyAlignment="1">
      <alignment horizontal="left" vertical="top" wrapText="1"/>
    </xf>
    <xf numFmtId="0" fontId="6" fillId="0" borderId="25" xfId="0" applyFont="1" applyBorder="1" applyAlignment="1">
      <alignment horizontal="left" vertical="top" wrapText="1"/>
    </xf>
    <xf numFmtId="0" fontId="6" fillId="0" borderId="26" xfId="0" applyFont="1" applyBorder="1" applyAlignment="1">
      <alignment horizontal="left" vertical="top" wrapText="1"/>
    </xf>
    <xf numFmtId="0" fontId="6" fillId="0" borderId="22" xfId="0" applyFont="1" applyBorder="1" applyAlignment="1">
      <alignment horizontal="left" vertical="top" wrapText="1"/>
    </xf>
    <xf numFmtId="0" fontId="6" fillId="0" borderId="23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6" fillId="0" borderId="20" xfId="0" applyFont="1" applyFill="1" applyBorder="1" applyAlignment="1">
      <alignment horizontal="left" vertical="top" wrapText="1"/>
    </xf>
    <xf numFmtId="0" fontId="6" fillId="0" borderId="21" xfId="0" applyFont="1" applyFill="1" applyBorder="1" applyAlignment="1">
      <alignment horizontal="left" vertical="top" wrapText="1"/>
    </xf>
    <xf numFmtId="0" fontId="6" fillId="0" borderId="25" xfId="0" applyFont="1" applyFill="1" applyBorder="1" applyAlignment="1">
      <alignment horizontal="left" vertical="top" wrapText="1"/>
    </xf>
    <xf numFmtId="0" fontId="6" fillId="0" borderId="26" xfId="0" applyFont="1" applyFill="1" applyBorder="1" applyAlignment="1">
      <alignment horizontal="left" vertical="top" wrapText="1"/>
    </xf>
    <xf numFmtId="0" fontId="6" fillId="0" borderId="22" xfId="0" applyFont="1" applyFill="1" applyBorder="1" applyAlignment="1">
      <alignment horizontal="left" vertical="top" wrapText="1"/>
    </xf>
    <xf numFmtId="0" fontId="6" fillId="0" borderId="23" xfId="0" applyFont="1" applyFill="1" applyBorder="1" applyAlignment="1">
      <alignment horizontal="left" vertical="top" wrapText="1"/>
    </xf>
    <xf numFmtId="0" fontId="6" fillId="0" borderId="24" xfId="0" applyFont="1" applyBorder="1" applyAlignment="1">
      <alignment horizontal="left" vertical="top"/>
    </xf>
    <xf numFmtId="0" fontId="6" fillId="0" borderId="24" xfId="0" applyFont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26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6" fillId="6" borderId="20" xfId="0" applyFont="1" applyFill="1" applyBorder="1" applyAlignment="1">
      <alignment horizontal="center" vertical="center" wrapText="1"/>
    </xf>
    <xf numFmtId="0" fontId="6" fillId="6" borderId="21" xfId="0" applyFont="1" applyFill="1" applyBorder="1" applyAlignment="1">
      <alignment horizontal="center" vertical="center" wrapText="1"/>
    </xf>
    <xf numFmtId="0" fontId="6" fillId="6" borderId="22" xfId="0" applyFont="1" applyFill="1" applyBorder="1" applyAlignment="1">
      <alignment horizontal="center" vertical="center" wrapText="1"/>
    </xf>
    <xf numFmtId="0" fontId="6" fillId="6" borderId="23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left" vertical="center" wrapText="1"/>
    </xf>
    <xf numFmtId="0" fontId="6" fillId="0" borderId="25" xfId="0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6" borderId="20" xfId="0" applyFont="1" applyFill="1" applyBorder="1" applyAlignment="1">
      <alignment horizontal="center" vertical="center" wrapText="1"/>
    </xf>
    <xf numFmtId="0" fontId="7" fillId="6" borderId="21" xfId="0" applyFont="1" applyFill="1" applyBorder="1" applyAlignment="1">
      <alignment horizontal="center" vertical="center" wrapText="1"/>
    </xf>
    <xf numFmtId="0" fontId="7" fillId="6" borderId="22" xfId="0" applyFont="1" applyFill="1" applyBorder="1" applyAlignment="1">
      <alignment horizontal="center" vertical="center" wrapText="1"/>
    </xf>
    <xf numFmtId="0" fontId="7" fillId="6" borderId="23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left" vertical="center" wrapText="1"/>
    </xf>
  </cellXfs>
  <cellStyles count="1410">
    <cellStyle name="20% - アクセント 1 10" xfId="1" xr:uid="{00000000-0005-0000-0000-000000000000}"/>
    <cellStyle name="20% - アクセント 1 11" xfId="2" xr:uid="{00000000-0005-0000-0000-000001000000}"/>
    <cellStyle name="20% - アクセント 1 12" xfId="3" xr:uid="{00000000-0005-0000-0000-000002000000}"/>
    <cellStyle name="20% - アクセント 1 13" xfId="4" xr:uid="{00000000-0005-0000-0000-000003000000}"/>
    <cellStyle name="20% - アクセント 1 14" xfId="5" xr:uid="{00000000-0005-0000-0000-000004000000}"/>
    <cellStyle name="20% - アクセント 1 15" xfId="6" xr:uid="{00000000-0005-0000-0000-000005000000}"/>
    <cellStyle name="20% - アクセント 1 16" xfId="7" xr:uid="{00000000-0005-0000-0000-000006000000}"/>
    <cellStyle name="20% - アクセント 1 17" xfId="8" xr:uid="{00000000-0005-0000-0000-000007000000}"/>
    <cellStyle name="20% - アクセント 1 18" xfId="9" xr:uid="{00000000-0005-0000-0000-000008000000}"/>
    <cellStyle name="20% - アクセント 1 19" xfId="10" xr:uid="{00000000-0005-0000-0000-000009000000}"/>
    <cellStyle name="20% - アクセント 1 2" xfId="11" xr:uid="{00000000-0005-0000-0000-00000A000000}"/>
    <cellStyle name="20% - アクセント 1 2 2" xfId="12" xr:uid="{00000000-0005-0000-0000-00000B000000}"/>
    <cellStyle name="20% - アクセント 1 20" xfId="13" xr:uid="{00000000-0005-0000-0000-00000C000000}"/>
    <cellStyle name="20% - アクセント 1 21" xfId="14" xr:uid="{00000000-0005-0000-0000-00000D000000}"/>
    <cellStyle name="20% - アクセント 1 22" xfId="15" xr:uid="{00000000-0005-0000-0000-00000E000000}"/>
    <cellStyle name="20% - アクセント 1 23" xfId="16" xr:uid="{00000000-0005-0000-0000-00000F000000}"/>
    <cellStyle name="20% - アクセント 1 24" xfId="17" xr:uid="{00000000-0005-0000-0000-000010000000}"/>
    <cellStyle name="20% - アクセント 1 25" xfId="18" xr:uid="{00000000-0005-0000-0000-000011000000}"/>
    <cellStyle name="20% - アクセント 1 3" xfId="19" xr:uid="{00000000-0005-0000-0000-000012000000}"/>
    <cellStyle name="20% - アクセント 1 3 2" xfId="20" xr:uid="{00000000-0005-0000-0000-000013000000}"/>
    <cellStyle name="20% - アクセント 1 4" xfId="21" xr:uid="{00000000-0005-0000-0000-000014000000}"/>
    <cellStyle name="20% - アクセント 1 5" xfId="22" xr:uid="{00000000-0005-0000-0000-000015000000}"/>
    <cellStyle name="20% - アクセント 1 6" xfId="23" xr:uid="{00000000-0005-0000-0000-000016000000}"/>
    <cellStyle name="20% - アクセント 1 7" xfId="24" xr:uid="{00000000-0005-0000-0000-000017000000}"/>
    <cellStyle name="20% - アクセント 1 8" xfId="25" xr:uid="{00000000-0005-0000-0000-000018000000}"/>
    <cellStyle name="20% - アクセント 1 9" xfId="26" xr:uid="{00000000-0005-0000-0000-000019000000}"/>
    <cellStyle name="20% - アクセント 2 10" xfId="27" xr:uid="{00000000-0005-0000-0000-00001A000000}"/>
    <cellStyle name="20% - アクセント 2 11" xfId="28" xr:uid="{00000000-0005-0000-0000-00001B000000}"/>
    <cellStyle name="20% - アクセント 2 12" xfId="29" xr:uid="{00000000-0005-0000-0000-00001C000000}"/>
    <cellStyle name="20% - アクセント 2 13" xfId="30" xr:uid="{00000000-0005-0000-0000-00001D000000}"/>
    <cellStyle name="20% - アクセント 2 14" xfId="31" xr:uid="{00000000-0005-0000-0000-00001E000000}"/>
    <cellStyle name="20% - アクセント 2 15" xfId="32" xr:uid="{00000000-0005-0000-0000-00001F000000}"/>
    <cellStyle name="20% - アクセント 2 16" xfId="33" xr:uid="{00000000-0005-0000-0000-000020000000}"/>
    <cellStyle name="20% - アクセント 2 17" xfId="34" xr:uid="{00000000-0005-0000-0000-000021000000}"/>
    <cellStyle name="20% - アクセント 2 18" xfId="35" xr:uid="{00000000-0005-0000-0000-000022000000}"/>
    <cellStyle name="20% - アクセント 2 19" xfId="36" xr:uid="{00000000-0005-0000-0000-000023000000}"/>
    <cellStyle name="20% - アクセント 2 2" xfId="37" xr:uid="{00000000-0005-0000-0000-000024000000}"/>
    <cellStyle name="20% - アクセント 2 2 2" xfId="38" xr:uid="{00000000-0005-0000-0000-000025000000}"/>
    <cellStyle name="20% - アクセント 2 20" xfId="39" xr:uid="{00000000-0005-0000-0000-000026000000}"/>
    <cellStyle name="20% - アクセント 2 21" xfId="40" xr:uid="{00000000-0005-0000-0000-000027000000}"/>
    <cellStyle name="20% - アクセント 2 22" xfId="41" xr:uid="{00000000-0005-0000-0000-000028000000}"/>
    <cellStyle name="20% - アクセント 2 23" xfId="42" xr:uid="{00000000-0005-0000-0000-000029000000}"/>
    <cellStyle name="20% - アクセント 2 24" xfId="43" xr:uid="{00000000-0005-0000-0000-00002A000000}"/>
    <cellStyle name="20% - アクセント 2 25" xfId="44" xr:uid="{00000000-0005-0000-0000-00002B000000}"/>
    <cellStyle name="20% - アクセント 2 3" xfId="45" xr:uid="{00000000-0005-0000-0000-00002C000000}"/>
    <cellStyle name="20% - アクセント 2 3 2" xfId="46" xr:uid="{00000000-0005-0000-0000-00002D000000}"/>
    <cellStyle name="20% - アクセント 2 4" xfId="47" xr:uid="{00000000-0005-0000-0000-00002E000000}"/>
    <cellStyle name="20% - アクセント 2 5" xfId="48" xr:uid="{00000000-0005-0000-0000-00002F000000}"/>
    <cellStyle name="20% - アクセント 2 6" xfId="49" xr:uid="{00000000-0005-0000-0000-000030000000}"/>
    <cellStyle name="20% - アクセント 2 7" xfId="50" xr:uid="{00000000-0005-0000-0000-000031000000}"/>
    <cellStyle name="20% - アクセント 2 8" xfId="51" xr:uid="{00000000-0005-0000-0000-000032000000}"/>
    <cellStyle name="20% - アクセント 2 9" xfId="52" xr:uid="{00000000-0005-0000-0000-000033000000}"/>
    <cellStyle name="20% - アクセント 3 10" xfId="53" xr:uid="{00000000-0005-0000-0000-000034000000}"/>
    <cellStyle name="20% - アクセント 3 11" xfId="54" xr:uid="{00000000-0005-0000-0000-000035000000}"/>
    <cellStyle name="20% - アクセント 3 12" xfId="55" xr:uid="{00000000-0005-0000-0000-000036000000}"/>
    <cellStyle name="20% - アクセント 3 13" xfId="56" xr:uid="{00000000-0005-0000-0000-000037000000}"/>
    <cellStyle name="20% - アクセント 3 14" xfId="57" xr:uid="{00000000-0005-0000-0000-000038000000}"/>
    <cellStyle name="20% - アクセント 3 15" xfId="58" xr:uid="{00000000-0005-0000-0000-000039000000}"/>
    <cellStyle name="20% - アクセント 3 16" xfId="59" xr:uid="{00000000-0005-0000-0000-00003A000000}"/>
    <cellStyle name="20% - アクセント 3 17" xfId="60" xr:uid="{00000000-0005-0000-0000-00003B000000}"/>
    <cellStyle name="20% - アクセント 3 18" xfId="61" xr:uid="{00000000-0005-0000-0000-00003C000000}"/>
    <cellStyle name="20% - アクセント 3 19" xfId="62" xr:uid="{00000000-0005-0000-0000-00003D000000}"/>
    <cellStyle name="20% - アクセント 3 2" xfId="63" xr:uid="{00000000-0005-0000-0000-00003E000000}"/>
    <cellStyle name="20% - アクセント 3 2 2" xfId="64" xr:uid="{00000000-0005-0000-0000-00003F000000}"/>
    <cellStyle name="20% - アクセント 3 20" xfId="65" xr:uid="{00000000-0005-0000-0000-000040000000}"/>
    <cellStyle name="20% - アクセント 3 21" xfId="66" xr:uid="{00000000-0005-0000-0000-000041000000}"/>
    <cellStyle name="20% - アクセント 3 22" xfId="67" xr:uid="{00000000-0005-0000-0000-000042000000}"/>
    <cellStyle name="20% - アクセント 3 23" xfId="68" xr:uid="{00000000-0005-0000-0000-000043000000}"/>
    <cellStyle name="20% - アクセント 3 24" xfId="69" xr:uid="{00000000-0005-0000-0000-000044000000}"/>
    <cellStyle name="20% - アクセント 3 25" xfId="70" xr:uid="{00000000-0005-0000-0000-000045000000}"/>
    <cellStyle name="20% - アクセント 3 3" xfId="71" xr:uid="{00000000-0005-0000-0000-000046000000}"/>
    <cellStyle name="20% - アクセント 3 3 2" xfId="72" xr:uid="{00000000-0005-0000-0000-000047000000}"/>
    <cellStyle name="20% - アクセント 3 4" xfId="73" xr:uid="{00000000-0005-0000-0000-000048000000}"/>
    <cellStyle name="20% - アクセント 3 5" xfId="74" xr:uid="{00000000-0005-0000-0000-000049000000}"/>
    <cellStyle name="20% - アクセント 3 6" xfId="75" xr:uid="{00000000-0005-0000-0000-00004A000000}"/>
    <cellStyle name="20% - アクセント 3 7" xfId="76" xr:uid="{00000000-0005-0000-0000-00004B000000}"/>
    <cellStyle name="20% - アクセント 3 8" xfId="77" xr:uid="{00000000-0005-0000-0000-00004C000000}"/>
    <cellStyle name="20% - アクセント 3 9" xfId="78" xr:uid="{00000000-0005-0000-0000-00004D000000}"/>
    <cellStyle name="20% - アクセント 4 10" xfId="79" xr:uid="{00000000-0005-0000-0000-00004E000000}"/>
    <cellStyle name="20% - アクセント 4 11" xfId="80" xr:uid="{00000000-0005-0000-0000-00004F000000}"/>
    <cellStyle name="20% - アクセント 4 12" xfId="81" xr:uid="{00000000-0005-0000-0000-000050000000}"/>
    <cellStyle name="20% - アクセント 4 13" xfId="82" xr:uid="{00000000-0005-0000-0000-000051000000}"/>
    <cellStyle name="20% - アクセント 4 14" xfId="83" xr:uid="{00000000-0005-0000-0000-000052000000}"/>
    <cellStyle name="20% - アクセント 4 15" xfId="84" xr:uid="{00000000-0005-0000-0000-000053000000}"/>
    <cellStyle name="20% - アクセント 4 16" xfId="85" xr:uid="{00000000-0005-0000-0000-000054000000}"/>
    <cellStyle name="20% - アクセント 4 17" xfId="86" xr:uid="{00000000-0005-0000-0000-000055000000}"/>
    <cellStyle name="20% - アクセント 4 18" xfId="87" xr:uid="{00000000-0005-0000-0000-000056000000}"/>
    <cellStyle name="20% - アクセント 4 19" xfId="88" xr:uid="{00000000-0005-0000-0000-000057000000}"/>
    <cellStyle name="20% - アクセント 4 2" xfId="89" xr:uid="{00000000-0005-0000-0000-000058000000}"/>
    <cellStyle name="20% - アクセント 4 2 2" xfId="90" xr:uid="{00000000-0005-0000-0000-000059000000}"/>
    <cellStyle name="20% - アクセント 4 20" xfId="91" xr:uid="{00000000-0005-0000-0000-00005A000000}"/>
    <cellStyle name="20% - アクセント 4 21" xfId="92" xr:uid="{00000000-0005-0000-0000-00005B000000}"/>
    <cellStyle name="20% - アクセント 4 22" xfId="93" xr:uid="{00000000-0005-0000-0000-00005C000000}"/>
    <cellStyle name="20% - アクセント 4 23" xfId="94" xr:uid="{00000000-0005-0000-0000-00005D000000}"/>
    <cellStyle name="20% - アクセント 4 24" xfId="95" xr:uid="{00000000-0005-0000-0000-00005E000000}"/>
    <cellStyle name="20% - アクセント 4 25" xfId="96" xr:uid="{00000000-0005-0000-0000-00005F000000}"/>
    <cellStyle name="20% - アクセント 4 3" xfId="97" xr:uid="{00000000-0005-0000-0000-000060000000}"/>
    <cellStyle name="20% - アクセント 4 3 2" xfId="98" xr:uid="{00000000-0005-0000-0000-000061000000}"/>
    <cellStyle name="20% - アクセント 4 4" xfId="99" xr:uid="{00000000-0005-0000-0000-000062000000}"/>
    <cellStyle name="20% - アクセント 4 5" xfId="100" xr:uid="{00000000-0005-0000-0000-000063000000}"/>
    <cellStyle name="20% - アクセント 4 6" xfId="101" xr:uid="{00000000-0005-0000-0000-000064000000}"/>
    <cellStyle name="20% - アクセント 4 7" xfId="102" xr:uid="{00000000-0005-0000-0000-000065000000}"/>
    <cellStyle name="20% - アクセント 4 8" xfId="103" xr:uid="{00000000-0005-0000-0000-000066000000}"/>
    <cellStyle name="20% - アクセント 4 9" xfId="104" xr:uid="{00000000-0005-0000-0000-000067000000}"/>
    <cellStyle name="20% - アクセント 5 10" xfId="105" xr:uid="{00000000-0005-0000-0000-000068000000}"/>
    <cellStyle name="20% - アクセント 5 11" xfId="106" xr:uid="{00000000-0005-0000-0000-000069000000}"/>
    <cellStyle name="20% - アクセント 5 12" xfId="107" xr:uid="{00000000-0005-0000-0000-00006A000000}"/>
    <cellStyle name="20% - アクセント 5 13" xfId="108" xr:uid="{00000000-0005-0000-0000-00006B000000}"/>
    <cellStyle name="20% - アクセント 5 14" xfId="109" xr:uid="{00000000-0005-0000-0000-00006C000000}"/>
    <cellStyle name="20% - アクセント 5 15" xfId="110" xr:uid="{00000000-0005-0000-0000-00006D000000}"/>
    <cellStyle name="20% - アクセント 5 16" xfId="111" xr:uid="{00000000-0005-0000-0000-00006E000000}"/>
    <cellStyle name="20% - アクセント 5 17" xfId="112" xr:uid="{00000000-0005-0000-0000-00006F000000}"/>
    <cellStyle name="20% - アクセント 5 18" xfId="113" xr:uid="{00000000-0005-0000-0000-000070000000}"/>
    <cellStyle name="20% - アクセント 5 19" xfId="114" xr:uid="{00000000-0005-0000-0000-000071000000}"/>
    <cellStyle name="20% - アクセント 5 2" xfId="115" xr:uid="{00000000-0005-0000-0000-000072000000}"/>
    <cellStyle name="20% - アクセント 5 2 2" xfId="116" xr:uid="{00000000-0005-0000-0000-000073000000}"/>
    <cellStyle name="20% - アクセント 5 20" xfId="117" xr:uid="{00000000-0005-0000-0000-000074000000}"/>
    <cellStyle name="20% - アクセント 5 21" xfId="118" xr:uid="{00000000-0005-0000-0000-000075000000}"/>
    <cellStyle name="20% - アクセント 5 22" xfId="119" xr:uid="{00000000-0005-0000-0000-000076000000}"/>
    <cellStyle name="20% - アクセント 5 23" xfId="120" xr:uid="{00000000-0005-0000-0000-000077000000}"/>
    <cellStyle name="20% - アクセント 5 24" xfId="121" xr:uid="{00000000-0005-0000-0000-000078000000}"/>
    <cellStyle name="20% - アクセント 5 25" xfId="122" xr:uid="{00000000-0005-0000-0000-000079000000}"/>
    <cellStyle name="20% - アクセント 5 3" xfId="123" xr:uid="{00000000-0005-0000-0000-00007A000000}"/>
    <cellStyle name="20% - アクセント 5 3 2" xfId="124" xr:uid="{00000000-0005-0000-0000-00007B000000}"/>
    <cellStyle name="20% - アクセント 5 4" xfId="125" xr:uid="{00000000-0005-0000-0000-00007C000000}"/>
    <cellStyle name="20% - アクセント 5 5" xfId="126" xr:uid="{00000000-0005-0000-0000-00007D000000}"/>
    <cellStyle name="20% - アクセント 5 6" xfId="127" xr:uid="{00000000-0005-0000-0000-00007E000000}"/>
    <cellStyle name="20% - アクセント 5 7" xfId="128" xr:uid="{00000000-0005-0000-0000-00007F000000}"/>
    <cellStyle name="20% - アクセント 5 8" xfId="129" xr:uid="{00000000-0005-0000-0000-000080000000}"/>
    <cellStyle name="20% - アクセント 5 9" xfId="130" xr:uid="{00000000-0005-0000-0000-000081000000}"/>
    <cellStyle name="20% - アクセント 6 10" xfId="131" xr:uid="{00000000-0005-0000-0000-000082000000}"/>
    <cellStyle name="20% - アクセント 6 11" xfId="132" xr:uid="{00000000-0005-0000-0000-000083000000}"/>
    <cellStyle name="20% - アクセント 6 12" xfId="133" xr:uid="{00000000-0005-0000-0000-000084000000}"/>
    <cellStyle name="20% - アクセント 6 13" xfId="134" xr:uid="{00000000-0005-0000-0000-000085000000}"/>
    <cellStyle name="20% - アクセント 6 14" xfId="135" xr:uid="{00000000-0005-0000-0000-000086000000}"/>
    <cellStyle name="20% - アクセント 6 15" xfId="136" xr:uid="{00000000-0005-0000-0000-000087000000}"/>
    <cellStyle name="20% - アクセント 6 16" xfId="137" xr:uid="{00000000-0005-0000-0000-000088000000}"/>
    <cellStyle name="20% - アクセント 6 17" xfId="138" xr:uid="{00000000-0005-0000-0000-000089000000}"/>
    <cellStyle name="20% - アクセント 6 18" xfId="139" xr:uid="{00000000-0005-0000-0000-00008A000000}"/>
    <cellStyle name="20% - アクセント 6 19" xfId="140" xr:uid="{00000000-0005-0000-0000-00008B000000}"/>
    <cellStyle name="20% - アクセント 6 2" xfId="141" xr:uid="{00000000-0005-0000-0000-00008C000000}"/>
    <cellStyle name="20% - アクセント 6 2 2" xfId="142" xr:uid="{00000000-0005-0000-0000-00008D000000}"/>
    <cellStyle name="20% - アクセント 6 20" xfId="143" xr:uid="{00000000-0005-0000-0000-00008E000000}"/>
    <cellStyle name="20% - アクセント 6 21" xfId="144" xr:uid="{00000000-0005-0000-0000-00008F000000}"/>
    <cellStyle name="20% - アクセント 6 22" xfId="145" xr:uid="{00000000-0005-0000-0000-000090000000}"/>
    <cellStyle name="20% - アクセント 6 23" xfId="146" xr:uid="{00000000-0005-0000-0000-000091000000}"/>
    <cellStyle name="20% - アクセント 6 24" xfId="147" xr:uid="{00000000-0005-0000-0000-000092000000}"/>
    <cellStyle name="20% - アクセント 6 25" xfId="148" xr:uid="{00000000-0005-0000-0000-000093000000}"/>
    <cellStyle name="20% - アクセント 6 3" xfId="149" xr:uid="{00000000-0005-0000-0000-000094000000}"/>
    <cellStyle name="20% - アクセント 6 3 2" xfId="150" xr:uid="{00000000-0005-0000-0000-000095000000}"/>
    <cellStyle name="20% - アクセント 6 4" xfId="151" xr:uid="{00000000-0005-0000-0000-000096000000}"/>
    <cellStyle name="20% - アクセント 6 5" xfId="152" xr:uid="{00000000-0005-0000-0000-000097000000}"/>
    <cellStyle name="20% - アクセント 6 6" xfId="153" xr:uid="{00000000-0005-0000-0000-000098000000}"/>
    <cellStyle name="20% - アクセント 6 7" xfId="154" xr:uid="{00000000-0005-0000-0000-000099000000}"/>
    <cellStyle name="20% - アクセント 6 8" xfId="155" xr:uid="{00000000-0005-0000-0000-00009A000000}"/>
    <cellStyle name="20% - アクセント 6 9" xfId="156" xr:uid="{00000000-0005-0000-0000-00009B000000}"/>
    <cellStyle name="40% - アクセント 1 10" xfId="157" xr:uid="{00000000-0005-0000-0000-00009C000000}"/>
    <cellStyle name="40% - アクセント 1 11" xfId="158" xr:uid="{00000000-0005-0000-0000-00009D000000}"/>
    <cellStyle name="40% - アクセント 1 12" xfId="159" xr:uid="{00000000-0005-0000-0000-00009E000000}"/>
    <cellStyle name="40% - アクセント 1 13" xfId="160" xr:uid="{00000000-0005-0000-0000-00009F000000}"/>
    <cellStyle name="40% - アクセント 1 14" xfId="161" xr:uid="{00000000-0005-0000-0000-0000A0000000}"/>
    <cellStyle name="40% - アクセント 1 15" xfId="162" xr:uid="{00000000-0005-0000-0000-0000A1000000}"/>
    <cellStyle name="40% - アクセント 1 16" xfId="163" xr:uid="{00000000-0005-0000-0000-0000A2000000}"/>
    <cellStyle name="40% - アクセント 1 17" xfId="164" xr:uid="{00000000-0005-0000-0000-0000A3000000}"/>
    <cellStyle name="40% - アクセント 1 18" xfId="165" xr:uid="{00000000-0005-0000-0000-0000A4000000}"/>
    <cellStyle name="40% - アクセント 1 19" xfId="166" xr:uid="{00000000-0005-0000-0000-0000A5000000}"/>
    <cellStyle name="40% - アクセント 1 2" xfId="167" xr:uid="{00000000-0005-0000-0000-0000A6000000}"/>
    <cellStyle name="40% - アクセント 1 2 2" xfId="168" xr:uid="{00000000-0005-0000-0000-0000A7000000}"/>
    <cellStyle name="40% - アクセント 1 20" xfId="169" xr:uid="{00000000-0005-0000-0000-0000A8000000}"/>
    <cellStyle name="40% - アクセント 1 21" xfId="170" xr:uid="{00000000-0005-0000-0000-0000A9000000}"/>
    <cellStyle name="40% - アクセント 1 22" xfId="171" xr:uid="{00000000-0005-0000-0000-0000AA000000}"/>
    <cellStyle name="40% - アクセント 1 23" xfId="172" xr:uid="{00000000-0005-0000-0000-0000AB000000}"/>
    <cellStyle name="40% - アクセント 1 24" xfId="173" xr:uid="{00000000-0005-0000-0000-0000AC000000}"/>
    <cellStyle name="40% - アクセント 1 25" xfId="174" xr:uid="{00000000-0005-0000-0000-0000AD000000}"/>
    <cellStyle name="40% - アクセント 1 3" xfId="175" xr:uid="{00000000-0005-0000-0000-0000AE000000}"/>
    <cellStyle name="40% - アクセント 1 3 2" xfId="176" xr:uid="{00000000-0005-0000-0000-0000AF000000}"/>
    <cellStyle name="40% - アクセント 1 4" xfId="177" xr:uid="{00000000-0005-0000-0000-0000B0000000}"/>
    <cellStyle name="40% - アクセント 1 5" xfId="178" xr:uid="{00000000-0005-0000-0000-0000B1000000}"/>
    <cellStyle name="40% - アクセント 1 6" xfId="179" xr:uid="{00000000-0005-0000-0000-0000B2000000}"/>
    <cellStyle name="40% - アクセント 1 7" xfId="180" xr:uid="{00000000-0005-0000-0000-0000B3000000}"/>
    <cellStyle name="40% - アクセント 1 8" xfId="181" xr:uid="{00000000-0005-0000-0000-0000B4000000}"/>
    <cellStyle name="40% - アクセント 1 9" xfId="182" xr:uid="{00000000-0005-0000-0000-0000B5000000}"/>
    <cellStyle name="40% - アクセント 2 10" xfId="183" xr:uid="{00000000-0005-0000-0000-0000B6000000}"/>
    <cellStyle name="40% - アクセント 2 11" xfId="184" xr:uid="{00000000-0005-0000-0000-0000B7000000}"/>
    <cellStyle name="40% - アクセント 2 12" xfId="185" xr:uid="{00000000-0005-0000-0000-0000B8000000}"/>
    <cellStyle name="40% - アクセント 2 13" xfId="186" xr:uid="{00000000-0005-0000-0000-0000B9000000}"/>
    <cellStyle name="40% - アクセント 2 14" xfId="187" xr:uid="{00000000-0005-0000-0000-0000BA000000}"/>
    <cellStyle name="40% - アクセント 2 15" xfId="188" xr:uid="{00000000-0005-0000-0000-0000BB000000}"/>
    <cellStyle name="40% - アクセント 2 16" xfId="189" xr:uid="{00000000-0005-0000-0000-0000BC000000}"/>
    <cellStyle name="40% - アクセント 2 17" xfId="190" xr:uid="{00000000-0005-0000-0000-0000BD000000}"/>
    <cellStyle name="40% - アクセント 2 18" xfId="191" xr:uid="{00000000-0005-0000-0000-0000BE000000}"/>
    <cellStyle name="40% - アクセント 2 19" xfId="192" xr:uid="{00000000-0005-0000-0000-0000BF000000}"/>
    <cellStyle name="40% - アクセント 2 2" xfId="193" xr:uid="{00000000-0005-0000-0000-0000C0000000}"/>
    <cellStyle name="40% - アクセント 2 2 2" xfId="194" xr:uid="{00000000-0005-0000-0000-0000C1000000}"/>
    <cellStyle name="40% - アクセント 2 20" xfId="195" xr:uid="{00000000-0005-0000-0000-0000C2000000}"/>
    <cellStyle name="40% - アクセント 2 21" xfId="196" xr:uid="{00000000-0005-0000-0000-0000C3000000}"/>
    <cellStyle name="40% - アクセント 2 22" xfId="197" xr:uid="{00000000-0005-0000-0000-0000C4000000}"/>
    <cellStyle name="40% - アクセント 2 23" xfId="198" xr:uid="{00000000-0005-0000-0000-0000C5000000}"/>
    <cellStyle name="40% - アクセント 2 24" xfId="199" xr:uid="{00000000-0005-0000-0000-0000C6000000}"/>
    <cellStyle name="40% - アクセント 2 25" xfId="200" xr:uid="{00000000-0005-0000-0000-0000C7000000}"/>
    <cellStyle name="40% - アクセント 2 3" xfId="201" xr:uid="{00000000-0005-0000-0000-0000C8000000}"/>
    <cellStyle name="40% - アクセント 2 3 2" xfId="202" xr:uid="{00000000-0005-0000-0000-0000C9000000}"/>
    <cellStyle name="40% - アクセント 2 4" xfId="203" xr:uid="{00000000-0005-0000-0000-0000CA000000}"/>
    <cellStyle name="40% - アクセント 2 5" xfId="204" xr:uid="{00000000-0005-0000-0000-0000CB000000}"/>
    <cellStyle name="40% - アクセント 2 6" xfId="205" xr:uid="{00000000-0005-0000-0000-0000CC000000}"/>
    <cellStyle name="40% - アクセント 2 7" xfId="206" xr:uid="{00000000-0005-0000-0000-0000CD000000}"/>
    <cellStyle name="40% - アクセント 2 8" xfId="207" xr:uid="{00000000-0005-0000-0000-0000CE000000}"/>
    <cellStyle name="40% - アクセント 2 9" xfId="208" xr:uid="{00000000-0005-0000-0000-0000CF000000}"/>
    <cellStyle name="40% - アクセント 3 10" xfId="209" xr:uid="{00000000-0005-0000-0000-0000D0000000}"/>
    <cellStyle name="40% - アクセント 3 11" xfId="210" xr:uid="{00000000-0005-0000-0000-0000D1000000}"/>
    <cellStyle name="40% - アクセント 3 12" xfId="211" xr:uid="{00000000-0005-0000-0000-0000D2000000}"/>
    <cellStyle name="40% - アクセント 3 13" xfId="212" xr:uid="{00000000-0005-0000-0000-0000D3000000}"/>
    <cellStyle name="40% - アクセント 3 14" xfId="213" xr:uid="{00000000-0005-0000-0000-0000D4000000}"/>
    <cellStyle name="40% - アクセント 3 15" xfId="214" xr:uid="{00000000-0005-0000-0000-0000D5000000}"/>
    <cellStyle name="40% - アクセント 3 16" xfId="215" xr:uid="{00000000-0005-0000-0000-0000D6000000}"/>
    <cellStyle name="40% - アクセント 3 17" xfId="216" xr:uid="{00000000-0005-0000-0000-0000D7000000}"/>
    <cellStyle name="40% - アクセント 3 18" xfId="217" xr:uid="{00000000-0005-0000-0000-0000D8000000}"/>
    <cellStyle name="40% - アクセント 3 19" xfId="218" xr:uid="{00000000-0005-0000-0000-0000D9000000}"/>
    <cellStyle name="40% - アクセント 3 2" xfId="219" xr:uid="{00000000-0005-0000-0000-0000DA000000}"/>
    <cellStyle name="40% - アクセント 3 2 2" xfId="220" xr:uid="{00000000-0005-0000-0000-0000DB000000}"/>
    <cellStyle name="40% - アクセント 3 20" xfId="221" xr:uid="{00000000-0005-0000-0000-0000DC000000}"/>
    <cellStyle name="40% - アクセント 3 21" xfId="222" xr:uid="{00000000-0005-0000-0000-0000DD000000}"/>
    <cellStyle name="40% - アクセント 3 22" xfId="223" xr:uid="{00000000-0005-0000-0000-0000DE000000}"/>
    <cellStyle name="40% - アクセント 3 23" xfId="224" xr:uid="{00000000-0005-0000-0000-0000DF000000}"/>
    <cellStyle name="40% - アクセント 3 24" xfId="225" xr:uid="{00000000-0005-0000-0000-0000E0000000}"/>
    <cellStyle name="40% - アクセント 3 25" xfId="226" xr:uid="{00000000-0005-0000-0000-0000E1000000}"/>
    <cellStyle name="40% - アクセント 3 3" xfId="227" xr:uid="{00000000-0005-0000-0000-0000E2000000}"/>
    <cellStyle name="40% - アクセント 3 3 2" xfId="228" xr:uid="{00000000-0005-0000-0000-0000E3000000}"/>
    <cellStyle name="40% - アクセント 3 4" xfId="229" xr:uid="{00000000-0005-0000-0000-0000E4000000}"/>
    <cellStyle name="40% - アクセント 3 5" xfId="230" xr:uid="{00000000-0005-0000-0000-0000E5000000}"/>
    <cellStyle name="40% - アクセント 3 6" xfId="231" xr:uid="{00000000-0005-0000-0000-0000E6000000}"/>
    <cellStyle name="40% - アクセント 3 7" xfId="232" xr:uid="{00000000-0005-0000-0000-0000E7000000}"/>
    <cellStyle name="40% - アクセント 3 8" xfId="233" xr:uid="{00000000-0005-0000-0000-0000E8000000}"/>
    <cellStyle name="40% - アクセント 3 9" xfId="234" xr:uid="{00000000-0005-0000-0000-0000E9000000}"/>
    <cellStyle name="40% - アクセント 4 10" xfId="235" xr:uid="{00000000-0005-0000-0000-0000EA000000}"/>
    <cellStyle name="40% - アクセント 4 11" xfId="236" xr:uid="{00000000-0005-0000-0000-0000EB000000}"/>
    <cellStyle name="40% - アクセント 4 12" xfId="237" xr:uid="{00000000-0005-0000-0000-0000EC000000}"/>
    <cellStyle name="40% - アクセント 4 13" xfId="238" xr:uid="{00000000-0005-0000-0000-0000ED000000}"/>
    <cellStyle name="40% - アクセント 4 14" xfId="239" xr:uid="{00000000-0005-0000-0000-0000EE000000}"/>
    <cellStyle name="40% - アクセント 4 15" xfId="240" xr:uid="{00000000-0005-0000-0000-0000EF000000}"/>
    <cellStyle name="40% - アクセント 4 16" xfId="241" xr:uid="{00000000-0005-0000-0000-0000F0000000}"/>
    <cellStyle name="40% - アクセント 4 17" xfId="242" xr:uid="{00000000-0005-0000-0000-0000F1000000}"/>
    <cellStyle name="40% - アクセント 4 18" xfId="243" xr:uid="{00000000-0005-0000-0000-0000F2000000}"/>
    <cellStyle name="40% - アクセント 4 19" xfId="244" xr:uid="{00000000-0005-0000-0000-0000F3000000}"/>
    <cellStyle name="40% - アクセント 4 2" xfId="245" xr:uid="{00000000-0005-0000-0000-0000F4000000}"/>
    <cellStyle name="40% - アクセント 4 2 2" xfId="246" xr:uid="{00000000-0005-0000-0000-0000F5000000}"/>
    <cellStyle name="40% - アクセント 4 20" xfId="247" xr:uid="{00000000-0005-0000-0000-0000F6000000}"/>
    <cellStyle name="40% - アクセント 4 21" xfId="248" xr:uid="{00000000-0005-0000-0000-0000F7000000}"/>
    <cellStyle name="40% - アクセント 4 22" xfId="249" xr:uid="{00000000-0005-0000-0000-0000F8000000}"/>
    <cellStyle name="40% - アクセント 4 23" xfId="250" xr:uid="{00000000-0005-0000-0000-0000F9000000}"/>
    <cellStyle name="40% - アクセント 4 24" xfId="251" xr:uid="{00000000-0005-0000-0000-0000FA000000}"/>
    <cellStyle name="40% - アクセント 4 25" xfId="252" xr:uid="{00000000-0005-0000-0000-0000FB000000}"/>
    <cellStyle name="40% - アクセント 4 3" xfId="253" xr:uid="{00000000-0005-0000-0000-0000FC000000}"/>
    <cellStyle name="40% - アクセント 4 3 2" xfId="254" xr:uid="{00000000-0005-0000-0000-0000FD000000}"/>
    <cellStyle name="40% - アクセント 4 4" xfId="255" xr:uid="{00000000-0005-0000-0000-0000FE000000}"/>
    <cellStyle name="40% - アクセント 4 5" xfId="256" xr:uid="{00000000-0005-0000-0000-0000FF000000}"/>
    <cellStyle name="40% - アクセント 4 6" xfId="257" xr:uid="{00000000-0005-0000-0000-000000010000}"/>
    <cellStyle name="40% - アクセント 4 7" xfId="258" xr:uid="{00000000-0005-0000-0000-000001010000}"/>
    <cellStyle name="40% - アクセント 4 8" xfId="259" xr:uid="{00000000-0005-0000-0000-000002010000}"/>
    <cellStyle name="40% - アクセント 4 9" xfId="260" xr:uid="{00000000-0005-0000-0000-000003010000}"/>
    <cellStyle name="40% - アクセント 5 10" xfId="261" xr:uid="{00000000-0005-0000-0000-000004010000}"/>
    <cellStyle name="40% - アクセント 5 11" xfId="262" xr:uid="{00000000-0005-0000-0000-000005010000}"/>
    <cellStyle name="40% - アクセント 5 12" xfId="263" xr:uid="{00000000-0005-0000-0000-000006010000}"/>
    <cellStyle name="40% - アクセント 5 13" xfId="264" xr:uid="{00000000-0005-0000-0000-000007010000}"/>
    <cellStyle name="40% - アクセント 5 14" xfId="265" xr:uid="{00000000-0005-0000-0000-000008010000}"/>
    <cellStyle name="40% - アクセント 5 15" xfId="266" xr:uid="{00000000-0005-0000-0000-000009010000}"/>
    <cellStyle name="40% - アクセント 5 16" xfId="267" xr:uid="{00000000-0005-0000-0000-00000A010000}"/>
    <cellStyle name="40% - アクセント 5 17" xfId="268" xr:uid="{00000000-0005-0000-0000-00000B010000}"/>
    <cellStyle name="40% - アクセント 5 18" xfId="269" xr:uid="{00000000-0005-0000-0000-00000C010000}"/>
    <cellStyle name="40% - アクセント 5 19" xfId="270" xr:uid="{00000000-0005-0000-0000-00000D010000}"/>
    <cellStyle name="40% - アクセント 5 2" xfId="271" xr:uid="{00000000-0005-0000-0000-00000E010000}"/>
    <cellStyle name="40% - アクセント 5 2 2" xfId="272" xr:uid="{00000000-0005-0000-0000-00000F010000}"/>
    <cellStyle name="40% - アクセント 5 20" xfId="273" xr:uid="{00000000-0005-0000-0000-000010010000}"/>
    <cellStyle name="40% - アクセント 5 21" xfId="274" xr:uid="{00000000-0005-0000-0000-000011010000}"/>
    <cellStyle name="40% - アクセント 5 22" xfId="275" xr:uid="{00000000-0005-0000-0000-000012010000}"/>
    <cellStyle name="40% - アクセント 5 23" xfId="276" xr:uid="{00000000-0005-0000-0000-000013010000}"/>
    <cellStyle name="40% - アクセント 5 24" xfId="277" xr:uid="{00000000-0005-0000-0000-000014010000}"/>
    <cellStyle name="40% - アクセント 5 25" xfId="278" xr:uid="{00000000-0005-0000-0000-000015010000}"/>
    <cellStyle name="40% - アクセント 5 3" xfId="279" xr:uid="{00000000-0005-0000-0000-000016010000}"/>
    <cellStyle name="40% - アクセント 5 3 2" xfId="280" xr:uid="{00000000-0005-0000-0000-000017010000}"/>
    <cellStyle name="40% - アクセント 5 4" xfId="281" xr:uid="{00000000-0005-0000-0000-000018010000}"/>
    <cellStyle name="40% - アクセント 5 5" xfId="282" xr:uid="{00000000-0005-0000-0000-000019010000}"/>
    <cellStyle name="40% - アクセント 5 6" xfId="283" xr:uid="{00000000-0005-0000-0000-00001A010000}"/>
    <cellStyle name="40% - アクセント 5 7" xfId="284" xr:uid="{00000000-0005-0000-0000-00001B010000}"/>
    <cellStyle name="40% - アクセント 5 8" xfId="285" xr:uid="{00000000-0005-0000-0000-00001C010000}"/>
    <cellStyle name="40% - アクセント 5 9" xfId="286" xr:uid="{00000000-0005-0000-0000-00001D010000}"/>
    <cellStyle name="40% - アクセント 6 10" xfId="287" xr:uid="{00000000-0005-0000-0000-00001E010000}"/>
    <cellStyle name="40% - アクセント 6 11" xfId="288" xr:uid="{00000000-0005-0000-0000-00001F010000}"/>
    <cellStyle name="40% - アクセント 6 12" xfId="289" xr:uid="{00000000-0005-0000-0000-000020010000}"/>
    <cellStyle name="40% - アクセント 6 13" xfId="290" xr:uid="{00000000-0005-0000-0000-000021010000}"/>
    <cellStyle name="40% - アクセント 6 14" xfId="291" xr:uid="{00000000-0005-0000-0000-000022010000}"/>
    <cellStyle name="40% - アクセント 6 15" xfId="292" xr:uid="{00000000-0005-0000-0000-000023010000}"/>
    <cellStyle name="40% - アクセント 6 16" xfId="293" xr:uid="{00000000-0005-0000-0000-000024010000}"/>
    <cellStyle name="40% - アクセント 6 17" xfId="294" xr:uid="{00000000-0005-0000-0000-000025010000}"/>
    <cellStyle name="40% - アクセント 6 18" xfId="295" xr:uid="{00000000-0005-0000-0000-000026010000}"/>
    <cellStyle name="40% - アクセント 6 19" xfId="296" xr:uid="{00000000-0005-0000-0000-000027010000}"/>
    <cellStyle name="40% - アクセント 6 2" xfId="297" xr:uid="{00000000-0005-0000-0000-000028010000}"/>
    <cellStyle name="40% - アクセント 6 2 2" xfId="298" xr:uid="{00000000-0005-0000-0000-000029010000}"/>
    <cellStyle name="40% - アクセント 6 20" xfId="299" xr:uid="{00000000-0005-0000-0000-00002A010000}"/>
    <cellStyle name="40% - アクセント 6 21" xfId="300" xr:uid="{00000000-0005-0000-0000-00002B010000}"/>
    <cellStyle name="40% - アクセント 6 22" xfId="301" xr:uid="{00000000-0005-0000-0000-00002C010000}"/>
    <cellStyle name="40% - アクセント 6 23" xfId="302" xr:uid="{00000000-0005-0000-0000-00002D010000}"/>
    <cellStyle name="40% - アクセント 6 24" xfId="303" xr:uid="{00000000-0005-0000-0000-00002E010000}"/>
    <cellStyle name="40% - アクセント 6 25" xfId="304" xr:uid="{00000000-0005-0000-0000-00002F010000}"/>
    <cellStyle name="40% - アクセント 6 3" xfId="305" xr:uid="{00000000-0005-0000-0000-000030010000}"/>
    <cellStyle name="40% - アクセント 6 3 2" xfId="306" xr:uid="{00000000-0005-0000-0000-000031010000}"/>
    <cellStyle name="40% - アクセント 6 4" xfId="307" xr:uid="{00000000-0005-0000-0000-000032010000}"/>
    <cellStyle name="40% - アクセント 6 5" xfId="308" xr:uid="{00000000-0005-0000-0000-000033010000}"/>
    <cellStyle name="40% - アクセント 6 6" xfId="309" xr:uid="{00000000-0005-0000-0000-000034010000}"/>
    <cellStyle name="40% - アクセント 6 7" xfId="310" xr:uid="{00000000-0005-0000-0000-000035010000}"/>
    <cellStyle name="40% - アクセント 6 8" xfId="311" xr:uid="{00000000-0005-0000-0000-000036010000}"/>
    <cellStyle name="40% - アクセント 6 9" xfId="312" xr:uid="{00000000-0005-0000-0000-000037010000}"/>
    <cellStyle name="60% - アクセント 1 10" xfId="313" xr:uid="{00000000-0005-0000-0000-000038010000}"/>
    <cellStyle name="60% - アクセント 1 11" xfId="314" xr:uid="{00000000-0005-0000-0000-000039010000}"/>
    <cellStyle name="60% - アクセント 1 12" xfId="315" xr:uid="{00000000-0005-0000-0000-00003A010000}"/>
    <cellStyle name="60% - アクセント 1 13" xfId="316" xr:uid="{00000000-0005-0000-0000-00003B010000}"/>
    <cellStyle name="60% - アクセント 1 14" xfId="317" xr:uid="{00000000-0005-0000-0000-00003C010000}"/>
    <cellStyle name="60% - アクセント 1 15" xfId="318" xr:uid="{00000000-0005-0000-0000-00003D010000}"/>
    <cellStyle name="60% - アクセント 1 16" xfId="319" xr:uid="{00000000-0005-0000-0000-00003E010000}"/>
    <cellStyle name="60% - アクセント 1 17" xfId="320" xr:uid="{00000000-0005-0000-0000-00003F010000}"/>
    <cellStyle name="60% - アクセント 1 18" xfId="321" xr:uid="{00000000-0005-0000-0000-000040010000}"/>
    <cellStyle name="60% - アクセント 1 19" xfId="322" xr:uid="{00000000-0005-0000-0000-000041010000}"/>
    <cellStyle name="60% - アクセント 1 2" xfId="323" xr:uid="{00000000-0005-0000-0000-000042010000}"/>
    <cellStyle name="60% - アクセント 1 2 2" xfId="324" xr:uid="{00000000-0005-0000-0000-000043010000}"/>
    <cellStyle name="60% - アクセント 1 20" xfId="325" xr:uid="{00000000-0005-0000-0000-000044010000}"/>
    <cellStyle name="60% - アクセント 1 21" xfId="326" xr:uid="{00000000-0005-0000-0000-000045010000}"/>
    <cellStyle name="60% - アクセント 1 22" xfId="327" xr:uid="{00000000-0005-0000-0000-000046010000}"/>
    <cellStyle name="60% - アクセント 1 23" xfId="328" xr:uid="{00000000-0005-0000-0000-000047010000}"/>
    <cellStyle name="60% - アクセント 1 24" xfId="329" xr:uid="{00000000-0005-0000-0000-000048010000}"/>
    <cellStyle name="60% - アクセント 1 25" xfId="330" xr:uid="{00000000-0005-0000-0000-000049010000}"/>
    <cellStyle name="60% - アクセント 1 3" xfId="331" xr:uid="{00000000-0005-0000-0000-00004A010000}"/>
    <cellStyle name="60% - アクセント 1 3 2" xfId="332" xr:uid="{00000000-0005-0000-0000-00004B010000}"/>
    <cellStyle name="60% - アクセント 1 4" xfId="333" xr:uid="{00000000-0005-0000-0000-00004C010000}"/>
    <cellStyle name="60% - アクセント 1 5" xfId="334" xr:uid="{00000000-0005-0000-0000-00004D010000}"/>
    <cellStyle name="60% - アクセント 1 6" xfId="335" xr:uid="{00000000-0005-0000-0000-00004E010000}"/>
    <cellStyle name="60% - アクセント 1 7" xfId="336" xr:uid="{00000000-0005-0000-0000-00004F010000}"/>
    <cellStyle name="60% - アクセント 1 8" xfId="337" xr:uid="{00000000-0005-0000-0000-000050010000}"/>
    <cellStyle name="60% - アクセント 1 9" xfId="338" xr:uid="{00000000-0005-0000-0000-000051010000}"/>
    <cellStyle name="60% - アクセント 2 10" xfId="339" xr:uid="{00000000-0005-0000-0000-000052010000}"/>
    <cellStyle name="60% - アクセント 2 11" xfId="340" xr:uid="{00000000-0005-0000-0000-000053010000}"/>
    <cellStyle name="60% - アクセント 2 12" xfId="341" xr:uid="{00000000-0005-0000-0000-000054010000}"/>
    <cellStyle name="60% - アクセント 2 13" xfId="342" xr:uid="{00000000-0005-0000-0000-000055010000}"/>
    <cellStyle name="60% - アクセント 2 14" xfId="343" xr:uid="{00000000-0005-0000-0000-000056010000}"/>
    <cellStyle name="60% - アクセント 2 15" xfId="344" xr:uid="{00000000-0005-0000-0000-000057010000}"/>
    <cellStyle name="60% - アクセント 2 16" xfId="345" xr:uid="{00000000-0005-0000-0000-000058010000}"/>
    <cellStyle name="60% - アクセント 2 17" xfId="346" xr:uid="{00000000-0005-0000-0000-000059010000}"/>
    <cellStyle name="60% - アクセント 2 18" xfId="347" xr:uid="{00000000-0005-0000-0000-00005A010000}"/>
    <cellStyle name="60% - アクセント 2 19" xfId="348" xr:uid="{00000000-0005-0000-0000-00005B010000}"/>
    <cellStyle name="60% - アクセント 2 2" xfId="349" xr:uid="{00000000-0005-0000-0000-00005C010000}"/>
    <cellStyle name="60% - アクセント 2 2 2" xfId="350" xr:uid="{00000000-0005-0000-0000-00005D010000}"/>
    <cellStyle name="60% - アクセント 2 20" xfId="351" xr:uid="{00000000-0005-0000-0000-00005E010000}"/>
    <cellStyle name="60% - アクセント 2 21" xfId="352" xr:uid="{00000000-0005-0000-0000-00005F010000}"/>
    <cellStyle name="60% - アクセント 2 22" xfId="353" xr:uid="{00000000-0005-0000-0000-000060010000}"/>
    <cellStyle name="60% - アクセント 2 23" xfId="354" xr:uid="{00000000-0005-0000-0000-000061010000}"/>
    <cellStyle name="60% - アクセント 2 24" xfId="355" xr:uid="{00000000-0005-0000-0000-000062010000}"/>
    <cellStyle name="60% - アクセント 2 25" xfId="356" xr:uid="{00000000-0005-0000-0000-000063010000}"/>
    <cellStyle name="60% - アクセント 2 3" xfId="357" xr:uid="{00000000-0005-0000-0000-000064010000}"/>
    <cellStyle name="60% - アクセント 2 3 2" xfId="358" xr:uid="{00000000-0005-0000-0000-000065010000}"/>
    <cellStyle name="60% - アクセント 2 4" xfId="359" xr:uid="{00000000-0005-0000-0000-000066010000}"/>
    <cellStyle name="60% - アクセント 2 5" xfId="360" xr:uid="{00000000-0005-0000-0000-000067010000}"/>
    <cellStyle name="60% - アクセント 2 6" xfId="361" xr:uid="{00000000-0005-0000-0000-000068010000}"/>
    <cellStyle name="60% - アクセント 2 7" xfId="362" xr:uid="{00000000-0005-0000-0000-000069010000}"/>
    <cellStyle name="60% - アクセント 2 8" xfId="363" xr:uid="{00000000-0005-0000-0000-00006A010000}"/>
    <cellStyle name="60% - アクセント 2 9" xfId="364" xr:uid="{00000000-0005-0000-0000-00006B010000}"/>
    <cellStyle name="60% - アクセント 3 10" xfId="365" xr:uid="{00000000-0005-0000-0000-00006C010000}"/>
    <cellStyle name="60% - アクセント 3 11" xfId="366" xr:uid="{00000000-0005-0000-0000-00006D010000}"/>
    <cellStyle name="60% - アクセント 3 12" xfId="367" xr:uid="{00000000-0005-0000-0000-00006E010000}"/>
    <cellStyle name="60% - アクセント 3 13" xfId="368" xr:uid="{00000000-0005-0000-0000-00006F010000}"/>
    <cellStyle name="60% - アクセント 3 14" xfId="369" xr:uid="{00000000-0005-0000-0000-000070010000}"/>
    <cellStyle name="60% - アクセント 3 15" xfId="370" xr:uid="{00000000-0005-0000-0000-000071010000}"/>
    <cellStyle name="60% - アクセント 3 16" xfId="371" xr:uid="{00000000-0005-0000-0000-000072010000}"/>
    <cellStyle name="60% - アクセント 3 17" xfId="372" xr:uid="{00000000-0005-0000-0000-000073010000}"/>
    <cellStyle name="60% - アクセント 3 18" xfId="373" xr:uid="{00000000-0005-0000-0000-000074010000}"/>
    <cellStyle name="60% - アクセント 3 19" xfId="374" xr:uid="{00000000-0005-0000-0000-000075010000}"/>
    <cellStyle name="60% - アクセント 3 2" xfId="375" xr:uid="{00000000-0005-0000-0000-000076010000}"/>
    <cellStyle name="60% - アクセント 3 2 2" xfId="376" xr:uid="{00000000-0005-0000-0000-000077010000}"/>
    <cellStyle name="60% - アクセント 3 20" xfId="377" xr:uid="{00000000-0005-0000-0000-000078010000}"/>
    <cellStyle name="60% - アクセント 3 21" xfId="378" xr:uid="{00000000-0005-0000-0000-000079010000}"/>
    <cellStyle name="60% - アクセント 3 22" xfId="379" xr:uid="{00000000-0005-0000-0000-00007A010000}"/>
    <cellStyle name="60% - アクセント 3 23" xfId="380" xr:uid="{00000000-0005-0000-0000-00007B010000}"/>
    <cellStyle name="60% - アクセント 3 24" xfId="381" xr:uid="{00000000-0005-0000-0000-00007C010000}"/>
    <cellStyle name="60% - アクセント 3 25" xfId="382" xr:uid="{00000000-0005-0000-0000-00007D010000}"/>
    <cellStyle name="60% - アクセント 3 3" xfId="383" xr:uid="{00000000-0005-0000-0000-00007E010000}"/>
    <cellStyle name="60% - アクセント 3 3 2" xfId="384" xr:uid="{00000000-0005-0000-0000-00007F010000}"/>
    <cellStyle name="60% - アクセント 3 4" xfId="385" xr:uid="{00000000-0005-0000-0000-000080010000}"/>
    <cellStyle name="60% - アクセント 3 5" xfId="386" xr:uid="{00000000-0005-0000-0000-000081010000}"/>
    <cellStyle name="60% - アクセント 3 6" xfId="387" xr:uid="{00000000-0005-0000-0000-000082010000}"/>
    <cellStyle name="60% - アクセント 3 7" xfId="388" xr:uid="{00000000-0005-0000-0000-000083010000}"/>
    <cellStyle name="60% - アクセント 3 8" xfId="389" xr:uid="{00000000-0005-0000-0000-000084010000}"/>
    <cellStyle name="60% - アクセント 3 9" xfId="390" xr:uid="{00000000-0005-0000-0000-000085010000}"/>
    <cellStyle name="60% - アクセント 4 10" xfId="391" xr:uid="{00000000-0005-0000-0000-000086010000}"/>
    <cellStyle name="60% - アクセント 4 11" xfId="392" xr:uid="{00000000-0005-0000-0000-000087010000}"/>
    <cellStyle name="60% - アクセント 4 12" xfId="393" xr:uid="{00000000-0005-0000-0000-000088010000}"/>
    <cellStyle name="60% - アクセント 4 13" xfId="394" xr:uid="{00000000-0005-0000-0000-000089010000}"/>
    <cellStyle name="60% - アクセント 4 14" xfId="395" xr:uid="{00000000-0005-0000-0000-00008A010000}"/>
    <cellStyle name="60% - アクセント 4 15" xfId="396" xr:uid="{00000000-0005-0000-0000-00008B010000}"/>
    <cellStyle name="60% - アクセント 4 16" xfId="397" xr:uid="{00000000-0005-0000-0000-00008C010000}"/>
    <cellStyle name="60% - アクセント 4 17" xfId="398" xr:uid="{00000000-0005-0000-0000-00008D010000}"/>
    <cellStyle name="60% - アクセント 4 18" xfId="399" xr:uid="{00000000-0005-0000-0000-00008E010000}"/>
    <cellStyle name="60% - アクセント 4 19" xfId="400" xr:uid="{00000000-0005-0000-0000-00008F010000}"/>
    <cellStyle name="60% - アクセント 4 2" xfId="401" xr:uid="{00000000-0005-0000-0000-000090010000}"/>
    <cellStyle name="60% - アクセント 4 2 2" xfId="402" xr:uid="{00000000-0005-0000-0000-000091010000}"/>
    <cellStyle name="60% - アクセント 4 20" xfId="403" xr:uid="{00000000-0005-0000-0000-000092010000}"/>
    <cellStyle name="60% - アクセント 4 21" xfId="404" xr:uid="{00000000-0005-0000-0000-000093010000}"/>
    <cellStyle name="60% - アクセント 4 22" xfId="405" xr:uid="{00000000-0005-0000-0000-000094010000}"/>
    <cellStyle name="60% - アクセント 4 23" xfId="406" xr:uid="{00000000-0005-0000-0000-000095010000}"/>
    <cellStyle name="60% - アクセント 4 24" xfId="407" xr:uid="{00000000-0005-0000-0000-000096010000}"/>
    <cellStyle name="60% - アクセント 4 25" xfId="408" xr:uid="{00000000-0005-0000-0000-000097010000}"/>
    <cellStyle name="60% - アクセント 4 3" xfId="409" xr:uid="{00000000-0005-0000-0000-000098010000}"/>
    <cellStyle name="60% - アクセント 4 3 2" xfId="410" xr:uid="{00000000-0005-0000-0000-000099010000}"/>
    <cellStyle name="60% - アクセント 4 4" xfId="411" xr:uid="{00000000-0005-0000-0000-00009A010000}"/>
    <cellStyle name="60% - アクセント 4 5" xfId="412" xr:uid="{00000000-0005-0000-0000-00009B010000}"/>
    <cellStyle name="60% - アクセント 4 6" xfId="413" xr:uid="{00000000-0005-0000-0000-00009C010000}"/>
    <cellStyle name="60% - アクセント 4 7" xfId="414" xr:uid="{00000000-0005-0000-0000-00009D010000}"/>
    <cellStyle name="60% - アクセント 4 8" xfId="415" xr:uid="{00000000-0005-0000-0000-00009E010000}"/>
    <cellStyle name="60% - アクセント 4 9" xfId="416" xr:uid="{00000000-0005-0000-0000-00009F010000}"/>
    <cellStyle name="60% - アクセント 5 10" xfId="417" xr:uid="{00000000-0005-0000-0000-0000A0010000}"/>
    <cellStyle name="60% - アクセント 5 11" xfId="418" xr:uid="{00000000-0005-0000-0000-0000A1010000}"/>
    <cellStyle name="60% - アクセント 5 12" xfId="419" xr:uid="{00000000-0005-0000-0000-0000A2010000}"/>
    <cellStyle name="60% - アクセント 5 13" xfId="420" xr:uid="{00000000-0005-0000-0000-0000A3010000}"/>
    <cellStyle name="60% - アクセント 5 14" xfId="421" xr:uid="{00000000-0005-0000-0000-0000A4010000}"/>
    <cellStyle name="60% - アクセント 5 15" xfId="422" xr:uid="{00000000-0005-0000-0000-0000A5010000}"/>
    <cellStyle name="60% - アクセント 5 16" xfId="423" xr:uid="{00000000-0005-0000-0000-0000A6010000}"/>
    <cellStyle name="60% - アクセント 5 17" xfId="424" xr:uid="{00000000-0005-0000-0000-0000A7010000}"/>
    <cellStyle name="60% - アクセント 5 18" xfId="425" xr:uid="{00000000-0005-0000-0000-0000A8010000}"/>
    <cellStyle name="60% - アクセント 5 19" xfId="426" xr:uid="{00000000-0005-0000-0000-0000A9010000}"/>
    <cellStyle name="60% - アクセント 5 2" xfId="427" xr:uid="{00000000-0005-0000-0000-0000AA010000}"/>
    <cellStyle name="60% - アクセント 5 2 2" xfId="428" xr:uid="{00000000-0005-0000-0000-0000AB010000}"/>
    <cellStyle name="60% - アクセント 5 20" xfId="429" xr:uid="{00000000-0005-0000-0000-0000AC010000}"/>
    <cellStyle name="60% - アクセント 5 21" xfId="430" xr:uid="{00000000-0005-0000-0000-0000AD010000}"/>
    <cellStyle name="60% - アクセント 5 22" xfId="431" xr:uid="{00000000-0005-0000-0000-0000AE010000}"/>
    <cellStyle name="60% - アクセント 5 23" xfId="432" xr:uid="{00000000-0005-0000-0000-0000AF010000}"/>
    <cellStyle name="60% - アクセント 5 24" xfId="433" xr:uid="{00000000-0005-0000-0000-0000B0010000}"/>
    <cellStyle name="60% - アクセント 5 25" xfId="434" xr:uid="{00000000-0005-0000-0000-0000B1010000}"/>
    <cellStyle name="60% - アクセント 5 3" xfId="435" xr:uid="{00000000-0005-0000-0000-0000B2010000}"/>
    <cellStyle name="60% - アクセント 5 3 2" xfId="436" xr:uid="{00000000-0005-0000-0000-0000B3010000}"/>
    <cellStyle name="60% - アクセント 5 4" xfId="437" xr:uid="{00000000-0005-0000-0000-0000B4010000}"/>
    <cellStyle name="60% - アクセント 5 5" xfId="438" xr:uid="{00000000-0005-0000-0000-0000B5010000}"/>
    <cellStyle name="60% - アクセント 5 6" xfId="439" xr:uid="{00000000-0005-0000-0000-0000B6010000}"/>
    <cellStyle name="60% - アクセント 5 7" xfId="440" xr:uid="{00000000-0005-0000-0000-0000B7010000}"/>
    <cellStyle name="60% - アクセント 5 8" xfId="441" xr:uid="{00000000-0005-0000-0000-0000B8010000}"/>
    <cellStyle name="60% - アクセント 5 9" xfId="442" xr:uid="{00000000-0005-0000-0000-0000B9010000}"/>
    <cellStyle name="60% - アクセント 6 10" xfId="443" xr:uid="{00000000-0005-0000-0000-0000BA010000}"/>
    <cellStyle name="60% - アクセント 6 11" xfId="444" xr:uid="{00000000-0005-0000-0000-0000BB010000}"/>
    <cellStyle name="60% - アクセント 6 12" xfId="445" xr:uid="{00000000-0005-0000-0000-0000BC010000}"/>
    <cellStyle name="60% - アクセント 6 13" xfId="446" xr:uid="{00000000-0005-0000-0000-0000BD010000}"/>
    <cellStyle name="60% - アクセント 6 14" xfId="447" xr:uid="{00000000-0005-0000-0000-0000BE010000}"/>
    <cellStyle name="60% - アクセント 6 15" xfId="448" xr:uid="{00000000-0005-0000-0000-0000BF010000}"/>
    <cellStyle name="60% - アクセント 6 16" xfId="449" xr:uid="{00000000-0005-0000-0000-0000C0010000}"/>
    <cellStyle name="60% - アクセント 6 17" xfId="450" xr:uid="{00000000-0005-0000-0000-0000C1010000}"/>
    <cellStyle name="60% - アクセント 6 18" xfId="451" xr:uid="{00000000-0005-0000-0000-0000C2010000}"/>
    <cellStyle name="60% - アクセント 6 19" xfId="452" xr:uid="{00000000-0005-0000-0000-0000C3010000}"/>
    <cellStyle name="60% - アクセント 6 2" xfId="453" xr:uid="{00000000-0005-0000-0000-0000C4010000}"/>
    <cellStyle name="60% - アクセント 6 2 2" xfId="454" xr:uid="{00000000-0005-0000-0000-0000C5010000}"/>
    <cellStyle name="60% - アクセント 6 20" xfId="455" xr:uid="{00000000-0005-0000-0000-0000C6010000}"/>
    <cellStyle name="60% - アクセント 6 21" xfId="456" xr:uid="{00000000-0005-0000-0000-0000C7010000}"/>
    <cellStyle name="60% - アクセント 6 22" xfId="457" xr:uid="{00000000-0005-0000-0000-0000C8010000}"/>
    <cellStyle name="60% - アクセント 6 23" xfId="458" xr:uid="{00000000-0005-0000-0000-0000C9010000}"/>
    <cellStyle name="60% - アクセント 6 24" xfId="459" xr:uid="{00000000-0005-0000-0000-0000CA010000}"/>
    <cellStyle name="60% - アクセント 6 25" xfId="460" xr:uid="{00000000-0005-0000-0000-0000CB010000}"/>
    <cellStyle name="60% - アクセント 6 3" xfId="461" xr:uid="{00000000-0005-0000-0000-0000CC010000}"/>
    <cellStyle name="60% - アクセント 6 3 2" xfId="462" xr:uid="{00000000-0005-0000-0000-0000CD010000}"/>
    <cellStyle name="60% - アクセント 6 4" xfId="463" xr:uid="{00000000-0005-0000-0000-0000CE010000}"/>
    <cellStyle name="60% - アクセント 6 5" xfId="464" xr:uid="{00000000-0005-0000-0000-0000CF010000}"/>
    <cellStyle name="60% - アクセント 6 6" xfId="465" xr:uid="{00000000-0005-0000-0000-0000D0010000}"/>
    <cellStyle name="60% - アクセント 6 7" xfId="466" xr:uid="{00000000-0005-0000-0000-0000D1010000}"/>
    <cellStyle name="60% - アクセント 6 8" xfId="467" xr:uid="{00000000-0005-0000-0000-0000D2010000}"/>
    <cellStyle name="60% - アクセント 6 9" xfId="468" xr:uid="{00000000-0005-0000-0000-0000D3010000}"/>
    <cellStyle name="アクセント 1 10" xfId="469" xr:uid="{00000000-0005-0000-0000-0000D4010000}"/>
    <cellStyle name="アクセント 1 11" xfId="470" xr:uid="{00000000-0005-0000-0000-0000D5010000}"/>
    <cellStyle name="アクセント 1 12" xfId="471" xr:uid="{00000000-0005-0000-0000-0000D6010000}"/>
    <cellStyle name="アクセント 1 13" xfId="472" xr:uid="{00000000-0005-0000-0000-0000D7010000}"/>
    <cellStyle name="アクセント 1 14" xfId="473" xr:uid="{00000000-0005-0000-0000-0000D8010000}"/>
    <cellStyle name="アクセント 1 15" xfId="474" xr:uid="{00000000-0005-0000-0000-0000D9010000}"/>
    <cellStyle name="アクセント 1 16" xfId="475" xr:uid="{00000000-0005-0000-0000-0000DA010000}"/>
    <cellStyle name="アクセント 1 17" xfId="476" xr:uid="{00000000-0005-0000-0000-0000DB010000}"/>
    <cellStyle name="アクセント 1 18" xfId="477" xr:uid="{00000000-0005-0000-0000-0000DC010000}"/>
    <cellStyle name="アクセント 1 19" xfId="478" xr:uid="{00000000-0005-0000-0000-0000DD010000}"/>
    <cellStyle name="アクセント 1 2" xfId="479" xr:uid="{00000000-0005-0000-0000-0000DE010000}"/>
    <cellStyle name="アクセント 1 2 2" xfId="480" xr:uid="{00000000-0005-0000-0000-0000DF010000}"/>
    <cellStyle name="アクセント 1 20" xfId="481" xr:uid="{00000000-0005-0000-0000-0000E0010000}"/>
    <cellStyle name="アクセント 1 21" xfId="482" xr:uid="{00000000-0005-0000-0000-0000E1010000}"/>
    <cellStyle name="アクセント 1 22" xfId="483" xr:uid="{00000000-0005-0000-0000-0000E2010000}"/>
    <cellStyle name="アクセント 1 23" xfId="484" xr:uid="{00000000-0005-0000-0000-0000E3010000}"/>
    <cellStyle name="アクセント 1 24" xfId="485" xr:uid="{00000000-0005-0000-0000-0000E4010000}"/>
    <cellStyle name="アクセント 1 25" xfId="486" xr:uid="{00000000-0005-0000-0000-0000E5010000}"/>
    <cellStyle name="アクセント 1 3" xfId="487" xr:uid="{00000000-0005-0000-0000-0000E6010000}"/>
    <cellStyle name="アクセント 1 3 2" xfId="488" xr:uid="{00000000-0005-0000-0000-0000E7010000}"/>
    <cellStyle name="アクセント 1 4" xfId="489" xr:uid="{00000000-0005-0000-0000-0000E8010000}"/>
    <cellStyle name="アクセント 1 5" xfId="490" xr:uid="{00000000-0005-0000-0000-0000E9010000}"/>
    <cellStyle name="アクセント 1 6" xfId="491" xr:uid="{00000000-0005-0000-0000-0000EA010000}"/>
    <cellStyle name="アクセント 1 7" xfId="492" xr:uid="{00000000-0005-0000-0000-0000EB010000}"/>
    <cellStyle name="アクセント 1 8" xfId="493" xr:uid="{00000000-0005-0000-0000-0000EC010000}"/>
    <cellStyle name="アクセント 1 9" xfId="494" xr:uid="{00000000-0005-0000-0000-0000ED010000}"/>
    <cellStyle name="アクセント 2 10" xfId="495" xr:uid="{00000000-0005-0000-0000-0000EE010000}"/>
    <cellStyle name="アクセント 2 11" xfId="496" xr:uid="{00000000-0005-0000-0000-0000EF010000}"/>
    <cellStyle name="アクセント 2 12" xfId="497" xr:uid="{00000000-0005-0000-0000-0000F0010000}"/>
    <cellStyle name="アクセント 2 13" xfId="498" xr:uid="{00000000-0005-0000-0000-0000F1010000}"/>
    <cellStyle name="アクセント 2 14" xfId="499" xr:uid="{00000000-0005-0000-0000-0000F2010000}"/>
    <cellStyle name="アクセント 2 15" xfId="500" xr:uid="{00000000-0005-0000-0000-0000F3010000}"/>
    <cellStyle name="アクセント 2 16" xfId="501" xr:uid="{00000000-0005-0000-0000-0000F4010000}"/>
    <cellStyle name="アクセント 2 17" xfId="502" xr:uid="{00000000-0005-0000-0000-0000F5010000}"/>
    <cellStyle name="アクセント 2 18" xfId="503" xr:uid="{00000000-0005-0000-0000-0000F6010000}"/>
    <cellStyle name="アクセント 2 19" xfId="504" xr:uid="{00000000-0005-0000-0000-0000F7010000}"/>
    <cellStyle name="アクセント 2 2" xfId="505" xr:uid="{00000000-0005-0000-0000-0000F8010000}"/>
    <cellStyle name="アクセント 2 2 2" xfId="506" xr:uid="{00000000-0005-0000-0000-0000F9010000}"/>
    <cellStyle name="アクセント 2 20" xfId="507" xr:uid="{00000000-0005-0000-0000-0000FA010000}"/>
    <cellStyle name="アクセント 2 21" xfId="508" xr:uid="{00000000-0005-0000-0000-0000FB010000}"/>
    <cellStyle name="アクセント 2 22" xfId="509" xr:uid="{00000000-0005-0000-0000-0000FC010000}"/>
    <cellStyle name="アクセント 2 23" xfId="510" xr:uid="{00000000-0005-0000-0000-0000FD010000}"/>
    <cellStyle name="アクセント 2 24" xfId="511" xr:uid="{00000000-0005-0000-0000-0000FE010000}"/>
    <cellStyle name="アクセント 2 25" xfId="512" xr:uid="{00000000-0005-0000-0000-0000FF010000}"/>
    <cellStyle name="アクセント 2 3" xfId="513" xr:uid="{00000000-0005-0000-0000-000000020000}"/>
    <cellStyle name="アクセント 2 3 2" xfId="514" xr:uid="{00000000-0005-0000-0000-000001020000}"/>
    <cellStyle name="アクセント 2 4" xfId="515" xr:uid="{00000000-0005-0000-0000-000002020000}"/>
    <cellStyle name="アクセント 2 5" xfId="516" xr:uid="{00000000-0005-0000-0000-000003020000}"/>
    <cellStyle name="アクセント 2 6" xfId="517" xr:uid="{00000000-0005-0000-0000-000004020000}"/>
    <cellStyle name="アクセント 2 7" xfId="518" xr:uid="{00000000-0005-0000-0000-000005020000}"/>
    <cellStyle name="アクセント 2 8" xfId="519" xr:uid="{00000000-0005-0000-0000-000006020000}"/>
    <cellStyle name="アクセント 2 9" xfId="520" xr:uid="{00000000-0005-0000-0000-000007020000}"/>
    <cellStyle name="アクセント 3 10" xfId="521" xr:uid="{00000000-0005-0000-0000-000008020000}"/>
    <cellStyle name="アクセント 3 11" xfId="522" xr:uid="{00000000-0005-0000-0000-000009020000}"/>
    <cellStyle name="アクセント 3 12" xfId="523" xr:uid="{00000000-0005-0000-0000-00000A020000}"/>
    <cellStyle name="アクセント 3 13" xfId="524" xr:uid="{00000000-0005-0000-0000-00000B020000}"/>
    <cellStyle name="アクセント 3 14" xfId="525" xr:uid="{00000000-0005-0000-0000-00000C020000}"/>
    <cellStyle name="アクセント 3 15" xfId="526" xr:uid="{00000000-0005-0000-0000-00000D020000}"/>
    <cellStyle name="アクセント 3 16" xfId="527" xr:uid="{00000000-0005-0000-0000-00000E020000}"/>
    <cellStyle name="アクセント 3 17" xfId="528" xr:uid="{00000000-0005-0000-0000-00000F020000}"/>
    <cellStyle name="アクセント 3 18" xfId="529" xr:uid="{00000000-0005-0000-0000-000010020000}"/>
    <cellStyle name="アクセント 3 19" xfId="530" xr:uid="{00000000-0005-0000-0000-000011020000}"/>
    <cellStyle name="アクセント 3 2" xfId="531" xr:uid="{00000000-0005-0000-0000-000012020000}"/>
    <cellStyle name="アクセント 3 2 2" xfId="532" xr:uid="{00000000-0005-0000-0000-000013020000}"/>
    <cellStyle name="アクセント 3 20" xfId="533" xr:uid="{00000000-0005-0000-0000-000014020000}"/>
    <cellStyle name="アクセント 3 21" xfId="534" xr:uid="{00000000-0005-0000-0000-000015020000}"/>
    <cellStyle name="アクセント 3 22" xfId="535" xr:uid="{00000000-0005-0000-0000-000016020000}"/>
    <cellStyle name="アクセント 3 23" xfId="536" xr:uid="{00000000-0005-0000-0000-000017020000}"/>
    <cellStyle name="アクセント 3 24" xfId="537" xr:uid="{00000000-0005-0000-0000-000018020000}"/>
    <cellStyle name="アクセント 3 25" xfId="538" xr:uid="{00000000-0005-0000-0000-000019020000}"/>
    <cellStyle name="アクセント 3 3" xfId="539" xr:uid="{00000000-0005-0000-0000-00001A020000}"/>
    <cellStyle name="アクセント 3 3 2" xfId="540" xr:uid="{00000000-0005-0000-0000-00001B020000}"/>
    <cellStyle name="アクセント 3 4" xfId="541" xr:uid="{00000000-0005-0000-0000-00001C020000}"/>
    <cellStyle name="アクセント 3 5" xfId="542" xr:uid="{00000000-0005-0000-0000-00001D020000}"/>
    <cellStyle name="アクセント 3 6" xfId="543" xr:uid="{00000000-0005-0000-0000-00001E020000}"/>
    <cellStyle name="アクセント 3 7" xfId="544" xr:uid="{00000000-0005-0000-0000-00001F020000}"/>
    <cellStyle name="アクセント 3 8" xfId="545" xr:uid="{00000000-0005-0000-0000-000020020000}"/>
    <cellStyle name="アクセント 3 9" xfId="546" xr:uid="{00000000-0005-0000-0000-000021020000}"/>
    <cellStyle name="アクセント 4 10" xfId="547" xr:uid="{00000000-0005-0000-0000-000022020000}"/>
    <cellStyle name="アクセント 4 11" xfId="548" xr:uid="{00000000-0005-0000-0000-000023020000}"/>
    <cellStyle name="アクセント 4 12" xfId="549" xr:uid="{00000000-0005-0000-0000-000024020000}"/>
    <cellStyle name="アクセント 4 13" xfId="550" xr:uid="{00000000-0005-0000-0000-000025020000}"/>
    <cellStyle name="アクセント 4 14" xfId="551" xr:uid="{00000000-0005-0000-0000-000026020000}"/>
    <cellStyle name="アクセント 4 15" xfId="552" xr:uid="{00000000-0005-0000-0000-000027020000}"/>
    <cellStyle name="アクセント 4 16" xfId="553" xr:uid="{00000000-0005-0000-0000-000028020000}"/>
    <cellStyle name="アクセント 4 17" xfId="554" xr:uid="{00000000-0005-0000-0000-000029020000}"/>
    <cellStyle name="アクセント 4 18" xfId="555" xr:uid="{00000000-0005-0000-0000-00002A020000}"/>
    <cellStyle name="アクセント 4 19" xfId="556" xr:uid="{00000000-0005-0000-0000-00002B020000}"/>
    <cellStyle name="アクセント 4 2" xfId="557" xr:uid="{00000000-0005-0000-0000-00002C020000}"/>
    <cellStyle name="アクセント 4 2 2" xfId="558" xr:uid="{00000000-0005-0000-0000-00002D020000}"/>
    <cellStyle name="アクセント 4 20" xfId="559" xr:uid="{00000000-0005-0000-0000-00002E020000}"/>
    <cellStyle name="アクセント 4 21" xfId="560" xr:uid="{00000000-0005-0000-0000-00002F020000}"/>
    <cellStyle name="アクセント 4 22" xfId="561" xr:uid="{00000000-0005-0000-0000-000030020000}"/>
    <cellStyle name="アクセント 4 23" xfId="562" xr:uid="{00000000-0005-0000-0000-000031020000}"/>
    <cellStyle name="アクセント 4 24" xfId="563" xr:uid="{00000000-0005-0000-0000-000032020000}"/>
    <cellStyle name="アクセント 4 25" xfId="564" xr:uid="{00000000-0005-0000-0000-000033020000}"/>
    <cellStyle name="アクセント 4 3" xfId="565" xr:uid="{00000000-0005-0000-0000-000034020000}"/>
    <cellStyle name="アクセント 4 3 2" xfId="566" xr:uid="{00000000-0005-0000-0000-000035020000}"/>
    <cellStyle name="アクセント 4 4" xfId="567" xr:uid="{00000000-0005-0000-0000-000036020000}"/>
    <cellStyle name="アクセント 4 5" xfId="568" xr:uid="{00000000-0005-0000-0000-000037020000}"/>
    <cellStyle name="アクセント 4 6" xfId="569" xr:uid="{00000000-0005-0000-0000-000038020000}"/>
    <cellStyle name="アクセント 4 7" xfId="570" xr:uid="{00000000-0005-0000-0000-000039020000}"/>
    <cellStyle name="アクセント 4 8" xfId="571" xr:uid="{00000000-0005-0000-0000-00003A020000}"/>
    <cellStyle name="アクセント 4 9" xfId="572" xr:uid="{00000000-0005-0000-0000-00003B020000}"/>
    <cellStyle name="アクセント 5 10" xfId="573" xr:uid="{00000000-0005-0000-0000-00003C020000}"/>
    <cellStyle name="アクセント 5 11" xfId="574" xr:uid="{00000000-0005-0000-0000-00003D020000}"/>
    <cellStyle name="アクセント 5 12" xfId="575" xr:uid="{00000000-0005-0000-0000-00003E020000}"/>
    <cellStyle name="アクセント 5 13" xfId="576" xr:uid="{00000000-0005-0000-0000-00003F020000}"/>
    <cellStyle name="アクセント 5 14" xfId="577" xr:uid="{00000000-0005-0000-0000-000040020000}"/>
    <cellStyle name="アクセント 5 15" xfId="578" xr:uid="{00000000-0005-0000-0000-000041020000}"/>
    <cellStyle name="アクセント 5 16" xfId="579" xr:uid="{00000000-0005-0000-0000-000042020000}"/>
    <cellStyle name="アクセント 5 17" xfId="580" xr:uid="{00000000-0005-0000-0000-000043020000}"/>
    <cellStyle name="アクセント 5 18" xfId="581" xr:uid="{00000000-0005-0000-0000-000044020000}"/>
    <cellStyle name="アクセント 5 19" xfId="582" xr:uid="{00000000-0005-0000-0000-000045020000}"/>
    <cellStyle name="アクセント 5 2" xfId="583" xr:uid="{00000000-0005-0000-0000-000046020000}"/>
    <cellStyle name="アクセント 5 2 2" xfId="584" xr:uid="{00000000-0005-0000-0000-000047020000}"/>
    <cellStyle name="アクセント 5 20" xfId="585" xr:uid="{00000000-0005-0000-0000-000048020000}"/>
    <cellStyle name="アクセント 5 21" xfId="586" xr:uid="{00000000-0005-0000-0000-000049020000}"/>
    <cellStyle name="アクセント 5 22" xfId="587" xr:uid="{00000000-0005-0000-0000-00004A020000}"/>
    <cellStyle name="アクセント 5 23" xfId="588" xr:uid="{00000000-0005-0000-0000-00004B020000}"/>
    <cellStyle name="アクセント 5 24" xfId="589" xr:uid="{00000000-0005-0000-0000-00004C020000}"/>
    <cellStyle name="アクセント 5 25" xfId="590" xr:uid="{00000000-0005-0000-0000-00004D020000}"/>
    <cellStyle name="アクセント 5 3" xfId="591" xr:uid="{00000000-0005-0000-0000-00004E020000}"/>
    <cellStyle name="アクセント 5 3 2" xfId="592" xr:uid="{00000000-0005-0000-0000-00004F020000}"/>
    <cellStyle name="アクセント 5 4" xfId="593" xr:uid="{00000000-0005-0000-0000-000050020000}"/>
    <cellStyle name="アクセント 5 5" xfId="594" xr:uid="{00000000-0005-0000-0000-000051020000}"/>
    <cellStyle name="アクセント 5 6" xfId="595" xr:uid="{00000000-0005-0000-0000-000052020000}"/>
    <cellStyle name="アクセント 5 7" xfId="596" xr:uid="{00000000-0005-0000-0000-000053020000}"/>
    <cellStyle name="アクセント 5 8" xfId="597" xr:uid="{00000000-0005-0000-0000-000054020000}"/>
    <cellStyle name="アクセント 5 9" xfId="598" xr:uid="{00000000-0005-0000-0000-000055020000}"/>
    <cellStyle name="アクセント 6 10" xfId="599" xr:uid="{00000000-0005-0000-0000-000056020000}"/>
    <cellStyle name="アクセント 6 11" xfId="600" xr:uid="{00000000-0005-0000-0000-000057020000}"/>
    <cellStyle name="アクセント 6 12" xfId="601" xr:uid="{00000000-0005-0000-0000-000058020000}"/>
    <cellStyle name="アクセント 6 13" xfId="602" xr:uid="{00000000-0005-0000-0000-000059020000}"/>
    <cellStyle name="アクセント 6 14" xfId="603" xr:uid="{00000000-0005-0000-0000-00005A020000}"/>
    <cellStyle name="アクセント 6 15" xfId="604" xr:uid="{00000000-0005-0000-0000-00005B020000}"/>
    <cellStyle name="アクセント 6 16" xfId="605" xr:uid="{00000000-0005-0000-0000-00005C020000}"/>
    <cellStyle name="アクセント 6 17" xfId="606" xr:uid="{00000000-0005-0000-0000-00005D020000}"/>
    <cellStyle name="アクセント 6 18" xfId="607" xr:uid="{00000000-0005-0000-0000-00005E020000}"/>
    <cellStyle name="アクセント 6 19" xfId="608" xr:uid="{00000000-0005-0000-0000-00005F020000}"/>
    <cellStyle name="アクセント 6 2" xfId="609" xr:uid="{00000000-0005-0000-0000-000060020000}"/>
    <cellStyle name="アクセント 6 2 2" xfId="610" xr:uid="{00000000-0005-0000-0000-000061020000}"/>
    <cellStyle name="アクセント 6 20" xfId="611" xr:uid="{00000000-0005-0000-0000-000062020000}"/>
    <cellStyle name="アクセント 6 21" xfId="612" xr:uid="{00000000-0005-0000-0000-000063020000}"/>
    <cellStyle name="アクセント 6 22" xfId="613" xr:uid="{00000000-0005-0000-0000-000064020000}"/>
    <cellStyle name="アクセント 6 23" xfId="614" xr:uid="{00000000-0005-0000-0000-000065020000}"/>
    <cellStyle name="アクセント 6 24" xfId="615" xr:uid="{00000000-0005-0000-0000-000066020000}"/>
    <cellStyle name="アクセント 6 25" xfId="616" xr:uid="{00000000-0005-0000-0000-000067020000}"/>
    <cellStyle name="アクセント 6 3" xfId="617" xr:uid="{00000000-0005-0000-0000-000068020000}"/>
    <cellStyle name="アクセント 6 3 2" xfId="618" xr:uid="{00000000-0005-0000-0000-000069020000}"/>
    <cellStyle name="アクセント 6 4" xfId="619" xr:uid="{00000000-0005-0000-0000-00006A020000}"/>
    <cellStyle name="アクセント 6 5" xfId="620" xr:uid="{00000000-0005-0000-0000-00006B020000}"/>
    <cellStyle name="アクセント 6 6" xfId="621" xr:uid="{00000000-0005-0000-0000-00006C020000}"/>
    <cellStyle name="アクセント 6 7" xfId="622" xr:uid="{00000000-0005-0000-0000-00006D020000}"/>
    <cellStyle name="アクセント 6 8" xfId="623" xr:uid="{00000000-0005-0000-0000-00006E020000}"/>
    <cellStyle name="アクセント 6 9" xfId="624" xr:uid="{00000000-0005-0000-0000-00006F020000}"/>
    <cellStyle name="タイトル 10" xfId="625" xr:uid="{00000000-0005-0000-0000-000070020000}"/>
    <cellStyle name="タイトル 11" xfId="626" xr:uid="{00000000-0005-0000-0000-000071020000}"/>
    <cellStyle name="タイトル 12" xfId="627" xr:uid="{00000000-0005-0000-0000-000072020000}"/>
    <cellStyle name="タイトル 13" xfId="628" xr:uid="{00000000-0005-0000-0000-000073020000}"/>
    <cellStyle name="タイトル 14" xfId="629" xr:uid="{00000000-0005-0000-0000-000074020000}"/>
    <cellStyle name="タイトル 15" xfId="630" xr:uid="{00000000-0005-0000-0000-000075020000}"/>
    <cellStyle name="タイトル 16" xfId="631" xr:uid="{00000000-0005-0000-0000-000076020000}"/>
    <cellStyle name="タイトル 17" xfId="632" xr:uid="{00000000-0005-0000-0000-000077020000}"/>
    <cellStyle name="タイトル 18" xfId="633" xr:uid="{00000000-0005-0000-0000-000078020000}"/>
    <cellStyle name="タイトル 19" xfId="634" xr:uid="{00000000-0005-0000-0000-000079020000}"/>
    <cellStyle name="タイトル 2" xfId="635" xr:uid="{00000000-0005-0000-0000-00007A020000}"/>
    <cellStyle name="タイトル 2 2" xfId="636" xr:uid="{00000000-0005-0000-0000-00007B020000}"/>
    <cellStyle name="タイトル 20" xfId="637" xr:uid="{00000000-0005-0000-0000-00007C020000}"/>
    <cellStyle name="タイトル 21" xfId="638" xr:uid="{00000000-0005-0000-0000-00007D020000}"/>
    <cellStyle name="タイトル 22" xfId="639" xr:uid="{00000000-0005-0000-0000-00007E020000}"/>
    <cellStyle name="タイトル 23" xfId="640" xr:uid="{00000000-0005-0000-0000-00007F020000}"/>
    <cellStyle name="タイトル 24" xfId="641" xr:uid="{00000000-0005-0000-0000-000080020000}"/>
    <cellStyle name="タイトル 25" xfId="642" xr:uid="{00000000-0005-0000-0000-000081020000}"/>
    <cellStyle name="タイトル 3" xfId="643" xr:uid="{00000000-0005-0000-0000-000082020000}"/>
    <cellStyle name="タイトル 3 2" xfId="644" xr:uid="{00000000-0005-0000-0000-000083020000}"/>
    <cellStyle name="タイトル 4" xfId="645" xr:uid="{00000000-0005-0000-0000-000084020000}"/>
    <cellStyle name="タイトル 5" xfId="646" xr:uid="{00000000-0005-0000-0000-000085020000}"/>
    <cellStyle name="タイトル 6" xfId="647" xr:uid="{00000000-0005-0000-0000-000086020000}"/>
    <cellStyle name="タイトル 7" xfId="648" xr:uid="{00000000-0005-0000-0000-000087020000}"/>
    <cellStyle name="タイトル 8" xfId="649" xr:uid="{00000000-0005-0000-0000-000088020000}"/>
    <cellStyle name="タイトル 9" xfId="650" xr:uid="{00000000-0005-0000-0000-000089020000}"/>
    <cellStyle name="チェック セル 10" xfId="651" xr:uid="{00000000-0005-0000-0000-00008A020000}"/>
    <cellStyle name="チェック セル 11" xfId="652" xr:uid="{00000000-0005-0000-0000-00008B020000}"/>
    <cellStyle name="チェック セル 12" xfId="653" xr:uid="{00000000-0005-0000-0000-00008C020000}"/>
    <cellStyle name="チェック セル 13" xfId="654" xr:uid="{00000000-0005-0000-0000-00008D020000}"/>
    <cellStyle name="チェック セル 14" xfId="655" xr:uid="{00000000-0005-0000-0000-00008E020000}"/>
    <cellStyle name="チェック セル 15" xfId="656" xr:uid="{00000000-0005-0000-0000-00008F020000}"/>
    <cellStyle name="チェック セル 16" xfId="657" xr:uid="{00000000-0005-0000-0000-000090020000}"/>
    <cellStyle name="チェック セル 17" xfId="658" xr:uid="{00000000-0005-0000-0000-000091020000}"/>
    <cellStyle name="チェック セル 18" xfId="659" xr:uid="{00000000-0005-0000-0000-000092020000}"/>
    <cellStyle name="チェック セル 19" xfId="660" xr:uid="{00000000-0005-0000-0000-000093020000}"/>
    <cellStyle name="チェック セル 2" xfId="661" xr:uid="{00000000-0005-0000-0000-000094020000}"/>
    <cellStyle name="チェック セル 2 2" xfId="662" xr:uid="{00000000-0005-0000-0000-000095020000}"/>
    <cellStyle name="チェック セル 20" xfId="663" xr:uid="{00000000-0005-0000-0000-000096020000}"/>
    <cellStyle name="チェック セル 21" xfId="664" xr:uid="{00000000-0005-0000-0000-000097020000}"/>
    <cellStyle name="チェック セル 22" xfId="665" xr:uid="{00000000-0005-0000-0000-000098020000}"/>
    <cellStyle name="チェック セル 23" xfId="666" xr:uid="{00000000-0005-0000-0000-000099020000}"/>
    <cellStyle name="チェック セル 24" xfId="667" xr:uid="{00000000-0005-0000-0000-00009A020000}"/>
    <cellStyle name="チェック セル 25" xfId="668" xr:uid="{00000000-0005-0000-0000-00009B020000}"/>
    <cellStyle name="チェック セル 3" xfId="669" xr:uid="{00000000-0005-0000-0000-00009C020000}"/>
    <cellStyle name="チェック セル 3 2" xfId="670" xr:uid="{00000000-0005-0000-0000-00009D020000}"/>
    <cellStyle name="チェック セル 4" xfId="671" xr:uid="{00000000-0005-0000-0000-00009E020000}"/>
    <cellStyle name="チェック セル 5" xfId="672" xr:uid="{00000000-0005-0000-0000-00009F020000}"/>
    <cellStyle name="チェック セル 6" xfId="673" xr:uid="{00000000-0005-0000-0000-0000A0020000}"/>
    <cellStyle name="チェック セル 7" xfId="674" xr:uid="{00000000-0005-0000-0000-0000A1020000}"/>
    <cellStyle name="チェック セル 8" xfId="675" xr:uid="{00000000-0005-0000-0000-0000A2020000}"/>
    <cellStyle name="チェック セル 9" xfId="676" xr:uid="{00000000-0005-0000-0000-0000A3020000}"/>
    <cellStyle name="どちらでもない 10" xfId="677" xr:uid="{00000000-0005-0000-0000-0000A4020000}"/>
    <cellStyle name="どちらでもない 11" xfId="678" xr:uid="{00000000-0005-0000-0000-0000A5020000}"/>
    <cellStyle name="どちらでもない 12" xfId="679" xr:uid="{00000000-0005-0000-0000-0000A6020000}"/>
    <cellStyle name="どちらでもない 13" xfId="680" xr:uid="{00000000-0005-0000-0000-0000A7020000}"/>
    <cellStyle name="どちらでもない 14" xfId="681" xr:uid="{00000000-0005-0000-0000-0000A8020000}"/>
    <cellStyle name="どちらでもない 15" xfId="682" xr:uid="{00000000-0005-0000-0000-0000A9020000}"/>
    <cellStyle name="どちらでもない 16" xfId="683" xr:uid="{00000000-0005-0000-0000-0000AA020000}"/>
    <cellStyle name="どちらでもない 17" xfId="684" xr:uid="{00000000-0005-0000-0000-0000AB020000}"/>
    <cellStyle name="どちらでもない 18" xfId="685" xr:uid="{00000000-0005-0000-0000-0000AC020000}"/>
    <cellStyle name="どちらでもない 19" xfId="686" xr:uid="{00000000-0005-0000-0000-0000AD020000}"/>
    <cellStyle name="どちらでもない 2" xfId="687" xr:uid="{00000000-0005-0000-0000-0000AE020000}"/>
    <cellStyle name="どちらでもない 2 2" xfId="688" xr:uid="{00000000-0005-0000-0000-0000AF020000}"/>
    <cellStyle name="どちらでもない 20" xfId="689" xr:uid="{00000000-0005-0000-0000-0000B0020000}"/>
    <cellStyle name="どちらでもない 21" xfId="690" xr:uid="{00000000-0005-0000-0000-0000B1020000}"/>
    <cellStyle name="どちらでもない 22" xfId="691" xr:uid="{00000000-0005-0000-0000-0000B2020000}"/>
    <cellStyle name="どちらでもない 23" xfId="692" xr:uid="{00000000-0005-0000-0000-0000B3020000}"/>
    <cellStyle name="どちらでもない 24" xfId="693" xr:uid="{00000000-0005-0000-0000-0000B4020000}"/>
    <cellStyle name="どちらでもない 25" xfId="694" xr:uid="{00000000-0005-0000-0000-0000B5020000}"/>
    <cellStyle name="どちらでもない 3" xfId="695" xr:uid="{00000000-0005-0000-0000-0000B6020000}"/>
    <cellStyle name="どちらでもない 3 2" xfId="696" xr:uid="{00000000-0005-0000-0000-0000B7020000}"/>
    <cellStyle name="どちらでもない 4" xfId="697" xr:uid="{00000000-0005-0000-0000-0000B8020000}"/>
    <cellStyle name="どちらでもない 5" xfId="698" xr:uid="{00000000-0005-0000-0000-0000B9020000}"/>
    <cellStyle name="どちらでもない 6" xfId="699" xr:uid="{00000000-0005-0000-0000-0000BA020000}"/>
    <cellStyle name="どちらでもない 7" xfId="700" xr:uid="{00000000-0005-0000-0000-0000BB020000}"/>
    <cellStyle name="どちらでもない 8" xfId="701" xr:uid="{00000000-0005-0000-0000-0000BC020000}"/>
    <cellStyle name="どちらでもない 9" xfId="702" xr:uid="{00000000-0005-0000-0000-0000BD020000}"/>
    <cellStyle name="パーセント 2" xfId="703" xr:uid="{00000000-0005-0000-0000-0000BE020000}"/>
    <cellStyle name="パーセント 2 2" xfId="704" xr:uid="{00000000-0005-0000-0000-0000BF020000}"/>
    <cellStyle name="パーセント 2 3" xfId="705" xr:uid="{00000000-0005-0000-0000-0000C0020000}"/>
    <cellStyle name="パーセント 2 3 2" xfId="706" xr:uid="{00000000-0005-0000-0000-0000C1020000}"/>
    <cellStyle name="パーセント 2 3 2 2" xfId="707" xr:uid="{00000000-0005-0000-0000-0000C2020000}"/>
    <cellStyle name="パーセント 2 3 3" xfId="708" xr:uid="{00000000-0005-0000-0000-0000C3020000}"/>
    <cellStyle name="パーセント 2 3 3 2" xfId="709" xr:uid="{00000000-0005-0000-0000-0000C4020000}"/>
    <cellStyle name="パーセント 2 3 4" xfId="710" xr:uid="{00000000-0005-0000-0000-0000C5020000}"/>
    <cellStyle name="パーセント 2 4" xfId="711" xr:uid="{00000000-0005-0000-0000-0000C6020000}"/>
    <cellStyle name="パーセント 2 4 2" xfId="712" xr:uid="{00000000-0005-0000-0000-0000C7020000}"/>
    <cellStyle name="パーセント 3" xfId="713" xr:uid="{00000000-0005-0000-0000-0000C8020000}"/>
    <cellStyle name="パーセント 3 2" xfId="714" xr:uid="{00000000-0005-0000-0000-0000C9020000}"/>
    <cellStyle name="パーセント 4" xfId="715" xr:uid="{00000000-0005-0000-0000-0000CA020000}"/>
    <cellStyle name="ハイパーリンク" xfId="1409" builtinId="8"/>
    <cellStyle name="ハイパーリンク 2" xfId="716" xr:uid="{00000000-0005-0000-0000-0000CC020000}"/>
    <cellStyle name="メモ 10" xfId="717" xr:uid="{00000000-0005-0000-0000-0000CD020000}"/>
    <cellStyle name="メモ 11" xfId="718" xr:uid="{00000000-0005-0000-0000-0000CE020000}"/>
    <cellStyle name="メモ 12" xfId="719" xr:uid="{00000000-0005-0000-0000-0000CF020000}"/>
    <cellStyle name="メモ 13" xfId="720" xr:uid="{00000000-0005-0000-0000-0000D0020000}"/>
    <cellStyle name="メモ 14" xfId="721" xr:uid="{00000000-0005-0000-0000-0000D1020000}"/>
    <cellStyle name="メモ 15" xfId="722" xr:uid="{00000000-0005-0000-0000-0000D2020000}"/>
    <cellStyle name="メモ 16" xfId="723" xr:uid="{00000000-0005-0000-0000-0000D3020000}"/>
    <cellStyle name="メモ 17" xfId="724" xr:uid="{00000000-0005-0000-0000-0000D4020000}"/>
    <cellStyle name="メモ 18" xfId="725" xr:uid="{00000000-0005-0000-0000-0000D5020000}"/>
    <cellStyle name="メモ 19" xfId="726" xr:uid="{00000000-0005-0000-0000-0000D6020000}"/>
    <cellStyle name="メモ 2" xfId="727" xr:uid="{00000000-0005-0000-0000-0000D7020000}"/>
    <cellStyle name="メモ 2 2" xfId="728" xr:uid="{00000000-0005-0000-0000-0000D8020000}"/>
    <cellStyle name="メモ 2 2 2" xfId="729" xr:uid="{00000000-0005-0000-0000-0000D9020000}"/>
    <cellStyle name="メモ 2 2 3" xfId="730" xr:uid="{00000000-0005-0000-0000-0000DA020000}"/>
    <cellStyle name="メモ 20" xfId="731" xr:uid="{00000000-0005-0000-0000-0000DB020000}"/>
    <cellStyle name="メモ 21" xfId="732" xr:uid="{00000000-0005-0000-0000-0000DC020000}"/>
    <cellStyle name="メモ 22" xfId="733" xr:uid="{00000000-0005-0000-0000-0000DD020000}"/>
    <cellStyle name="メモ 23" xfId="734" xr:uid="{00000000-0005-0000-0000-0000DE020000}"/>
    <cellStyle name="メモ 24" xfId="735" xr:uid="{00000000-0005-0000-0000-0000DF020000}"/>
    <cellStyle name="メモ 25" xfId="736" xr:uid="{00000000-0005-0000-0000-0000E0020000}"/>
    <cellStyle name="メモ 3" xfId="737" xr:uid="{00000000-0005-0000-0000-0000E1020000}"/>
    <cellStyle name="メモ 3 2" xfId="738" xr:uid="{00000000-0005-0000-0000-0000E2020000}"/>
    <cellStyle name="メモ 3 3" xfId="739" xr:uid="{00000000-0005-0000-0000-0000E3020000}"/>
    <cellStyle name="メモ 4" xfId="740" xr:uid="{00000000-0005-0000-0000-0000E4020000}"/>
    <cellStyle name="メモ 4 2" xfId="741" xr:uid="{00000000-0005-0000-0000-0000E5020000}"/>
    <cellStyle name="メモ 4 3" xfId="742" xr:uid="{00000000-0005-0000-0000-0000E6020000}"/>
    <cellStyle name="メモ 5" xfId="743" xr:uid="{00000000-0005-0000-0000-0000E7020000}"/>
    <cellStyle name="メモ 6" xfId="744" xr:uid="{00000000-0005-0000-0000-0000E8020000}"/>
    <cellStyle name="メモ 7" xfId="745" xr:uid="{00000000-0005-0000-0000-0000E9020000}"/>
    <cellStyle name="メモ 8" xfId="746" xr:uid="{00000000-0005-0000-0000-0000EA020000}"/>
    <cellStyle name="メモ 9" xfId="747" xr:uid="{00000000-0005-0000-0000-0000EB020000}"/>
    <cellStyle name="リンク セル 10" xfId="748" xr:uid="{00000000-0005-0000-0000-0000EC020000}"/>
    <cellStyle name="リンク セル 11" xfId="749" xr:uid="{00000000-0005-0000-0000-0000ED020000}"/>
    <cellStyle name="リンク セル 12" xfId="750" xr:uid="{00000000-0005-0000-0000-0000EE020000}"/>
    <cellStyle name="リンク セル 13" xfId="751" xr:uid="{00000000-0005-0000-0000-0000EF020000}"/>
    <cellStyle name="リンク セル 14" xfId="752" xr:uid="{00000000-0005-0000-0000-0000F0020000}"/>
    <cellStyle name="リンク セル 15" xfId="753" xr:uid="{00000000-0005-0000-0000-0000F1020000}"/>
    <cellStyle name="リンク セル 16" xfId="754" xr:uid="{00000000-0005-0000-0000-0000F2020000}"/>
    <cellStyle name="リンク セル 17" xfId="755" xr:uid="{00000000-0005-0000-0000-0000F3020000}"/>
    <cellStyle name="リンク セル 18" xfId="756" xr:uid="{00000000-0005-0000-0000-0000F4020000}"/>
    <cellStyle name="リンク セル 19" xfId="757" xr:uid="{00000000-0005-0000-0000-0000F5020000}"/>
    <cellStyle name="リンク セル 2" xfId="758" xr:uid="{00000000-0005-0000-0000-0000F6020000}"/>
    <cellStyle name="リンク セル 2 2" xfId="759" xr:uid="{00000000-0005-0000-0000-0000F7020000}"/>
    <cellStyle name="リンク セル 20" xfId="760" xr:uid="{00000000-0005-0000-0000-0000F8020000}"/>
    <cellStyle name="リンク セル 21" xfId="761" xr:uid="{00000000-0005-0000-0000-0000F9020000}"/>
    <cellStyle name="リンク セル 22" xfId="762" xr:uid="{00000000-0005-0000-0000-0000FA020000}"/>
    <cellStyle name="リンク セル 23" xfId="763" xr:uid="{00000000-0005-0000-0000-0000FB020000}"/>
    <cellStyle name="リンク セル 24" xfId="764" xr:uid="{00000000-0005-0000-0000-0000FC020000}"/>
    <cellStyle name="リンク セル 25" xfId="765" xr:uid="{00000000-0005-0000-0000-0000FD020000}"/>
    <cellStyle name="リンク セル 3" xfId="766" xr:uid="{00000000-0005-0000-0000-0000FE020000}"/>
    <cellStyle name="リンク セル 3 2" xfId="767" xr:uid="{00000000-0005-0000-0000-0000FF020000}"/>
    <cellStyle name="リンク セル 4" xfId="768" xr:uid="{00000000-0005-0000-0000-000000030000}"/>
    <cellStyle name="リンク セル 5" xfId="769" xr:uid="{00000000-0005-0000-0000-000001030000}"/>
    <cellStyle name="リンク セル 6" xfId="770" xr:uid="{00000000-0005-0000-0000-000002030000}"/>
    <cellStyle name="リンク セル 7" xfId="771" xr:uid="{00000000-0005-0000-0000-000003030000}"/>
    <cellStyle name="リンク セル 8" xfId="772" xr:uid="{00000000-0005-0000-0000-000004030000}"/>
    <cellStyle name="リンク セル 9" xfId="773" xr:uid="{00000000-0005-0000-0000-000005030000}"/>
    <cellStyle name="悪い 10" xfId="774" xr:uid="{00000000-0005-0000-0000-000006030000}"/>
    <cellStyle name="悪い 11" xfId="775" xr:uid="{00000000-0005-0000-0000-000007030000}"/>
    <cellStyle name="悪い 12" xfId="776" xr:uid="{00000000-0005-0000-0000-000008030000}"/>
    <cellStyle name="悪い 13" xfId="777" xr:uid="{00000000-0005-0000-0000-000009030000}"/>
    <cellStyle name="悪い 14" xfId="778" xr:uid="{00000000-0005-0000-0000-00000A030000}"/>
    <cellStyle name="悪い 15" xfId="779" xr:uid="{00000000-0005-0000-0000-00000B030000}"/>
    <cellStyle name="悪い 16" xfId="780" xr:uid="{00000000-0005-0000-0000-00000C030000}"/>
    <cellStyle name="悪い 17" xfId="781" xr:uid="{00000000-0005-0000-0000-00000D030000}"/>
    <cellStyle name="悪い 18" xfId="782" xr:uid="{00000000-0005-0000-0000-00000E030000}"/>
    <cellStyle name="悪い 19" xfId="783" xr:uid="{00000000-0005-0000-0000-00000F030000}"/>
    <cellStyle name="悪い 2" xfId="784" xr:uid="{00000000-0005-0000-0000-000010030000}"/>
    <cellStyle name="悪い 2 2" xfId="785" xr:uid="{00000000-0005-0000-0000-000011030000}"/>
    <cellStyle name="悪い 20" xfId="786" xr:uid="{00000000-0005-0000-0000-000012030000}"/>
    <cellStyle name="悪い 21" xfId="787" xr:uid="{00000000-0005-0000-0000-000013030000}"/>
    <cellStyle name="悪い 22" xfId="788" xr:uid="{00000000-0005-0000-0000-000014030000}"/>
    <cellStyle name="悪い 23" xfId="789" xr:uid="{00000000-0005-0000-0000-000015030000}"/>
    <cellStyle name="悪い 24" xfId="790" xr:uid="{00000000-0005-0000-0000-000016030000}"/>
    <cellStyle name="悪い 25" xfId="791" xr:uid="{00000000-0005-0000-0000-000017030000}"/>
    <cellStyle name="悪い 3" xfId="792" xr:uid="{00000000-0005-0000-0000-000018030000}"/>
    <cellStyle name="悪い 3 2" xfId="793" xr:uid="{00000000-0005-0000-0000-000019030000}"/>
    <cellStyle name="悪い 4" xfId="794" xr:uid="{00000000-0005-0000-0000-00001A030000}"/>
    <cellStyle name="悪い 5" xfId="795" xr:uid="{00000000-0005-0000-0000-00001B030000}"/>
    <cellStyle name="悪い 6" xfId="796" xr:uid="{00000000-0005-0000-0000-00001C030000}"/>
    <cellStyle name="悪い 7" xfId="797" xr:uid="{00000000-0005-0000-0000-00001D030000}"/>
    <cellStyle name="悪い 8" xfId="798" xr:uid="{00000000-0005-0000-0000-00001E030000}"/>
    <cellStyle name="悪い 9" xfId="799" xr:uid="{00000000-0005-0000-0000-00001F030000}"/>
    <cellStyle name="計算 10" xfId="800" xr:uid="{00000000-0005-0000-0000-000020030000}"/>
    <cellStyle name="計算 11" xfId="801" xr:uid="{00000000-0005-0000-0000-000021030000}"/>
    <cellStyle name="計算 12" xfId="802" xr:uid="{00000000-0005-0000-0000-000022030000}"/>
    <cellStyle name="計算 13" xfId="803" xr:uid="{00000000-0005-0000-0000-000023030000}"/>
    <cellStyle name="計算 14" xfId="804" xr:uid="{00000000-0005-0000-0000-000024030000}"/>
    <cellStyle name="計算 15" xfId="805" xr:uid="{00000000-0005-0000-0000-000025030000}"/>
    <cellStyle name="計算 16" xfId="806" xr:uid="{00000000-0005-0000-0000-000026030000}"/>
    <cellStyle name="計算 17" xfId="807" xr:uid="{00000000-0005-0000-0000-000027030000}"/>
    <cellStyle name="計算 18" xfId="808" xr:uid="{00000000-0005-0000-0000-000028030000}"/>
    <cellStyle name="計算 19" xfId="809" xr:uid="{00000000-0005-0000-0000-000029030000}"/>
    <cellStyle name="計算 2" xfId="810" xr:uid="{00000000-0005-0000-0000-00002A030000}"/>
    <cellStyle name="計算 2 2" xfId="811" xr:uid="{00000000-0005-0000-0000-00002B030000}"/>
    <cellStyle name="計算 2 2 2" xfId="812" xr:uid="{00000000-0005-0000-0000-00002C030000}"/>
    <cellStyle name="計算 2 2 3" xfId="813" xr:uid="{00000000-0005-0000-0000-00002D030000}"/>
    <cellStyle name="計算 20" xfId="814" xr:uid="{00000000-0005-0000-0000-00002E030000}"/>
    <cellStyle name="計算 21" xfId="815" xr:uid="{00000000-0005-0000-0000-00002F030000}"/>
    <cellStyle name="計算 22" xfId="816" xr:uid="{00000000-0005-0000-0000-000030030000}"/>
    <cellStyle name="計算 23" xfId="817" xr:uid="{00000000-0005-0000-0000-000031030000}"/>
    <cellStyle name="計算 24" xfId="818" xr:uid="{00000000-0005-0000-0000-000032030000}"/>
    <cellStyle name="計算 25" xfId="819" xr:uid="{00000000-0005-0000-0000-000033030000}"/>
    <cellStyle name="計算 3" xfId="820" xr:uid="{00000000-0005-0000-0000-000034030000}"/>
    <cellStyle name="計算 3 2" xfId="821" xr:uid="{00000000-0005-0000-0000-000035030000}"/>
    <cellStyle name="計算 3 3" xfId="822" xr:uid="{00000000-0005-0000-0000-000036030000}"/>
    <cellStyle name="計算 4" xfId="823" xr:uid="{00000000-0005-0000-0000-000037030000}"/>
    <cellStyle name="計算 4 2" xfId="824" xr:uid="{00000000-0005-0000-0000-000038030000}"/>
    <cellStyle name="計算 4 3" xfId="825" xr:uid="{00000000-0005-0000-0000-000039030000}"/>
    <cellStyle name="計算 5" xfId="826" xr:uid="{00000000-0005-0000-0000-00003A030000}"/>
    <cellStyle name="計算 6" xfId="827" xr:uid="{00000000-0005-0000-0000-00003B030000}"/>
    <cellStyle name="計算 7" xfId="828" xr:uid="{00000000-0005-0000-0000-00003C030000}"/>
    <cellStyle name="計算 8" xfId="829" xr:uid="{00000000-0005-0000-0000-00003D030000}"/>
    <cellStyle name="計算 9" xfId="830" xr:uid="{00000000-0005-0000-0000-00003E030000}"/>
    <cellStyle name="警告文 10" xfId="831" xr:uid="{00000000-0005-0000-0000-00003F030000}"/>
    <cellStyle name="警告文 11" xfId="832" xr:uid="{00000000-0005-0000-0000-000040030000}"/>
    <cellStyle name="警告文 12" xfId="833" xr:uid="{00000000-0005-0000-0000-000041030000}"/>
    <cellStyle name="警告文 13" xfId="834" xr:uid="{00000000-0005-0000-0000-000042030000}"/>
    <cellStyle name="警告文 14" xfId="835" xr:uid="{00000000-0005-0000-0000-000043030000}"/>
    <cellStyle name="警告文 15" xfId="836" xr:uid="{00000000-0005-0000-0000-000044030000}"/>
    <cellStyle name="警告文 16" xfId="837" xr:uid="{00000000-0005-0000-0000-000045030000}"/>
    <cellStyle name="警告文 17" xfId="838" xr:uid="{00000000-0005-0000-0000-000046030000}"/>
    <cellStyle name="警告文 18" xfId="839" xr:uid="{00000000-0005-0000-0000-000047030000}"/>
    <cellStyle name="警告文 19" xfId="840" xr:uid="{00000000-0005-0000-0000-000048030000}"/>
    <cellStyle name="警告文 2" xfId="841" xr:uid="{00000000-0005-0000-0000-000049030000}"/>
    <cellStyle name="警告文 2 2" xfId="842" xr:uid="{00000000-0005-0000-0000-00004A030000}"/>
    <cellStyle name="警告文 20" xfId="843" xr:uid="{00000000-0005-0000-0000-00004B030000}"/>
    <cellStyle name="警告文 21" xfId="844" xr:uid="{00000000-0005-0000-0000-00004C030000}"/>
    <cellStyle name="警告文 22" xfId="845" xr:uid="{00000000-0005-0000-0000-00004D030000}"/>
    <cellStyle name="警告文 23" xfId="846" xr:uid="{00000000-0005-0000-0000-00004E030000}"/>
    <cellStyle name="警告文 24" xfId="847" xr:uid="{00000000-0005-0000-0000-00004F030000}"/>
    <cellStyle name="警告文 25" xfId="848" xr:uid="{00000000-0005-0000-0000-000050030000}"/>
    <cellStyle name="警告文 3" xfId="849" xr:uid="{00000000-0005-0000-0000-000051030000}"/>
    <cellStyle name="警告文 3 2" xfId="850" xr:uid="{00000000-0005-0000-0000-000052030000}"/>
    <cellStyle name="警告文 4" xfId="851" xr:uid="{00000000-0005-0000-0000-000053030000}"/>
    <cellStyle name="警告文 5" xfId="852" xr:uid="{00000000-0005-0000-0000-000054030000}"/>
    <cellStyle name="警告文 6" xfId="853" xr:uid="{00000000-0005-0000-0000-000055030000}"/>
    <cellStyle name="警告文 7" xfId="854" xr:uid="{00000000-0005-0000-0000-000056030000}"/>
    <cellStyle name="警告文 8" xfId="855" xr:uid="{00000000-0005-0000-0000-000057030000}"/>
    <cellStyle name="警告文 9" xfId="856" xr:uid="{00000000-0005-0000-0000-000058030000}"/>
    <cellStyle name="桁区切り 2" xfId="857" xr:uid="{00000000-0005-0000-0000-000059030000}"/>
    <cellStyle name="桁区切り 2 2" xfId="858" xr:uid="{00000000-0005-0000-0000-00005A030000}"/>
    <cellStyle name="桁区切り 2 3" xfId="859" xr:uid="{00000000-0005-0000-0000-00005B030000}"/>
    <cellStyle name="桁区切り 2 4" xfId="860" xr:uid="{00000000-0005-0000-0000-00005C030000}"/>
    <cellStyle name="桁区切り 2 5" xfId="861" xr:uid="{00000000-0005-0000-0000-00005D030000}"/>
    <cellStyle name="桁区切り 2 6" xfId="862" xr:uid="{00000000-0005-0000-0000-00005E030000}"/>
    <cellStyle name="桁区切り 2 6 2" xfId="863" xr:uid="{00000000-0005-0000-0000-00005F030000}"/>
    <cellStyle name="桁区切り 3" xfId="864" xr:uid="{00000000-0005-0000-0000-000060030000}"/>
    <cellStyle name="桁区切り 3 2" xfId="865" xr:uid="{00000000-0005-0000-0000-000061030000}"/>
    <cellStyle name="桁区切り 4" xfId="866" xr:uid="{00000000-0005-0000-0000-000062030000}"/>
    <cellStyle name="桁区切り 5" xfId="867" xr:uid="{00000000-0005-0000-0000-000063030000}"/>
    <cellStyle name="桁区切り 5 2" xfId="868" xr:uid="{00000000-0005-0000-0000-000064030000}"/>
    <cellStyle name="桁区切り 5 2 2" xfId="869" xr:uid="{00000000-0005-0000-0000-000065030000}"/>
    <cellStyle name="桁区切り 5 3" xfId="870" xr:uid="{00000000-0005-0000-0000-000066030000}"/>
    <cellStyle name="桁区切り 6" xfId="871" xr:uid="{00000000-0005-0000-0000-000067030000}"/>
    <cellStyle name="見出し 1 10" xfId="872" xr:uid="{00000000-0005-0000-0000-000068030000}"/>
    <cellStyle name="見出し 1 11" xfId="873" xr:uid="{00000000-0005-0000-0000-000069030000}"/>
    <cellStyle name="見出し 1 12" xfId="874" xr:uid="{00000000-0005-0000-0000-00006A030000}"/>
    <cellStyle name="見出し 1 13" xfId="875" xr:uid="{00000000-0005-0000-0000-00006B030000}"/>
    <cellStyle name="見出し 1 14" xfId="876" xr:uid="{00000000-0005-0000-0000-00006C030000}"/>
    <cellStyle name="見出し 1 15" xfId="877" xr:uid="{00000000-0005-0000-0000-00006D030000}"/>
    <cellStyle name="見出し 1 16" xfId="878" xr:uid="{00000000-0005-0000-0000-00006E030000}"/>
    <cellStyle name="見出し 1 17" xfId="879" xr:uid="{00000000-0005-0000-0000-00006F030000}"/>
    <cellStyle name="見出し 1 18" xfId="880" xr:uid="{00000000-0005-0000-0000-000070030000}"/>
    <cellStyle name="見出し 1 19" xfId="881" xr:uid="{00000000-0005-0000-0000-000071030000}"/>
    <cellStyle name="見出し 1 2" xfId="882" xr:uid="{00000000-0005-0000-0000-000072030000}"/>
    <cellStyle name="見出し 1 2 2" xfId="883" xr:uid="{00000000-0005-0000-0000-000073030000}"/>
    <cellStyle name="見出し 1 20" xfId="884" xr:uid="{00000000-0005-0000-0000-000074030000}"/>
    <cellStyle name="見出し 1 21" xfId="885" xr:uid="{00000000-0005-0000-0000-000075030000}"/>
    <cellStyle name="見出し 1 22" xfId="886" xr:uid="{00000000-0005-0000-0000-000076030000}"/>
    <cellStyle name="見出し 1 23" xfId="887" xr:uid="{00000000-0005-0000-0000-000077030000}"/>
    <cellStyle name="見出し 1 24" xfId="888" xr:uid="{00000000-0005-0000-0000-000078030000}"/>
    <cellStyle name="見出し 1 25" xfId="889" xr:uid="{00000000-0005-0000-0000-000079030000}"/>
    <cellStyle name="見出し 1 3" xfId="890" xr:uid="{00000000-0005-0000-0000-00007A030000}"/>
    <cellStyle name="見出し 1 3 2" xfId="891" xr:uid="{00000000-0005-0000-0000-00007B030000}"/>
    <cellStyle name="見出し 1 4" xfId="892" xr:uid="{00000000-0005-0000-0000-00007C030000}"/>
    <cellStyle name="見出し 1 5" xfId="893" xr:uid="{00000000-0005-0000-0000-00007D030000}"/>
    <cellStyle name="見出し 1 6" xfId="894" xr:uid="{00000000-0005-0000-0000-00007E030000}"/>
    <cellStyle name="見出し 1 7" xfId="895" xr:uid="{00000000-0005-0000-0000-00007F030000}"/>
    <cellStyle name="見出し 1 8" xfId="896" xr:uid="{00000000-0005-0000-0000-000080030000}"/>
    <cellStyle name="見出し 1 9" xfId="897" xr:uid="{00000000-0005-0000-0000-000081030000}"/>
    <cellStyle name="見出し 2 10" xfId="898" xr:uid="{00000000-0005-0000-0000-000082030000}"/>
    <cellStyle name="見出し 2 11" xfId="899" xr:uid="{00000000-0005-0000-0000-000083030000}"/>
    <cellStyle name="見出し 2 12" xfId="900" xr:uid="{00000000-0005-0000-0000-000084030000}"/>
    <cellStyle name="見出し 2 13" xfId="901" xr:uid="{00000000-0005-0000-0000-000085030000}"/>
    <cellStyle name="見出し 2 14" xfId="902" xr:uid="{00000000-0005-0000-0000-000086030000}"/>
    <cellStyle name="見出し 2 15" xfId="903" xr:uid="{00000000-0005-0000-0000-000087030000}"/>
    <cellStyle name="見出し 2 16" xfId="904" xr:uid="{00000000-0005-0000-0000-000088030000}"/>
    <cellStyle name="見出し 2 17" xfId="905" xr:uid="{00000000-0005-0000-0000-000089030000}"/>
    <cellStyle name="見出し 2 18" xfId="906" xr:uid="{00000000-0005-0000-0000-00008A030000}"/>
    <cellStyle name="見出し 2 19" xfId="907" xr:uid="{00000000-0005-0000-0000-00008B030000}"/>
    <cellStyle name="見出し 2 2" xfId="908" xr:uid="{00000000-0005-0000-0000-00008C030000}"/>
    <cellStyle name="見出し 2 2 2" xfId="909" xr:uid="{00000000-0005-0000-0000-00008D030000}"/>
    <cellStyle name="見出し 2 20" xfId="910" xr:uid="{00000000-0005-0000-0000-00008E030000}"/>
    <cellStyle name="見出し 2 21" xfId="911" xr:uid="{00000000-0005-0000-0000-00008F030000}"/>
    <cellStyle name="見出し 2 22" xfId="912" xr:uid="{00000000-0005-0000-0000-000090030000}"/>
    <cellStyle name="見出し 2 23" xfId="913" xr:uid="{00000000-0005-0000-0000-000091030000}"/>
    <cellStyle name="見出し 2 24" xfId="914" xr:uid="{00000000-0005-0000-0000-000092030000}"/>
    <cellStyle name="見出し 2 25" xfId="915" xr:uid="{00000000-0005-0000-0000-000093030000}"/>
    <cellStyle name="見出し 2 3" xfId="916" xr:uid="{00000000-0005-0000-0000-000094030000}"/>
    <cellStyle name="見出し 2 3 2" xfId="917" xr:uid="{00000000-0005-0000-0000-000095030000}"/>
    <cellStyle name="見出し 2 4" xfId="918" xr:uid="{00000000-0005-0000-0000-000096030000}"/>
    <cellStyle name="見出し 2 5" xfId="919" xr:uid="{00000000-0005-0000-0000-000097030000}"/>
    <cellStyle name="見出し 2 6" xfId="920" xr:uid="{00000000-0005-0000-0000-000098030000}"/>
    <cellStyle name="見出し 2 7" xfId="921" xr:uid="{00000000-0005-0000-0000-000099030000}"/>
    <cellStyle name="見出し 2 8" xfId="922" xr:uid="{00000000-0005-0000-0000-00009A030000}"/>
    <cellStyle name="見出し 2 9" xfId="923" xr:uid="{00000000-0005-0000-0000-00009B030000}"/>
    <cellStyle name="見出し 3 10" xfId="924" xr:uid="{00000000-0005-0000-0000-00009C030000}"/>
    <cellStyle name="見出し 3 11" xfId="925" xr:uid="{00000000-0005-0000-0000-00009D030000}"/>
    <cellStyle name="見出し 3 12" xfId="926" xr:uid="{00000000-0005-0000-0000-00009E030000}"/>
    <cellStyle name="見出し 3 13" xfId="927" xr:uid="{00000000-0005-0000-0000-00009F030000}"/>
    <cellStyle name="見出し 3 14" xfId="928" xr:uid="{00000000-0005-0000-0000-0000A0030000}"/>
    <cellStyle name="見出し 3 15" xfId="929" xr:uid="{00000000-0005-0000-0000-0000A1030000}"/>
    <cellStyle name="見出し 3 16" xfId="930" xr:uid="{00000000-0005-0000-0000-0000A2030000}"/>
    <cellStyle name="見出し 3 17" xfId="931" xr:uid="{00000000-0005-0000-0000-0000A3030000}"/>
    <cellStyle name="見出し 3 18" xfId="932" xr:uid="{00000000-0005-0000-0000-0000A4030000}"/>
    <cellStyle name="見出し 3 19" xfId="933" xr:uid="{00000000-0005-0000-0000-0000A5030000}"/>
    <cellStyle name="見出し 3 2" xfId="934" xr:uid="{00000000-0005-0000-0000-0000A6030000}"/>
    <cellStyle name="見出し 3 2 2" xfId="935" xr:uid="{00000000-0005-0000-0000-0000A7030000}"/>
    <cellStyle name="見出し 3 20" xfId="936" xr:uid="{00000000-0005-0000-0000-0000A8030000}"/>
    <cellStyle name="見出し 3 21" xfId="937" xr:uid="{00000000-0005-0000-0000-0000A9030000}"/>
    <cellStyle name="見出し 3 22" xfId="938" xr:uid="{00000000-0005-0000-0000-0000AA030000}"/>
    <cellStyle name="見出し 3 23" xfId="939" xr:uid="{00000000-0005-0000-0000-0000AB030000}"/>
    <cellStyle name="見出し 3 24" xfId="940" xr:uid="{00000000-0005-0000-0000-0000AC030000}"/>
    <cellStyle name="見出し 3 25" xfId="941" xr:uid="{00000000-0005-0000-0000-0000AD030000}"/>
    <cellStyle name="見出し 3 3" xfId="942" xr:uid="{00000000-0005-0000-0000-0000AE030000}"/>
    <cellStyle name="見出し 3 3 2" xfId="943" xr:uid="{00000000-0005-0000-0000-0000AF030000}"/>
    <cellStyle name="見出し 3 4" xfId="944" xr:uid="{00000000-0005-0000-0000-0000B0030000}"/>
    <cellStyle name="見出し 3 5" xfId="945" xr:uid="{00000000-0005-0000-0000-0000B1030000}"/>
    <cellStyle name="見出し 3 6" xfId="946" xr:uid="{00000000-0005-0000-0000-0000B2030000}"/>
    <cellStyle name="見出し 3 7" xfId="947" xr:uid="{00000000-0005-0000-0000-0000B3030000}"/>
    <cellStyle name="見出し 3 8" xfId="948" xr:uid="{00000000-0005-0000-0000-0000B4030000}"/>
    <cellStyle name="見出し 3 9" xfId="949" xr:uid="{00000000-0005-0000-0000-0000B5030000}"/>
    <cellStyle name="見出し 4 10" xfId="950" xr:uid="{00000000-0005-0000-0000-0000B6030000}"/>
    <cellStyle name="見出し 4 11" xfId="951" xr:uid="{00000000-0005-0000-0000-0000B7030000}"/>
    <cellStyle name="見出し 4 12" xfId="952" xr:uid="{00000000-0005-0000-0000-0000B8030000}"/>
    <cellStyle name="見出し 4 13" xfId="953" xr:uid="{00000000-0005-0000-0000-0000B9030000}"/>
    <cellStyle name="見出し 4 14" xfId="954" xr:uid="{00000000-0005-0000-0000-0000BA030000}"/>
    <cellStyle name="見出し 4 15" xfId="955" xr:uid="{00000000-0005-0000-0000-0000BB030000}"/>
    <cellStyle name="見出し 4 16" xfId="956" xr:uid="{00000000-0005-0000-0000-0000BC030000}"/>
    <cellStyle name="見出し 4 17" xfId="957" xr:uid="{00000000-0005-0000-0000-0000BD030000}"/>
    <cellStyle name="見出し 4 18" xfId="958" xr:uid="{00000000-0005-0000-0000-0000BE030000}"/>
    <cellStyle name="見出し 4 19" xfId="959" xr:uid="{00000000-0005-0000-0000-0000BF030000}"/>
    <cellStyle name="見出し 4 2" xfId="960" xr:uid="{00000000-0005-0000-0000-0000C0030000}"/>
    <cellStyle name="見出し 4 2 2" xfId="961" xr:uid="{00000000-0005-0000-0000-0000C1030000}"/>
    <cellStyle name="見出し 4 20" xfId="962" xr:uid="{00000000-0005-0000-0000-0000C2030000}"/>
    <cellStyle name="見出し 4 21" xfId="963" xr:uid="{00000000-0005-0000-0000-0000C3030000}"/>
    <cellStyle name="見出し 4 22" xfId="964" xr:uid="{00000000-0005-0000-0000-0000C4030000}"/>
    <cellStyle name="見出し 4 23" xfId="965" xr:uid="{00000000-0005-0000-0000-0000C5030000}"/>
    <cellStyle name="見出し 4 24" xfId="966" xr:uid="{00000000-0005-0000-0000-0000C6030000}"/>
    <cellStyle name="見出し 4 25" xfId="967" xr:uid="{00000000-0005-0000-0000-0000C7030000}"/>
    <cellStyle name="見出し 4 3" xfId="968" xr:uid="{00000000-0005-0000-0000-0000C8030000}"/>
    <cellStyle name="見出し 4 3 2" xfId="969" xr:uid="{00000000-0005-0000-0000-0000C9030000}"/>
    <cellStyle name="見出し 4 4" xfId="970" xr:uid="{00000000-0005-0000-0000-0000CA030000}"/>
    <cellStyle name="見出し 4 5" xfId="971" xr:uid="{00000000-0005-0000-0000-0000CB030000}"/>
    <cellStyle name="見出し 4 6" xfId="972" xr:uid="{00000000-0005-0000-0000-0000CC030000}"/>
    <cellStyle name="見出し 4 7" xfId="973" xr:uid="{00000000-0005-0000-0000-0000CD030000}"/>
    <cellStyle name="見出し 4 8" xfId="974" xr:uid="{00000000-0005-0000-0000-0000CE030000}"/>
    <cellStyle name="見出し 4 9" xfId="975" xr:uid="{00000000-0005-0000-0000-0000CF030000}"/>
    <cellStyle name="集計 10" xfId="976" xr:uid="{00000000-0005-0000-0000-0000D0030000}"/>
    <cellStyle name="集計 11" xfId="977" xr:uid="{00000000-0005-0000-0000-0000D1030000}"/>
    <cellStyle name="集計 12" xfId="978" xr:uid="{00000000-0005-0000-0000-0000D2030000}"/>
    <cellStyle name="集計 13" xfId="979" xr:uid="{00000000-0005-0000-0000-0000D3030000}"/>
    <cellStyle name="集計 14" xfId="980" xr:uid="{00000000-0005-0000-0000-0000D4030000}"/>
    <cellStyle name="集計 15" xfId="981" xr:uid="{00000000-0005-0000-0000-0000D5030000}"/>
    <cellStyle name="集計 16" xfId="982" xr:uid="{00000000-0005-0000-0000-0000D6030000}"/>
    <cellStyle name="集計 17" xfId="983" xr:uid="{00000000-0005-0000-0000-0000D7030000}"/>
    <cellStyle name="集計 18" xfId="984" xr:uid="{00000000-0005-0000-0000-0000D8030000}"/>
    <cellStyle name="集計 19" xfId="985" xr:uid="{00000000-0005-0000-0000-0000D9030000}"/>
    <cellStyle name="集計 2" xfId="986" xr:uid="{00000000-0005-0000-0000-0000DA030000}"/>
    <cellStyle name="集計 2 2" xfId="987" xr:uid="{00000000-0005-0000-0000-0000DB030000}"/>
    <cellStyle name="集計 2 2 2" xfId="988" xr:uid="{00000000-0005-0000-0000-0000DC030000}"/>
    <cellStyle name="集計 2 2 3" xfId="989" xr:uid="{00000000-0005-0000-0000-0000DD030000}"/>
    <cellStyle name="集計 20" xfId="990" xr:uid="{00000000-0005-0000-0000-0000DE030000}"/>
    <cellStyle name="集計 21" xfId="991" xr:uid="{00000000-0005-0000-0000-0000DF030000}"/>
    <cellStyle name="集計 22" xfId="992" xr:uid="{00000000-0005-0000-0000-0000E0030000}"/>
    <cellStyle name="集計 23" xfId="993" xr:uid="{00000000-0005-0000-0000-0000E1030000}"/>
    <cellStyle name="集計 24" xfId="994" xr:uid="{00000000-0005-0000-0000-0000E2030000}"/>
    <cellStyle name="集計 25" xfId="995" xr:uid="{00000000-0005-0000-0000-0000E3030000}"/>
    <cellStyle name="集計 3" xfId="996" xr:uid="{00000000-0005-0000-0000-0000E4030000}"/>
    <cellStyle name="集計 3 2" xfId="997" xr:uid="{00000000-0005-0000-0000-0000E5030000}"/>
    <cellStyle name="集計 3 3" xfId="998" xr:uid="{00000000-0005-0000-0000-0000E6030000}"/>
    <cellStyle name="集計 4" xfId="999" xr:uid="{00000000-0005-0000-0000-0000E7030000}"/>
    <cellStyle name="集計 4 2" xfId="1000" xr:uid="{00000000-0005-0000-0000-0000E8030000}"/>
    <cellStyle name="集計 4 3" xfId="1001" xr:uid="{00000000-0005-0000-0000-0000E9030000}"/>
    <cellStyle name="集計 5" xfId="1002" xr:uid="{00000000-0005-0000-0000-0000EA030000}"/>
    <cellStyle name="集計 6" xfId="1003" xr:uid="{00000000-0005-0000-0000-0000EB030000}"/>
    <cellStyle name="集計 7" xfId="1004" xr:uid="{00000000-0005-0000-0000-0000EC030000}"/>
    <cellStyle name="集計 8" xfId="1005" xr:uid="{00000000-0005-0000-0000-0000ED030000}"/>
    <cellStyle name="集計 9" xfId="1006" xr:uid="{00000000-0005-0000-0000-0000EE030000}"/>
    <cellStyle name="出力 10" xfId="1007" xr:uid="{00000000-0005-0000-0000-0000EF030000}"/>
    <cellStyle name="出力 11" xfId="1008" xr:uid="{00000000-0005-0000-0000-0000F0030000}"/>
    <cellStyle name="出力 12" xfId="1009" xr:uid="{00000000-0005-0000-0000-0000F1030000}"/>
    <cellStyle name="出力 13" xfId="1010" xr:uid="{00000000-0005-0000-0000-0000F2030000}"/>
    <cellStyle name="出力 14" xfId="1011" xr:uid="{00000000-0005-0000-0000-0000F3030000}"/>
    <cellStyle name="出力 15" xfId="1012" xr:uid="{00000000-0005-0000-0000-0000F4030000}"/>
    <cellStyle name="出力 16" xfId="1013" xr:uid="{00000000-0005-0000-0000-0000F5030000}"/>
    <cellStyle name="出力 17" xfId="1014" xr:uid="{00000000-0005-0000-0000-0000F6030000}"/>
    <cellStyle name="出力 18" xfId="1015" xr:uid="{00000000-0005-0000-0000-0000F7030000}"/>
    <cellStyle name="出力 19" xfId="1016" xr:uid="{00000000-0005-0000-0000-0000F8030000}"/>
    <cellStyle name="出力 2" xfId="1017" xr:uid="{00000000-0005-0000-0000-0000F9030000}"/>
    <cellStyle name="出力 2 2" xfId="1018" xr:uid="{00000000-0005-0000-0000-0000FA030000}"/>
    <cellStyle name="出力 2 2 2" xfId="1019" xr:uid="{00000000-0005-0000-0000-0000FB030000}"/>
    <cellStyle name="出力 2 2 2 2" xfId="1020" xr:uid="{00000000-0005-0000-0000-0000FC030000}"/>
    <cellStyle name="出力 2 2 3" xfId="1021" xr:uid="{00000000-0005-0000-0000-0000FD030000}"/>
    <cellStyle name="出力 2 2 3 2" xfId="1022" xr:uid="{00000000-0005-0000-0000-0000FE030000}"/>
    <cellStyle name="出力 2 2 4" xfId="1023" xr:uid="{00000000-0005-0000-0000-0000FF030000}"/>
    <cellStyle name="出力 20" xfId="1024" xr:uid="{00000000-0005-0000-0000-000000040000}"/>
    <cellStyle name="出力 21" xfId="1025" xr:uid="{00000000-0005-0000-0000-000001040000}"/>
    <cellStyle name="出力 22" xfId="1026" xr:uid="{00000000-0005-0000-0000-000002040000}"/>
    <cellStyle name="出力 23" xfId="1027" xr:uid="{00000000-0005-0000-0000-000003040000}"/>
    <cellStyle name="出力 24" xfId="1028" xr:uid="{00000000-0005-0000-0000-000004040000}"/>
    <cellStyle name="出力 25" xfId="1029" xr:uid="{00000000-0005-0000-0000-000005040000}"/>
    <cellStyle name="出力 3" xfId="1030" xr:uid="{00000000-0005-0000-0000-000006040000}"/>
    <cellStyle name="出力 3 2" xfId="1031" xr:uid="{00000000-0005-0000-0000-000007040000}"/>
    <cellStyle name="出力 3 2 2" xfId="1032" xr:uid="{00000000-0005-0000-0000-000008040000}"/>
    <cellStyle name="出力 3 3" xfId="1033" xr:uid="{00000000-0005-0000-0000-000009040000}"/>
    <cellStyle name="出力 3 3 2" xfId="1034" xr:uid="{00000000-0005-0000-0000-00000A040000}"/>
    <cellStyle name="出力 3 4" xfId="1035" xr:uid="{00000000-0005-0000-0000-00000B040000}"/>
    <cellStyle name="出力 4" xfId="1036" xr:uid="{00000000-0005-0000-0000-00000C040000}"/>
    <cellStyle name="出力 4 2" xfId="1037" xr:uid="{00000000-0005-0000-0000-00000D040000}"/>
    <cellStyle name="出力 4 2 2" xfId="1038" xr:uid="{00000000-0005-0000-0000-00000E040000}"/>
    <cellStyle name="出力 4 3" xfId="1039" xr:uid="{00000000-0005-0000-0000-00000F040000}"/>
    <cellStyle name="出力 4 3 2" xfId="1040" xr:uid="{00000000-0005-0000-0000-000010040000}"/>
    <cellStyle name="出力 4 4" xfId="1041" xr:uid="{00000000-0005-0000-0000-000011040000}"/>
    <cellStyle name="出力 5" xfId="1042" xr:uid="{00000000-0005-0000-0000-000012040000}"/>
    <cellStyle name="出力 6" xfId="1043" xr:uid="{00000000-0005-0000-0000-000013040000}"/>
    <cellStyle name="出力 7" xfId="1044" xr:uid="{00000000-0005-0000-0000-000014040000}"/>
    <cellStyle name="出力 8" xfId="1045" xr:uid="{00000000-0005-0000-0000-000015040000}"/>
    <cellStyle name="出力 9" xfId="1046" xr:uid="{00000000-0005-0000-0000-000016040000}"/>
    <cellStyle name="説明文 10" xfId="1047" xr:uid="{00000000-0005-0000-0000-000017040000}"/>
    <cellStyle name="説明文 11" xfId="1048" xr:uid="{00000000-0005-0000-0000-000018040000}"/>
    <cellStyle name="説明文 12" xfId="1049" xr:uid="{00000000-0005-0000-0000-000019040000}"/>
    <cellStyle name="説明文 13" xfId="1050" xr:uid="{00000000-0005-0000-0000-00001A040000}"/>
    <cellStyle name="説明文 14" xfId="1051" xr:uid="{00000000-0005-0000-0000-00001B040000}"/>
    <cellStyle name="説明文 15" xfId="1052" xr:uid="{00000000-0005-0000-0000-00001C040000}"/>
    <cellStyle name="説明文 16" xfId="1053" xr:uid="{00000000-0005-0000-0000-00001D040000}"/>
    <cellStyle name="説明文 17" xfId="1054" xr:uid="{00000000-0005-0000-0000-00001E040000}"/>
    <cellStyle name="説明文 18" xfId="1055" xr:uid="{00000000-0005-0000-0000-00001F040000}"/>
    <cellStyle name="説明文 19" xfId="1056" xr:uid="{00000000-0005-0000-0000-000020040000}"/>
    <cellStyle name="説明文 2" xfId="1057" xr:uid="{00000000-0005-0000-0000-000021040000}"/>
    <cellStyle name="説明文 2 2" xfId="1058" xr:uid="{00000000-0005-0000-0000-000022040000}"/>
    <cellStyle name="説明文 20" xfId="1059" xr:uid="{00000000-0005-0000-0000-000023040000}"/>
    <cellStyle name="説明文 21" xfId="1060" xr:uid="{00000000-0005-0000-0000-000024040000}"/>
    <cellStyle name="説明文 22" xfId="1061" xr:uid="{00000000-0005-0000-0000-000025040000}"/>
    <cellStyle name="説明文 23" xfId="1062" xr:uid="{00000000-0005-0000-0000-000026040000}"/>
    <cellStyle name="説明文 24" xfId="1063" xr:uid="{00000000-0005-0000-0000-000027040000}"/>
    <cellStyle name="説明文 25" xfId="1064" xr:uid="{00000000-0005-0000-0000-000028040000}"/>
    <cellStyle name="説明文 3" xfId="1065" xr:uid="{00000000-0005-0000-0000-000029040000}"/>
    <cellStyle name="説明文 3 2" xfId="1066" xr:uid="{00000000-0005-0000-0000-00002A040000}"/>
    <cellStyle name="説明文 4" xfId="1067" xr:uid="{00000000-0005-0000-0000-00002B040000}"/>
    <cellStyle name="説明文 5" xfId="1068" xr:uid="{00000000-0005-0000-0000-00002C040000}"/>
    <cellStyle name="説明文 6" xfId="1069" xr:uid="{00000000-0005-0000-0000-00002D040000}"/>
    <cellStyle name="説明文 7" xfId="1070" xr:uid="{00000000-0005-0000-0000-00002E040000}"/>
    <cellStyle name="説明文 8" xfId="1071" xr:uid="{00000000-0005-0000-0000-00002F040000}"/>
    <cellStyle name="説明文 9" xfId="1072" xr:uid="{00000000-0005-0000-0000-000030040000}"/>
    <cellStyle name="通貨 2" xfId="1073" xr:uid="{00000000-0005-0000-0000-000031040000}"/>
    <cellStyle name="通貨 3" xfId="1074" xr:uid="{00000000-0005-0000-0000-000032040000}"/>
    <cellStyle name="通貨 3 2" xfId="1075" xr:uid="{00000000-0005-0000-0000-000033040000}"/>
    <cellStyle name="入力 10" xfId="1076" xr:uid="{00000000-0005-0000-0000-000034040000}"/>
    <cellStyle name="入力 11" xfId="1077" xr:uid="{00000000-0005-0000-0000-000035040000}"/>
    <cellStyle name="入力 12" xfId="1078" xr:uid="{00000000-0005-0000-0000-000036040000}"/>
    <cellStyle name="入力 13" xfId="1079" xr:uid="{00000000-0005-0000-0000-000037040000}"/>
    <cellStyle name="入力 14" xfId="1080" xr:uid="{00000000-0005-0000-0000-000038040000}"/>
    <cellStyle name="入力 15" xfId="1081" xr:uid="{00000000-0005-0000-0000-000039040000}"/>
    <cellStyle name="入力 16" xfId="1082" xr:uid="{00000000-0005-0000-0000-00003A040000}"/>
    <cellStyle name="入力 17" xfId="1083" xr:uid="{00000000-0005-0000-0000-00003B040000}"/>
    <cellStyle name="入力 18" xfId="1084" xr:uid="{00000000-0005-0000-0000-00003C040000}"/>
    <cellStyle name="入力 19" xfId="1085" xr:uid="{00000000-0005-0000-0000-00003D040000}"/>
    <cellStyle name="入力 2" xfId="1086" xr:uid="{00000000-0005-0000-0000-00003E040000}"/>
    <cellStyle name="入力 2 2" xfId="1087" xr:uid="{00000000-0005-0000-0000-00003F040000}"/>
    <cellStyle name="入力 2 2 2" xfId="1088" xr:uid="{00000000-0005-0000-0000-000040040000}"/>
    <cellStyle name="入力 2 2 3" xfId="1089" xr:uid="{00000000-0005-0000-0000-000041040000}"/>
    <cellStyle name="入力 20" xfId="1090" xr:uid="{00000000-0005-0000-0000-000042040000}"/>
    <cellStyle name="入力 21" xfId="1091" xr:uid="{00000000-0005-0000-0000-000043040000}"/>
    <cellStyle name="入力 22" xfId="1092" xr:uid="{00000000-0005-0000-0000-000044040000}"/>
    <cellStyle name="入力 23" xfId="1093" xr:uid="{00000000-0005-0000-0000-000045040000}"/>
    <cellStyle name="入力 24" xfId="1094" xr:uid="{00000000-0005-0000-0000-000046040000}"/>
    <cellStyle name="入力 25" xfId="1095" xr:uid="{00000000-0005-0000-0000-000047040000}"/>
    <cellStyle name="入力 3" xfId="1096" xr:uid="{00000000-0005-0000-0000-000048040000}"/>
    <cellStyle name="入力 3 2" xfId="1097" xr:uid="{00000000-0005-0000-0000-000049040000}"/>
    <cellStyle name="入力 3 3" xfId="1098" xr:uid="{00000000-0005-0000-0000-00004A040000}"/>
    <cellStyle name="入力 4" xfId="1099" xr:uid="{00000000-0005-0000-0000-00004B040000}"/>
    <cellStyle name="入力 4 2" xfId="1100" xr:uid="{00000000-0005-0000-0000-00004C040000}"/>
    <cellStyle name="入力 4 3" xfId="1101" xr:uid="{00000000-0005-0000-0000-00004D040000}"/>
    <cellStyle name="入力 5" xfId="1102" xr:uid="{00000000-0005-0000-0000-00004E040000}"/>
    <cellStyle name="入力 6" xfId="1103" xr:uid="{00000000-0005-0000-0000-00004F040000}"/>
    <cellStyle name="入力 7" xfId="1104" xr:uid="{00000000-0005-0000-0000-000050040000}"/>
    <cellStyle name="入力 8" xfId="1105" xr:uid="{00000000-0005-0000-0000-000051040000}"/>
    <cellStyle name="入力 9" xfId="1106" xr:uid="{00000000-0005-0000-0000-000052040000}"/>
    <cellStyle name="標準" xfId="0" builtinId="0"/>
    <cellStyle name="標準 10" xfId="1107" xr:uid="{00000000-0005-0000-0000-000054040000}"/>
    <cellStyle name="標準 10 2" xfId="1108" xr:uid="{00000000-0005-0000-0000-000055040000}"/>
    <cellStyle name="標準 10 3" xfId="1109" xr:uid="{00000000-0005-0000-0000-000056040000}"/>
    <cellStyle name="標準 10 4" xfId="1110" xr:uid="{00000000-0005-0000-0000-000057040000}"/>
    <cellStyle name="標準 10 5" xfId="1111" xr:uid="{00000000-0005-0000-0000-000058040000}"/>
    <cellStyle name="標準 11" xfId="1112" xr:uid="{00000000-0005-0000-0000-000059040000}"/>
    <cellStyle name="標準 11 2" xfId="1113" xr:uid="{00000000-0005-0000-0000-00005A040000}"/>
    <cellStyle name="標準 11 3" xfId="1114" xr:uid="{00000000-0005-0000-0000-00005B040000}"/>
    <cellStyle name="標準 11 4" xfId="1115" xr:uid="{00000000-0005-0000-0000-00005C040000}"/>
    <cellStyle name="標準 12 2" xfId="1116" xr:uid="{00000000-0005-0000-0000-00005D040000}"/>
    <cellStyle name="標準 12 3" xfId="1117" xr:uid="{00000000-0005-0000-0000-00005E040000}"/>
    <cellStyle name="標準 13 2" xfId="1118" xr:uid="{00000000-0005-0000-0000-00005F040000}"/>
    <cellStyle name="標準 14 2" xfId="1119" xr:uid="{00000000-0005-0000-0000-000060040000}"/>
    <cellStyle name="標準 14 3" xfId="1120" xr:uid="{00000000-0005-0000-0000-000061040000}"/>
    <cellStyle name="標準 14 4" xfId="1121" xr:uid="{00000000-0005-0000-0000-000062040000}"/>
    <cellStyle name="標準 14 5" xfId="1122" xr:uid="{00000000-0005-0000-0000-000063040000}"/>
    <cellStyle name="標準 14 6" xfId="1123" xr:uid="{00000000-0005-0000-0000-000064040000}"/>
    <cellStyle name="標準 14 7" xfId="1124" xr:uid="{00000000-0005-0000-0000-000065040000}"/>
    <cellStyle name="標準 14 8" xfId="1125" xr:uid="{00000000-0005-0000-0000-000066040000}"/>
    <cellStyle name="標準 15 2" xfId="1126" xr:uid="{00000000-0005-0000-0000-000067040000}"/>
    <cellStyle name="標準 15 3" xfId="1127" xr:uid="{00000000-0005-0000-0000-000068040000}"/>
    <cellStyle name="標準 15 4" xfId="1128" xr:uid="{00000000-0005-0000-0000-000069040000}"/>
    <cellStyle name="標準 15 5" xfId="1129" xr:uid="{00000000-0005-0000-0000-00006A040000}"/>
    <cellStyle name="標準 15 6" xfId="1130" xr:uid="{00000000-0005-0000-0000-00006B040000}"/>
    <cellStyle name="標準 15 7" xfId="1131" xr:uid="{00000000-0005-0000-0000-00006C040000}"/>
    <cellStyle name="標準 16 2" xfId="1132" xr:uid="{00000000-0005-0000-0000-00006D040000}"/>
    <cellStyle name="標準 16 3" xfId="1133" xr:uid="{00000000-0005-0000-0000-00006E040000}"/>
    <cellStyle name="標準 16 4" xfId="1134" xr:uid="{00000000-0005-0000-0000-00006F040000}"/>
    <cellStyle name="標準 16 5" xfId="1135" xr:uid="{00000000-0005-0000-0000-000070040000}"/>
    <cellStyle name="標準 16 6" xfId="1136" xr:uid="{00000000-0005-0000-0000-000071040000}"/>
    <cellStyle name="標準 17 2" xfId="1137" xr:uid="{00000000-0005-0000-0000-000072040000}"/>
    <cellStyle name="標準 17 3" xfId="1138" xr:uid="{00000000-0005-0000-0000-000073040000}"/>
    <cellStyle name="標準 17 4" xfId="1139" xr:uid="{00000000-0005-0000-0000-000074040000}"/>
    <cellStyle name="標準 17 5" xfId="1140" xr:uid="{00000000-0005-0000-0000-000075040000}"/>
    <cellStyle name="標準 18 2" xfId="1141" xr:uid="{00000000-0005-0000-0000-000076040000}"/>
    <cellStyle name="標準 18 3" xfId="1142" xr:uid="{00000000-0005-0000-0000-000077040000}"/>
    <cellStyle name="標準 19 2" xfId="1143" xr:uid="{00000000-0005-0000-0000-000078040000}"/>
    <cellStyle name="標準 2" xfId="1144" xr:uid="{00000000-0005-0000-0000-000079040000}"/>
    <cellStyle name="標準 2 10" xfId="1145" xr:uid="{00000000-0005-0000-0000-00007A040000}"/>
    <cellStyle name="標準 2 11" xfId="1146" xr:uid="{00000000-0005-0000-0000-00007B040000}"/>
    <cellStyle name="標準 2 12" xfId="1147" xr:uid="{00000000-0005-0000-0000-00007C040000}"/>
    <cellStyle name="標準 2 13" xfId="1148" xr:uid="{00000000-0005-0000-0000-00007D040000}"/>
    <cellStyle name="標準 2 14" xfId="1149" xr:uid="{00000000-0005-0000-0000-00007E040000}"/>
    <cellStyle name="標準 2 15" xfId="1150" xr:uid="{00000000-0005-0000-0000-00007F040000}"/>
    <cellStyle name="標準 2 16" xfId="1151" xr:uid="{00000000-0005-0000-0000-000080040000}"/>
    <cellStyle name="標準 2 17" xfId="1152" xr:uid="{00000000-0005-0000-0000-000081040000}"/>
    <cellStyle name="標準 2 18" xfId="1153" xr:uid="{00000000-0005-0000-0000-000082040000}"/>
    <cellStyle name="標準 2 19" xfId="1154" xr:uid="{00000000-0005-0000-0000-000083040000}"/>
    <cellStyle name="標準 2 2" xfId="1155" xr:uid="{00000000-0005-0000-0000-000084040000}"/>
    <cellStyle name="標準 2 2 10" xfId="1156" xr:uid="{00000000-0005-0000-0000-000085040000}"/>
    <cellStyle name="標準 2 2 11" xfId="1157" xr:uid="{00000000-0005-0000-0000-000086040000}"/>
    <cellStyle name="標準 2 2 12" xfId="1158" xr:uid="{00000000-0005-0000-0000-000087040000}"/>
    <cellStyle name="標準 2 2 13" xfId="1159" xr:uid="{00000000-0005-0000-0000-000088040000}"/>
    <cellStyle name="標準 2 2 14" xfId="1160" xr:uid="{00000000-0005-0000-0000-000089040000}"/>
    <cellStyle name="標準 2 2 15" xfId="1161" xr:uid="{00000000-0005-0000-0000-00008A040000}"/>
    <cellStyle name="標準 2 2 16" xfId="1162" xr:uid="{00000000-0005-0000-0000-00008B040000}"/>
    <cellStyle name="標準 2 2 17" xfId="1163" xr:uid="{00000000-0005-0000-0000-00008C040000}"/>
    <cellStyle name="標準 2 2 18" xfId="1164" xr:uid="{00000000-0005-0000-0000-00008D040000}"/>
    <cellStyle name="標準 2 2 19" xfId="1165" xr:uid="{00000000-0005-0000-0000-00008E040000}"/>
    <cellStyle name="標準 2 2 2" xfId="1166" xr:uid="{00000000-0005-0000-0000-00008F040000}"/>
    <cellStyle name="標準 2 2 2 2" xfId="1167" xr:uid="{00000000-0005-0000-0000-000090040000}"/>
    <cellStyle name="標準 2 2 2 2 2" xfId="1168" xr:uid="{00000000-0005-0000-0000-000091040000}"/>
    <cellStyle name="標準 2 2 2 2_23_CRUDマトリックス(機能レベル)" xfId="1169" xr:uid="{00000000-0005-0000-0000-000092040000}"/>
    <cellStyle name="標準 2 2 2_23_CRUDマトリックス(機能レベル)" xfId="1170" xr:uid="{00000000-0005-0000-0000-000093040000}"/>
    <cellStyle name="標準 2 2 20" xfId="1171" xr:uid="{00000000-0005-0000-0000-000094040000}"/>
    <cellStyle name="標準 2 2 21" xfId="1172" xr:uid="{00000000-0005-0000-0000-000095040000}"/>
    <cellStyle name="標準 2 2 22" xfId="1173" xr:uid="{00000000-0005-0000-0000-000096040000}"/>
    <cellStyle name="標準 2 2 23" xfId="1174" xr:uid="{00000000-0005-0000-0000-000097040000}"/>
    <cellStyle name="標準 2 2 24" xfId="1175" xr:uid="{00000000-0005-0000-0000-000098040000}"/>
    <cellStyle name="標準 2 2 25" xfId="1176" xr:uid="{00000000-0005-0000-0000-000099040000}"/>
    <cellStyle name="標準 2 2 26" xfId="1177" xr:uid="{00000000-0005-0000-0000-00009A040000}"/>
    <cellStyle name="標準 2 2 27" xfId="1178" xr:uid="{00000000-0005-0000-0000-00009B040000}"/>
    <cellStyle name="標準 2 2 28" xfId="1179" xr:uid="{00000000-0005-0000-0000-00009C040000}"/>
    <cellStyle name="標準 2 2 29" xfId="1180" xr:uid="{00000000-0005-0000-0000-00009D040000}"/>
    <cellStyle name="標準 2 2 3" xfId="1181" xr:uid="{00000000-0005-0000-0000-00009E040000}"/>
    <cellStyle name="標準 2 2 30" xfId="1182" xr:uid="{00000000-0005-0000-0000-00009F040000}"/>
    <cellStyle name="標準 2 2 31" xfId="1183" xr:uid="{00000000-0005-0000-0000-0000A0040000}"/>
    <cellStyle name="標準 2 2 4" xfId="1184" xr:uid="{00000000-0005-0000-0000-0000A1040000}"/>
    <cellStyle name="標準 2 2 5" xfId="1185" xr:uid="{00000000-0005-0000-0000-0000A2040000}"/>
    <cellStyle name="標準 2 2 6" xfId="1186" xr:uid="{00000000-0005-0000-0000-0000A3040000}"/>
    <cellStyle name="標準 2 2 7" xfId="1187" xr:uid="{00000000-0005-0000-0000-0000A4040000}"/>
    <cellStyle name="標準 2 2 8" xfId="1188" xr:uid="{00000000-0005-0000-0000-0000A5040000}"/>
    <cellStyle name="標準 2 2 9" xfId="1189" xr:uid="{00000000-0005-0000-0000-0000A6040000}"/>
    <cellStyle name="標準 2 2_23_CRUDマトリックス(機能レベル)" xfId="1190" xr:uid="{00000000-0005-0000-0000-0000A7040000}"/>
    <cellStyle name="標準 2 20" xfId="1191" xr:uid="{00000000-0005-0000-0000-0000A8040000}"/>
    <cellStyle name="標準 2 21" xfId="1192" xr:uid="{00000000-0005-0000-0000-0000A9040000}"/>
    <cellStyle name="標準 2 22" xfId="1193" xr:uid="{00000000-0005-0000-0000-0000AA040000}"/>
    <cellStyle name="標準 2 23" xfId="1194" xr:uid="{00000000-0005-0000-0000-0000AB040000}"/>
    <cellStyle name="標準 2 24" xfId="1195" xr:uid="{00000000-0005-0000-0000-0000AC040000}"/>
    <cellStyle name="標準 2 25" xfId="1196" xr:uid="{00000000-0005-0000-0000-0000AD040000}"/>
    <cellStyle name="標準 2 26" xfId="1197" xr:uid="{00000000-0005-0000-0000-0000AE040000}"/>
    <cellStyle name="標準 2 26 2" xfId="1198" xr:uid="{00000000-0005-0000-0000-0000AF040000}"/>
    <cellStyle name="標準 2 3" xfId="1199" xr:uid="{00000000-0005-0000-0000-0000B0040000}"/>
    <cellStyle name="標準 2 3 10" xfId="1200" xr:uid="{00000000-0005-0000-0000-0000B1040000}"/>
    <cellStyle name="標準 2 3 11" xfId="1201" xr:uid="{00000000-0005-0000-0000-0000B2040000}"/>
    <cellStyle name="標準 2 3 12" xfId="1202" xr:uid="{00000000-0005-0000-0000-0000B3040000}"/>
    <cellStyle name="標準 2 3 13" xfId="1203" xr:uid="{00000000-0005-0000-0000-0000B4040000}"/>
    <cellStyle name="標準 2 3 14" xfId="1204" xr:uid="{00000000-0005-0000-0000-0000B5040000}"/>
    <cellStyle name="標準 2 3 15" xfId="1205" xr:uid="{00000000-0005-0000-0000-0000B6040000}"/>
    <cellStyle name="標準 2 3 16" xfId="1206" xr:uid="{00000000-0005-0000-0000-0000B7040000}"/>
    <cellStyle name="標準 2 3 17" xfId="1207" xr:uid="{00000000-0005-0000-0000-0000B8040000}"/>
    <cellStyle name="標準 2 3 18" xfId="1208" xr:uid="{00000000-0005-0000-0000-0000B9040000}"/>
    <cellStyle name="標準 2 3 19" xfId="1209" xr:uid="{00000000-0005-0000-0000-0000BA040000}"/>
    <cellStyle name="標準 2 3 2" xfId="1210" xr:uid="{00000000-0005-0000-0000-0000BB040000}"/>
    <cellStyle name="標準 2 3 2 2" xfId="1211" xr:uid="{00000000-0005-0000-0000-0000BC040000}"/>
    <cellStyle name="標準 2 3 2 2 2" xfId="1212" xr:uid="{00000000-0005-0000-0000-0000BD040000}"/>
    <cellStyle name="標準 2 3 2 2_23_CRUDマトリックス(機能レベル)" xfId="1213" xr:uid="{00000000-0005-0000-0000-0000BE040000}"/>
    <cellStyle name="標準 2 3 2_23_CRUDマトリックス(機能レベル)" xfId="1214" xr:uid="{00000000-0005-0000-0000-0000BF040000}"/>
    <cellStyle name="標準 2 3 20" xfId="1215" xr:uid="{00000000-0005-0000-0000-0000C0040000}"/>
    <cellStyle name="標準 2 3 21" xfId="1216" xr:uid="{00000000-0005-0000-0000-0000C1040000}"/>
    <cellStyle name="標準 2 3 22" xfId="1217" xr:uid="{00000000-0005-0000-0000-0000C2040000}"/>
    <cellStyle name="標準 2 3 23" xfId="1218" xr:uid="{00000000-0005-0000-0000-0000C3040000}"/>
    <cellStyle name="標準 2 3 24" xfId="1219" xr:uid="{00000000-0005-0000-0000-0000C4040000}"/>
    <cellStyle name="標準 2 3 25" xfId="1220" xr:uid="{00000000-0005-0000-0000-0000C5040000}"/>
    <cellStyle name="標準 2 3 26" xfId="1221" xr:uid="{00000000-0005-0000-0000-0000C6040000}"/>
    <cellStyle name="標準 2 3 27" xfId="1222" xr:uid="{00000000-0005-0000-0000-0000C7040000}"/>
    <cellStyle name="標準 2 3 28" xfId="1223" xr:uid="{00000000-0005-0000-0000-0000C8040000}"/>
    <cellStyle name="標準 2 3 29" xfId="1224" xr:uid="{00000000-0005-0000-0000-0000C9040000}"/>
    <cellStyle name="標準 2 3 3" xfId="1225" xr:uid="{00000000-0005-0000-0000-0000CA040000}"/>
    <cellStyle name="標準 2 3 4" xfId="1226" xr:uid="{00000000-0005-0000-0000-0000CB040000}"/>
    <cellStyle name="標準 2 3 5" xfId="1227" xr:uid="{00000000-0005-0000-0000-0000CC040000}"/>
    <cellStyle name="標準 2 3 6" xfId="1228" xr:uid="{00000000-0005-0000-0000-0000CD040000}"/>
    <cellStyle name="標準 2 3 7" xfId="1229" xr:uid="{00000000-0005-0000-0000-0000CE040000}"/>
    <cellStyle name="標準 2 3 8" xfId="1230" xr:uid="{00000000-0005-0000-0000-0000CF040000}"/>
    <cellStyle name="標準 2 3 9" xfId="1231" xr:uid="{00000000-0005-0000-0000-0000D0040000}"/>
    <cellStyle name="標準 2 3_23_CRUDマトリックス(機能レベル)" xfId="1232" xr:uid="{00000000-0005-0000-0000-0000D1040000}"/>
    <cellStyle name="標準 2 4" xfId="1233" xr:uid="{00000000-0005-0000-0000-0000D2040000}"/>
    <cellStyle name="標準 2 4 10" xfId="1234" xr:uid="{00000000-0005-0000-0000-0000D3040000}"/>
    <cellStyle name="標準 2 4 11" xfId="1235" xr:uid="{00000000-0005-0000-0000-0000D4040000}"/>
    <cellStyle name="標準 2 4 12" xfId="1236" xr:uid="{00000000-0005-0000-0000-0000D5040000}"/>
    <cellStyle name="標準 2 4 13" xfId="1237" xr:uid="{00000000-0005-0000-0000-0000D6040000}"/>
    <cellStyle name="標準 2 4 14" xfId="1238" xr:uid="{00000000-0005-0000-0000-0000D7040000}"/>
    <cellStyle name="標準 2 4 15" xfId="1239" xr:uid="{00000000-0005-0000-0000-0000D8040000}"/>
    <cellStyle name="標準 2 4 16" xfId="1240" xr:uid="{00000000-0005-0000-0000-0000D9040000}"/>
    <cellStyle name="標準 2 4 17" xfId="1241" xr:uid="{00000000-0005-0000-0000-0000DA040000}"/>
    <cellStyle name="標準 2 4 18" xfId="1242" xr:uid="{00000000-0005-0000-0000-0000DB040000}"/>
    <cellStyle name="標準 2 4 19" xfId="1243" xr:uid="{00000000-0005-0000-0000-0000DC040000}"/>
    <cellStyle name="標準 2 4 2" xfId="1244" xr:uid="{00000000-0005-0000-0000-0000DD040000}"/>
    <cellStyle name="標準 2 4 20" xfId="1245" xr:uid="{00000000-0005-0000-0000-0000DE040000}"/>
    <cellStyle name="標準 2 4 21" xfId="1246" xr:uid="{00000000-0005-0000-0000-0000DF040000}"/>
    <cellStyle name="標準 2 4 22" xfId="1247" xr:uid="{00000000-0005-0000-0000-0000E0040000}"/>
    <cellStyle name="標準 2 4 23" xfId="1248" xr:uid="{00000000-0005-0000-0000-0000E1040000}"/>
    <cellStyle name="標準 2 4 24" xfId="1249" xr:uid="{00000000-0005-0000-0000-0000E2040000}"/>
    <cellStyle name="標準 2 4 3" xfId="1250" xr:uid="{00000000-0005-0000-0000-0000E3040000}"/>
    <cellStyle name="標準 2 4 4" xfId="1251" xr:uid="{00000000-0005-0000-0000-0000E4040000}"/>
    <cellStyle name="標準 2 4 5" xfId="1252" xr:uid="{00000000-0005-0000-0000-0000E5040000}"/>
    <cellStyle name="標準 2 4 6" xfId="1253" xr:uid="{00000000-0005-0000-0000-0000E6040000}"/>
    <cellStyle name="標準 2 4 7" xfId="1254" xr:uid="{00000000-0005-0000-0000-0000E7040000}"/>
    <cellStyle name="標準 2 4 8" xfId="1255" xr:uid="{00000000-0005-0000-0000-0000E8040000}"/>
    <cellStyle name="標準 2 4 9" xfId="1256" xr:uid="{00000000-0005-0000-0000-0000E9040000}"/>
    <cellStyle name="標準 2 4_23_CRUDマトリックス(機能レベル)" xfId="1257" xr:uid="{00000000-0005-0000-0000-0000EA040000}"/>
    <cellStyle name="標準 2 5" xfId="1258" xr:uid="{00000000-0005-0000-0000-0000EB040000}"/>
    <cellStyle name="標準 2 5 10" xfId="1259" xr:uid="{00000000-0005-0000-0000-0000EC040000}"/>
    <cellStyle name="標準 2 5 11" xfId="1260" xr:uid="{00000000-0005-0000-0000-0000ED040000}"/>
    <cellStyle name="標準 2 5 12" xfId="1261" xr:uid="{00000000-0005-0000-0000-0000EE040000}"/>
    <cellStyle name="標準 2 5 13" xfId="1262" xr:uid="{00000000-0005-0000-0000-0000EF040000}"/>
    <cellStyle name="標準 2 5 14" xfId="1263" xr:uid="{00000000-0005-0000-0000-0000F0040000}"/>
    <cellStyle name="標準 2 5 15" xfId="1264" xr:uid="{00000000-0005-0000-0000-0000F1040000}"/>
    <cellStyle name="標準 2 5 16" xfId="1265" xr:uid="{00000000-0005-0000-0000-0000F2040000}"/>
    <cellStyle name="標準 2 5 17" xfId="1266" xr:uid="{00000000-0005-0000-0000-0000F3040000}"/>
    <cellStyle name="標準 2 5 18" xfId="1267" xr:uid="{00000000-0005-0000-0000-0000F4040000}"/>
    <cellStyle name="標準 2 5 19" xfId="1268" xr:uid="{00000000-0005-0000-0000-0000F5040000}"/>
    <cellStyle name="標準 2 5 2" xfId="1269" xr:uid="{00000000-0005-0000-0000-0000F6040000}"/>
    <cellStyle name="標準 2 5 2 2" xfId="1270" xr:uid="{00000000-0005-0000-0000-0000F7040000}"/>
    <cellStyle name="標準 2 5 20" xfId="1271" xr:uid="{00000000-0005-0000-0000-0000F8040000}"/>
    <cellStyle name="標準 2 5 21" xfId="1272" xr:uid="{00000000-0005-0000-0000-0000F9040000}"/>
    <cellStyle name="標準 2 5 22" xfId="1273" xr:uid="{00000000-0005-0000-0000-0000FA040000}"/>
    <cellStyle name="標準 2 5 23" xfId="1274" xr:uid="{00000000-0005-0000-0000-0000FB040000}"/>
    <cellStyle name="標準 2 5 3" xfId="1275" xr:uid="{00000000-0005-0000-0000-0000FC040000}"/>
    <cellStyle name="標準 2 5 3 2" xfId="1276" xr:uid="{00000000-0005-0000-0000-0000FD040000}"/>
    <cellStyle name="標準 2 5 4" xfId="1277" xr:uid="{00000000-0005-0000-0000-0000FE040000}"/>
    <cellStyle name="標準 2 5 5" xfId="1278" xr:uid="{00000000-0005-0000-0000-0000FF040000}"/>
    <cellStyle name="標準 2 5 6" xfId="1279" xr:uid="{00000000-0005-0000-0000-000000050000}"/>
    <cellStyle name="標準 2 5 7" xfId="1280" xr:uid="{00000000-0005-0000-0000-000001050000}"/>
    <cellStyle name="標準 2 5 8" xfId="1281" xr:uid="{00000000-0005-0000-0000-000002050000}"/>
    <cellStyle name="標準 2 5 9" xfId="1282" xr:uid="{00000000-0005-0000-0000-000003050000}"/>
    <cellStyle name="標準 2 5_23_CRUDマトリックス(機能レベル)" xfId="1283" xr:uid="{00000000-0005-0000-0000-000004050000}"/>
    <cellStyle name="標準 2 6" xfId="1284" xr:uid="{00000000-0005-0000-0000-000005050000}"/>
    <cellStyle name="標準 2 6 10" xfId="1285" xr:uid="{00000000-0005-0000-0000-000006050000}"/>
    <cellStyle name="標準 2 6 11" xfId="1286" xr:uid="{00000000-0005-0000-0000-000007050000}"/>
    <cellStyle name="標準 2 6 12" xfId="1287" xr:uid="{00000000-0005-0000-0000-000008050000}"/>
    <cellStyle name="標準 2 6 13" xfId="1288" xr:uid="{00000000-0005-0000-0000-000009050000}"/>
    <cellStyle name="標準 2 6 14" xfId="1289" xr:uid="{00000000-0005-0000-0000-00000A050000}"/>
    <cellStyle name="標準 2 6 15" xfId="1290" xr:uid="{00000000-0005-0000-0000-00000B050000}"/>
    <cellStyle name="標準 2 6 16" xfId="1291" xr:uid="{00000000-0005-0000-0000-00000C050000}"/>
    <cellStyle name="標準 2 6 17" xfId="1292" xr:uid="{00000000-0005-0000-0000-00000D050000}"/>
    <cellStyle name="標準 2 6 18" xfId="1293" xr:uid="{00000000-0005-0000-0000-00000E050000}"/>
    <cellStyle name="標準 2 6 19" xfId="1294" xr:uid="{00000000-0005-0000-0000-00000F050000}"/>
    <cellStyle name="標準 2 6 2" xfId="1295" xr:uid="{00000000-0005-0000-0000-000010050000}"/>
    <cellStyle name="標準 2 6 20" xfId="1296" xr:uid="{00000000-0005-0000-0000-000011050000}"/>
    <cellStyle name="標準 2 6 21" xfId="1297" xr:uid="{00000000-0005-0000-0000-000012050000}"/>
    <cellStyle name="標準 2 6 22" xfId="1298" xr:uid="{00000000-0005-0000-0000-000013050000}"/>
    <cellStyle name="標準 2 6 3" xfId="1299" xr:uid="{00000000-0005-0000-0000-000014050000}"/>
    <cellStyle name="標準 2 6 4" xfId="1300" xr:uid="{00000000-0005-0000-0000-000015050000}"/>
    <cellStyle name="標準 2 6 5" xfId="1301" xr:uid="{00000000-0005-0000-0000-000016050000}"/>
    <cellStyle name="標準 2 6 6" xfId="1302" xr:uid="{00000000-0005-0000-0000-000017050000}"/>
    <cellStyle name="標準 2 6 7" xfId="1303" xr:uid="{00000000-0005-0000-0000-000018050000}"/>
    <cellStyle name="標準 2 6 8" xfId="1304" xr:uid="{00000000-0005-0000-0000-000019050000}"/>
    <cellStyle name="標準 2 6 9" xfId="1305" xr:uid="{00000000-0005-0000-0000-00001A050000}"/>
    <cellStyle name="標準 2 6_23_CRUDマトリックス(機能レベル)" xfId="1306" xr:uid="{00000000-0005-0000-0000-00001B050000}"/>
    <cellStyle name="標準 2 7" xfId="1307" xr:uid="{00000000-0005-0000-0000-00001C050000}"/>
    <cellStyle name="標準 2 8" xfId="1308" xr:uid="{00000000-0005-0000-0000-00001D050000}"/>
    <cellStyle name="標準 2 9" xfId="1309" xr:uid="{00000000-0005-0000-0000-00001E050000}"/>
    <cellStyle name="標準 20 2" xfId="1310" xr:uid="{00000000-0005-0000-0000-00001F050000}"/>
    <cellStyle name="標準 20 3" xfId="1311" xr:uid="{00000000-0005-0000-0000-000020050000}"/>
    <cellStyle name="標準 20 4" xfId="1312" xr:uid="{00000000-0005-0000-0000-000021050000}"/>
    <cellStyle name="標準 21" xfId="1313" xr:uid="{00000000-0005-0000-0000-000022050000}"/>
    <cellStyle name="標準 21 2" xfId="1314" xr:uid="{00000000-0005-0000-0000-000023050000}"/>
    <cellStyle name="標準 21 3" xfId="1315" xr:uid="{00000000-0005-0000-0000-000024050000}"/>
    <cellStyle name="標準 22 2" xfId="1316" xr:uid="{00000000-0005-0000-0000-000025050000}"/>
    <cellStyle name="標準 23 2" xfId="1317" xr:uid="{00000000-0005-0000-0000-000026050000}"/>
    <cellStyle name="標準 23 3" xfId="1318" xr:uid="{00000000-0005-0000-0000-000027050000}"/>
    <cellStyle name="標準 23 4" xfId="1319" xr:uid="{00000000-0005-0000-0000-000028050000}"/>
    <cellStyle name="標準 24 2" xfId="1320" xr:uid="{00000000-0005-0000-0000-000029050000}"/>
    <cellStyle name="標準 24 3" xfId="1321" xr:uid="{00000000-0005-0000-0000-00002A050000}"/>
    <cellStyle name="標準 25 2" xfId="1322" xr:uid="{00000000-0005-0000-0000-00002B050000}"/>
    <cellStyle name="標準 3" xfId="1323" xr:uid="{00000000-0005-0000-0000-00002C050000}"/>
    <cellStyle name="標準 3 10" xfId="1324" xr:uid="{00000000-0005-0000-0000-00002D050000}"/>
    <cellStyle name="標準 3 11" xfId="1325" xr:uid="{00000000-0005-0000-0000-00002E050000}"/>
    <cellStyle name="標準 3 12" xfId="1326" xr:uid="{00000000-0005-0000-0000-00002F050000}"/>
    <cellStyle name="標準 3 13" xfId="1327" xr:uid="{00000000-0005-0000-0000-000030050000}"/>
    <cellStyle name="標準 3 14" xfId="1328" xr:uid="{00000000-0005-0000-0000-000031050000}"/>
    <cellStyle name="標準 3 15" xfId="1329" xr:uid="{00000000-0005-0000-0000-000032050000}"/>
    <cellStyle name="標準 3 16" xfId="1330" xr:uid="{00000000-0005-0000-0000-000033050000}"/>
    <cellStyle name="標準 3 17" xfId="1331" xr:uid="{00000000-0005-0000-0000-000034050000}"/>
    <cellStyle name="標準 3 18" xfId="1332" xr:uid="{00000000-0005-0000-0000-000035050000}"/>
    <cellStyle name="標準 3 19" xfId="1333" xr:uid="{00000000-0005-0000-0000-000036050000}"/>
    <cellStyle name="標準 3 2" xfId="1334" xr:uid="{00000000-0005-0000-0000-000037050000}"/>
    <cellStyle name="標準 3 2 2" xfId="1335" xr:uid="{00000000-0005-0000-0000-000038050000}"/>
    <cellStyle name="標準 3 2 3" xfId="1336" xr:uid="{00000000-0005-0000-0000-000039050000}"/>
    <cellStyle name="標準 3 2 3 2 2" xfId="1337" xr:uid="{00000000-0005-0000-0000-00003A050000}"/>
    <cellStyle name="標準 3 2 3 2 2 2" xfId="1338" xr:uid="{00000000-0005-0000-0000-00003B050000}"/>
    <cellStyle name="標準 3 20" xfId="1339" xr:uid="{00000000-0005-0000-0000-00003C050000}"/>
    <cellStyle name="標準 3 21" xfId="1340" xr:uid="{00000000-0005-0000-0000-00003D050000}"/>
    <cellStyle name="標準 3 22" xfId="1341" xr:uid="{00000000-0005-0000-0000-00003E050000}"/>
    <cellStyle name="標準 3 23" xfId="1342" xr:uid="{00000000-0005-0000-0000-00003F050000}"/>
    <cellStyle name="標準 3 24" xfId="1343" xr:uid="{00000000-0005-0000-0000-000040050000}"/>
    <cellStyle name="標準 3 25" xfId="1344" xr:uid="{00000000-0005-0000-0000-000041050000}"/>
    <cellStyle name="標準 3 26" xfId="1345" xr:uid="{00000000-0005-0000-0000-000042050000}"/>
    <cellStyle name="標準 3 27" xfId="1346" xr:uid="{00000000-0005-0000-0000-000043050000}"/>
    <cellStyle name="標準 3 28" xfId="1347" xr:uid="{00000000-0005-0000-0000-000044050000}"/>
    <cellStyle name="標準 3 29" xfId="1348" xr:uid="{00000000-0005-0000-0000-000045050000}"/>
    <cellStyle name="標準 3 3" xfId="1349" xr:uid="{00000000-0005-0000-0000-000046050000}"/>
    <cellStyle name="標準 3 3 2" xfId="1350" xr:uid="{00000000-0005-0000-0000-000047050000}"/>
    <cellStyle name="標準 3 4" xfId="1351" xr:uid="{00000000-0005-0000-0000-000048050000}"/>
    <cellStyle name="標準 3 5" xfId="1352" xr:uid="{00000000-0005-0000-0000-000049050000}"/>
    <cellStyle name="標準 3 6" xfId="1353" xr:uid="{00000000-0005-0000-0000-00004A050000}"/>
    <cellStyle name="標準 3 7" xfId="1354" xr:uid="{00000000-0005-0000-0000-00004B050000}"/>
    <cellStyle name="標準 3 8" xfId="1355" xr:uid="{00000000-0005-0000-0000-00004C050000}"/>
    <cellStyle name="標準 3 9" xfId="1356" xr:uid="{00000000-0005-0000-0000-00004D050000}"/>
    <cellStyle name="標準 4" xfId="1357" xr:uid="{00000000-0005-0000-0000-00004E050000}"/>
    <cellStyle name="標準 4 2" xfId="1358" xr:uid="{00000000-0005-0000-0000-00004F050000}"/>
    <cellStyle name="標準 4 2 2" xfId="1359" xr:uid="{00000000-0005-0000-0000-000050050000}"/>
    <cellStyle name="標準 4 3" xfId="1360" xr:uid="{00000000-0005-0000-0000-000051050000}"/>
    <cellStyle name="標準 4 4" xfId="1361" xr:uid="{00000000-0005-0000-0000-000052050000}"/>
    <cellStyle name="標準 5" xfId="1362" xr:uid="{00000000-0005-0000-0000-000053050000}"/>
    <cellStyle name="標準 5 2" xfId="1363" xr:uid="{00000000-0005-0000-0000-000054050000}"/>
    <cellStyle name="標準 6" xfId="1364" xr:uid="{00000000-0005-0000-0000-000055050000}"/>
    <cellStyle name="標準 6 2" xfId="1365" xr:uid="{00000000-0005-0000-0000-000056050000}"/>
    <cellStyle name="標準 7" xfId="1366" xr:uid="{00000000-0005-0000-0000-000057050000}"/>
    <cellStyle name="標準 7 2" xfId="1367" xr:uid="{00000000-0005-0000-0000-000058050000}"/>
    <cellStyle name="標準 8" xfId="1368" xr:uid="{00000000-0005-0000-0000-000059050000}"/>
    <cellStyle name="標準 8 2" xfId="1369" xr:uid="{00000000-0005-0000-0000-00005A050000}"/>
    <cellStyle name="標準 8 3" xfId="1370" xr:uid="{00000000-0005-0000-0000-00005B050000}"/>
    <cellStyle name="標準 8 4" xfId="1371" xr:uid="{00000000-0005-0000-0000-00005C050000}"/>
    <cellStyle name="標準 8 5" xfId="1372" xr:uid="{00000000-0005-0000-0000-00005D050000}"/>
    <cellStyle name="標準 8 6" xfId="1373" xr:uid="{00000000-0005-0000-0000-00005E050000}"/>
    <cellStyle name="標準 8 7" xfId="1374" xr:uid="{00000000-0005-0000-0000-00005F050000}"/>
    <cellStyle name="標準 9" xfId="1375" xr:uid="{00000000-0005-0000-0000-000060050000}"/>
    <cellStyle name="標準 9 2" xfId="1376" xr:uid="{00000000-0005-0000-0000-000061050000}"/>
    <cellStyle name="標準 9 3" xfId="1377" xr:uid="{00000000-0005-0000-0000-000062050000}"/>
    <cellStyle name="標準 9 4" xfId="1378" xr:uid="{00000000-0005-0000-0000-000063050000}"/>
    <cellStyle name="標準 9 5" xfId="1379" xr:uid="{00000000-0005-0000-0000-000064050000}"/>
    <cellStyle name="標準 9 6" xfId="1380" xr:uid="{00000000-0005-0000-0000-000065050000}"/>
    <cellStyle name="未定義" xfId="1381" xr:uid="{00000000-0005-0000-0000-000066050000}"/>
    <cellStyle name="良い 10" xfId="1382" xr:uid="{00000000-0005-0000-0000-000067050000}"/>
    <cellStyle name="良い 11" xfId="1383" xr:uid="{00000000-0005-0000-0000-000068050000}"/>
    <cellStyle name="良い 12" xfId="1384" xr:uid="{00000000-0005-0000-0000-000069050000}"/>
    <cellStyle name="良い 13" xfId="1385" xr:uid="{00000000-0005-0000-0000-00006A050000}"/>
    <cellStyle name="良い 14" xfId="1386" xr:uid="{00000000-0005-0000-0000-00006B050000}"/>
    <cellStyle name="良い 15" xfId="1387" xr:uid="{00000000-0005-0000-0000-00006C050000}"/>
    <cellStyle name="良い 16" xfId="1388" xr:uid="{00000000-0005-0000-0000-00006D050000}"/>
    <cellStyle name="良い 17" xfId="1389" xr:uid="{00000000-0005-0000-0000-00006E050000}"/>
    <cellStyle name="良い 18" xfId="1390" xr:uid="{00000000-0005-0000-0000-00006F050000}"/>
    <cellStyle name="良い 19" xfId="1391" xr:uid="{00000000-0005-0000-0000-000070050000}"/>
    <cellStyle name="良い 2" xfId="1392" xr:uid="{00000000-0005-0000-0000-000071050000}"/>
    <cellStyle name="良い 2 2" xfId="1393" xr:uid="{00000000-0005-0000-0000-000072050000}"/>
    <cellStyle name="良い 2 2 2" xfId="1394" xr:uid="{00000000-0005-0000-0000-000073050000}"/>
    <cellStyle name="良い 20" xfId="1395" xr:uid="{00000000-0005-0000-0000-000074050000}"/>
    <cellStyle name="良い 21" xfId="1396" xr:uid="{00000000-0005-0000-0000-000075050000}"/>
    <cellStyle name="良い 22" xfId="1397" xr:uid="{00000000-0005-0000-0000-000076050000}"/>
    <cellStyle name="良い 23" xfId="1398" xr:uid="{00000000-0005-0000-0000-000077050000}"/>
    <cellStyle name="良い 24" xfId="1399" xr:uid="{00000000-0005-0000-0000-000078050000}"/>
    <cellStyle name="良い 25" xfId="1400" xr:uid="{00000000-0005-0000-0000-000079050000}"/>
    <cellStyle name="良い 3" xfId="1401" xr:uid="{00000000-0005-0000-0000-00007A050000}"/>
    <cellStyle name="良い 3 2" xfId="1402" xr:uid="{00000000-0005-0000-0000-00007B050000}"/>
    <cellStyle name="良い 4" xfId="1403" xr:uid="{00000000-0005-0000-0000-00007C050000}"/>
    <cellStyle name="良い 5" xfId="1404" xr:uid="{00000000-0005-0000-0000-00007D050000}"/>
    <cellStyle name="良い 6" xfId="1405" xr:uid="{00000000-0005-0000-0000-00007E050000}"/>
    <cellStyle name="良い 7" xfId="1406" xr:uid="{00000000-0005-0000-0000-00007F050000}"/>
    <cellStyle name="良い 8" xfId="1407" xr:uid="{00000000-0005-0000-0000-000080050000}"/>
    <cellStyle name="良い 9" xfId="1408" xr:uid="{00000000-0005-0000-0000-00008105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I806"/>
  <sheetViews>
    <sheetView showGridLines="0" tabSelected="1" zoomScaleNormal="100" zoomScaleSheetLayoutView="40" workbookViewId="0"/>
  </sheetViews>
  <sheetFormatPr defaultColWidth="9" defaultRowHeight="24.75"/>
  <cols>
    <col min="1" max="1" width="4.625" style="2" customWidth="1"/>
    <col min="2" max="2" width="18.375" style="4" customWidth="1"/>
    <col min="3" max="3" width="5.375" style="1" customWidth="1"/>
    <col min="4" max="4" width="32" style="4" customWidth="1"/>
    <col min="5" max="5" width="36.875" style="3" customWidth="1"/>
    <col min="6" max="6" width="117" style="4" customWidth="1"/>
    <col min="7" max="7" width="46.375" style="4" customWidth="1"/>
    <col min="8" max="8" width="81.375" style="4" customWidth="1"/>
    <col min="9" max="9" width="75" style="16" customWidth="1"/>
    <col min="10" max="16384" width="9" style="2"/>
  </cols>
  <sheetData>
    <row r="2" spans="2:9" ht="21.75" customHeight="1">
      <c r="B2" s="67"/>
      <c r="C2" s="68"/>
      <c r="D2" s="76" t="s">
        <v>17</v>
      </c>
      <c r="E2" s="78" t="s">
        <v>256</v>
      </c>
      <c r="F2" s="79"/>
      <c r="G2" s="74" t="s">
        <v>0</v>
      </c>
      <c r="H2" s="74" t="s">
        <v>1</v>
      </c>
      <c r="I2" s="74" t="s">
        <v>239</v>
      </c>
    </row>
    <row r="3" spans="2:9" ht="45.75" customHeight="1">
      <c r="B3" s="69"/>
      <c r="C3" s="70"/>
      <c r="D3" s="77"/>
      <c r="E3" s="80"/>
      <c r="F3" s="81"/>
      <c r="G3" s="75"/>
      <c r="H3" s="75"/>
      <c r="I3" s="75"/>
    </row>
    <row r="4" spans="2:9" ht="48" customHeight="1">
      <c r="B4" s="40" t="s">
        <v>257</v>
      </c>
      <c r="C4" s="41"/>
      <c r="D4" s="46" t="s">
        <v>257</v>
      </c>
      <c r="E4" s="36" t="s">
        <v>257</v>
      </c>
      <c r="F4" s="5" t="s">
        <v>1511</v>
      </c>
      <c r="G4" s="36" t="s">
        <v>273</v>
      </c>
      <c r="H4" s="5" t="s">
        <v>1505</v>
      </c>
      <c r="I4" s="19" t="str">
        <f>HYPERLINK("..\医療費分析(令和3年度)\■集計定義.xlsx#'集計定義①'!A1","■集計定義.xlsx#集計定義①!A1")</f>
        <v>■集計定義.xlsx#集計定義①!A1</v>
      </c>
    </row>
    <row r="5" spans="2:9" ht="48" customHeight="1">
      <c r="B5" s="42"/>
      <c r="C5" s="43"/>
      <c r="D5" s="47"/>
      <c r="E5" s="37"/>
      <c r="F5" s="6" t="s">
        <v>1512</v>
      </c>
      <c r="G5" s="37"/>
      <c r="H5" s="6" t="s">
        <v>1506</v>
      </c>
      <c r="I5" s="28" t="str">
        <f>HYPERLINK("..\医療費分析(令和3年度)\■集計定義.xlsx#'集計定義②'!A1","■集計定義.xlsx#集計定義②!A1")</f>
        <v>■集計定義.xlsx#集計定義②!A1</v>
      </c>
    </row>
    <row r="6" spans="2:9" ht="48" customHeight="1">
      <c r="B6" s="42"/>
      <c r="C6" s="43"/>
      <c r="D6" s="47"/>
      <c r="E6" s="37"/>
      <c r="F6" s="6" t="s">
        <v>1513</v>
      </c>
      <c r="G6" s="37"/>
      <c r="H6" s="6" t="s">
        <v>1507</v>
      </c>
      <c r="I6" s="28" t="str">
        <f>HYPERLINK("..\医療費分析(令和3年度)\■集計定義.xlsx#'集計定義➂'!A1","■集計定義.xlsx#集計定義➂!A1")</f>
        <v>■集計定義.xlsx#集計定義➂!A1</v>
      </c>
    </row>
    <row r="7" spans="2:9" ht="48" customHeight="1">
      <c r="B7" s="42"/>
      <c r="C7" s="43"/>
      <c r="D7" s="47"/>
      <c r="E7" s="37"/>
      <c r="F7" s="6" t="s">
        <v>1514</v>
      </c>
      <c r="G7" s="37"/>
      <c r="H7" s="6" t="s">
        <v>1508</v>
      </c>
      <c r="I7" s="28" t="str">
        <f>HYPERLINK("..\医療費分析(令和3年度)\■集計定義.xlsx#'集計定義➃'!A1","■集計定義.xlsx#集計定義➃!A1")</f>
        <v>■集計定義.xlsx#集計定義➃!A1</v>
      </c>
    </row>
    <row r="8" spans="2:9" ht="48" customHeight="1">
      <c r="B8" s="42"/>
      <c r="C8" s="43"/>
      <c r="D8" s="47"/>
      <c r="E8" s="37"/>
      <c r="F8" s="6" t="s">
        <v>1515</v>
      </c>
      <c r="G8" s="37"/>
      <c r="H8" s="6" t="s">
        <v>1509</v>
      </c>
      <c r="I8" s="28" t="str">
        <f>HYPERLINK("..\医療費分析(令和3年度)\■集計定義.xlsx#'集計定義⑤'!A1","■集計定義.xlsx#集計定義⑤!A1")</f>
        <v>■集計定義.xlsx#集計定義⑤!A1</v>
      </c>
    </row>
    <row r="9" spans="2:9" ht="48" customHeight="1">
      <c r="B9" s="42"/>
      <c r="C9" s="43"/>
      <c r="D9" s="47"/>
      <c r="E9" s="37"/>
      <c r="F9" s="6" t="s">
        <v>274</v>
      </c>
      <c r="G9" s="37"/>
      <c r="H9" s="6" t="s">
        <v>1510</v>
      </c>
      <c r="I9" s="28" t="str">
        <f>HYPERLINK("..\医療費分析(令和3年度)\■集計定義.xlsx#'地図'!A1","■集計定義.xlsx#地図!A1")</f>
        <v>■集計定義.xlsx#地図!A1</v>
      </c>
    </row>
    <row r="10" spans="2:9" ht="48" customHeight="1">
      <c r="B10" s="42"/>
      <c r="C10" s="43"/>
      <c r="D10" s="47"/>
      <c r="E10" s="37"/>
      <c r="F10" s="6" t="s">
        <v>1111</v>
      </c>
      <c r="G10" s="37"/>
      <c r="H10" s="6" t="s">
        <v>1111</v>
      </c>
      <c r="I10" s="28" t="str">
        <f>HYPERLINK("..\医療費分析(令和3年度)\■集計定義.xlsx#'フレイル区分の定義'!A1","■集計定義.xlsx#フレイル区分の定義!A1")</f>
        <v>■集計定義.xlsx#フレイル区分の定義!A1</v>
      </c>
    </row>
    <row r="11" spans="2:9" ht="48" customHeight="1">
      <c r="B11" s="42"/>
      <c r="C11" s="43"/>
      <c r="D11" s="47"/>
      <c r="E11" s="37"/>
      <c r="F11" s="10" t="s">
        <v>877</v>
      </c>
      <c r="G11" s="37"/>
      <c r="H11" s="10" t="s">
        <v>877</v>
      </c>
      <c r="I11" s="29" t="str">
        <f>HYPERLINK("..\医療費分析(令和3年度)\■集計定義.xlsx#'オーラルフレイル区分の定義'!A1","■集計定義.xlsx#オーラルフレイル区分の定義!A1")</f>
        <v>■集計定義.xlsx#オーラルフレイル区分の定義!A1</v>
      </c>
    </row>
    <row r="12" spans="2:9" ht="48" customHeight="1">
      <c r="B12" s="52" t="s">
        <v>232</v>
      </c>
      <c r="C12" s="53"/>
      <c r="D12" s="60" t="s">
        <v>2</v>
      </c>
      <c r="E12" s="36" t="s">
        <v>3</v>
      </c>
      <c r="F12" s="5" t="s">
        <v>90</v>
      </c>
      <c r="G12" s="36" t="s">
        <v>180</v>
      </c>
      <c r="H12" s="11" t="s">
        <v>574</v>
      </c>
      <c r="I12" s="19" t="str">
        <f>HYPERLINK("..\医療費分析(令和3年度)\1.基礎統計.xlsx#'被保険者数'!A1","1.基礎統計.xlsx#被保険者数!A1")</f>
        <v>1.基礎統計.xlsx#被保険者数!A1</v>
      </c>
    </row>
    <row r="13" spans="2:9" ht="48" customHeight="1">
      <c r="B13" s="54"/>
      <c r="C13" s="55"/>
      <c r="D13" s="61"/>
      <c r="E13" s="37"/>
      <c r="F13" s="6" t="s">
        <v>91</v>
      </c>
      <c r="G13" s="37"/>
      <c r="H13" s="7" t="s">
        <v>575</v>
      </c>
      <c r="I13" s="28" t="str">
        <f>HYPERLINK("..\医療費分析(令和3年度)\1.基礎統計.xlsx#'地区別_被保険者数'!A1","1.基礎統計.xlsx#地区別_被保険者数!A1")</f>
        <v>1.基礎統計.xlsx#地区別_被保険者数!A1</v>
      </c>
    </row>
    <row r="14" spans="2:9" ht="48" customHeight="1">
      <c r="B14" s="54"/>
      <c r="C14" s="55"/>
      <c r="D14" s="61"/>
      <c r="E14" s="37"/>
      <c r="F14" s="6" t="s">
        <v>92</v>
      </c>
      <c r="G14" s="37"/>
      <c r="H14" s="7" t="s">
        <v>576</v>
      </c>
      <c r="I14" s="28" t="str">
        <f>HYPERLINK("..\医療費分析(令和3年度)\1.基礎統計.xlsx#'市区町村別_被保険者数'!A1","1.基礎統計.xlsx#市区町村別_被保険者数!A1")</f>
        <v>1.基礎統計.xlsx#市区町村別_被保険者数!A1</v>
      </c>
    </row>
    <row r="15" spans="2:9" ht="48" customHeight="1">
      <c r="B15" s="54"/>
      <c r="C15" s="55"/>
      <c r="D15" s="61"/>
      <c r="E15" s="38"/>
      <c r="F15" s="10" t="s">
        <v>93</v>
      </c>
      <c r="G15" s="37"/>
      <c r="H15" s="9" t="s">
        <v>577</v>
      </c>
      <c r="I15" s="29" t="str">
        <f>HYPERLINK("..\医療費分析(令和3年度)\1.基礎統計.xlsx#'市区町村別_被保険者数MAP'!A1","1.基礎統計.xlsx#市区町村別_被保険者数MAP!A1")</f>
        <v>1.基礎統計.xlsx#市区町村別_被保険者数MAP!A1</v>
      </c>
    </row>
    <row r="16" spans="2:9" ht="48" customHeight="1">
      <c r="B16" s="54"/>
      <c r="C16" s="55"/>
      <c r="D16" s="61"/>
      <c r="E16" s="36" t="s">
        <v>4</v>
      </c>
      <c r="F16" s="5" t="s">
        <v>94</v>
      </c>
      <c r="G16" s="37"/>
      <c r="H16" s="11" t="s">
        <v>578</v>
      </c>
      <c r="I16" s="19" t="str">
        <f>HYPERLINK("..\医療費分析(令和3年度)\1.基礎統計.xlsx#'介護認定率'!A1","1.基礎統計.xlsx#介護認定率!A1")</f>
        <v>1.基礎統計.xlsx#介護認定率!A1</v>
      </c>
    </row>
    <row r="17" spans="2:9" ht="48" customHeight="1">
      <c r="B17" s="54"/>
      <c r="C17" s="55"/>
      <c r="D17" s="61"/>
      <c r="E17" s="37"/>
      <c r="F17" s="6" t="s">
        <v>95</v>
      </c>
      <c r="G17" s="37"/>
      <c r="H17" s="7" t="s">
        <v>579</v>
      </c>
      <c r="I17" s="28" t="str">
        <f>HYPERLINK("..\医療費分析(令和3年度)\1.基礎統計.xlsx#'地区別_介護認定率'!A1","1.基礎統計.xlsx#地区別_介護認定率!A1")</f>
        <v>1.基礎統計.xlsx#地区別_介護認定率!A1</v>
      </c>
    </row>
    <row r="18" spans="2:9" ht="48" customHeight="1">
      <c r="B18" s="54"/>
      <c r="C18" s="55"/>
      <c r="D18" s="61"/>
      <c r="E18" s="37"/>
      <c r="F18" s="6" t="s">
        <v>96</v>
      </c>
      <c r="G18" s="37"/>
      <c r="H18" s="7" t="s">
        <v>580</v>
      </c>
      <c r="I18" s="28" t="str">
        <f>HYPERLINK("..\医療費分析(令和3年度)\1.基礎統計.xlsx#'市区町村別_介護認定率'!A1","1.基礎統計.xlsx#市区町村別_介護認定率!A1")</f>
        <v>1.基礎統計.xlsx#市区町村別_介護認定率!A1</v>
      </c>
    </row>
    <row r="19" spans="2:9" ht="48" customHeight="1">
      <c r="B19" s="54"/>
      <c r="C19" s="55"/>
      <c r="D19" s="61"/>
      <c r="E19" s="37"/>
      <c r="F19" s="6" t="s">
        <v>97</v>
      </c>
      <c r="G19" s="37"/>
      <c r="H19" s="7" t="s">
        <v>581</v>
      </c>
      <c r="I19" s="28" t="str">
        <f>HYPERLINK("..\医療費分析(令和3年度)\1.基礎統計.xlsx#'介護疾病別有病状況'!A1","1.基礎統計.xlsx#介護疾病別有病状況!A1")</f>
        <v>1.基礎統計.xlsx#介護疾病別有病状況!A1</v>
      </c>
    </row>
    <row r="20" spans="2:9" ht="48" customHeight="1">
      <c r="B20" s="54"/>
      <c r="C20" s="55"/>
      <c r="D20" s="61"/>
      <c r="E20" s="37"/>
      <c r="F20" s="6" t="s">
        <v>98</v>
      </c>
      <c r="G20" s="37"/>
      <c r="H20" s="7" t="s">
        <v>582</v>
      </c>
      <c r="I20" s="28" t="str">
        <f>HYPERLINK("..\医療費分析(令和3年度)\1.基礎統計.xlsx#'地区別_介護疾病別有病状況'!A1","1.基礎統計.xlsx#地区別_介護疾病別有病状況!A1")</f>
        <v>1.基礎統計.xlsx#地区別_介護疾病別有病状況!A1</v>
      </c>
    </row>
    <row r="21" spans="2:9" ht="48" customHeight="1">
      <c r="B21" s="54"/>
      <c r="C21" s="55"/>
      <c r="D21" s="61"/>
      <c r="E21" s="38"/>
      <c r="F21" s="10" t="s">
        <v>99</v>
      </c>
      <c r="G21" s="37"/>
      <c r="H21" s="9" t="s">
        <v>583</v>
      </c>
      <c r="I21" s="29" t="str">
        <f>HYPERLINK("..\医療費分析(令和3年度)\1.基礎統計.xlsx#'市区町村別_介護疾病別有病状況'!A1","1.基礎統計.xlsx#市区町村別_介護疾病別有病状況!A1")</f>
        <v>1.基礎統計.xlsx#市区町村別_介護疾病別有病状況!A1</v>
      </c>
    </row>
    <row r="22" spans="2:9" ht="48" customHeight="1">
      <c r="B22" s="54"/>
      <c r="C22" s="55"/>
      <c r="D22" s="61"/>
      <c r="E22" s="36" t="s">
        <v>247</v>
      </c>
      <c r="F22" s="5" t="s">
        <v>101</v>
      </c>
      <c r="G22" s="37"/>
      <c r="H22" s="11" t="s">
        <v>584</v>
      </c>
      <c r="I22" s="19" t="str">
        <f>HYPERLINK("..\医療費分析(令和3年度)\1.基礎統計.xlsx#'標準化死亡比'!A1","1.基礎統計.xlsx#標準化死亡比!A1")</f>
        <v>1.基礎統計.xlsx#標準化死亡比!A1</v>
      </c>
    </row>
    <row r="23" spans="2:9" ht="48" customHeight="1">
      <c r="B23" s="54"/>
      <c r="C23" s="55"/>
      <c r="D23" s="61"/>
      <c r="E23" s="37"/>
      <c r="F23" s="6" t="s">
        <v>100</v>
      </c>
      <c r="G23" s="37"/>
      <c r="H23" s="7" t="s">
        <v>585</v>
      </c>
      <c r="I23" s="28" t="str">
        <f>HYPERLINK("..\医療費分析(令和3年度)\1.基礎統計.xlsx#'地区別_標準化死亡比'!A1","1.基礎統計.xlsx#地区別_標準化死亡比!A1")</f>
        <v>1.基礎統計.xlsx#地区別_標準化死亡比!A1</v>
      </c>
    </row>
    <row r="24" spans="2:9" ht="48" customHeight="1">
      <c r="B24" s="54"/>
      <c r="C24" s="55"/>
      <c r="D24" s="61"/>
      <c r="E24" s="38"/>
      <c r="F24" s="10" t="s">
        <v>301</v>
      </c>
      <c r="G24" s="37"/>
      <c r="H24" s="9" t="s">
        <v>586</v>
      </c>
      <c r="I24" s="29" t="str">
        <f>HYPERLINK("..\医療費分析(令和3年度)\1.基礎統計.xlsx#'市区町村別_標準化死亡比'!A1","1.基礎統計.xlsx#市区町村別_標準化死亡比!A1")</f>
        <v>1.基礎統計.xlsx#市区町村別_標準化死亡比!A1</v>
      </c>
    </row>
    <row r="25" spans="2:9" ht="48" customHeight="1">
      <c r="B25" s="54"/>
      <c r="C25" s="55"/>
      <c r="D25" s="61"/>
      <c r="E25" s="36" t="s">
        <v>5</v>
      </c>
      <c r="F25" s="14" t="s">
        <v>102</v>
      </c>
      <c r="G25" s="37"/>
      <c r="H25" s="14" t="s">
        <v>587</v>
      </c>
      <c r="I25" s="19" t="str">
        <f>HYPERLINK("..\医療費分析(令和3年度)\1.基礎統計.xlsx#'疾病別死因割合'!A1","1.基礎統計.xlsx#疾病別死因割合!A1")</f>
        <v>1.基礎統計.xlsx#疾病別死因割合!A1</v>
      </c>
    </row>
    <row r="26" spans="2:9" ht="48" customHeight="1">
      <c r="B26" s="54"/>
      <c r="C26" s="55"/>
      <c r="D26" s="61"/>
      <c r="E26" s="37"/>
      <c r="F26" s="7" t="s">
        <v>103</v>
      </c>
      <c r="G26" s="37"/>
      <c r="H26" s="7" t="s">
        <v>588</v>
      </c>
      <c r="I26" s="28" t="str">
        <f>HYPERLINK("..\医療費分析(令和3年度)\1.基礎統計.xlsx#'地区別_疾病別死因割合'!A1","1.基礎統計.xlsx#地区別_疾病別死因割合!A1")</f>
        <v>1.基礎統計.xlsx#地区別_疾病別死因割合!A1</v>
      </c>
    </row>
    <row r="27" spans="2:9" ht="48" customHeight="1">
      <c r="B27" s="54"/>
      <c r="C27" s="55"/>
      <c r="D27" s="61"/>
      <c r="E27" s="38"/>
      <c r="F27" s="9" t="s">
        <v>104</v>
      </c>
      <c r="G27" s="37"/>
      <c r="H27" s="9" t="s">
        <v>589</v>
      </c>
      <c r="I27" s="29" t="str">
        <f>HYPERLINK("..\医療費分析(令和3年度)\1.基礎統計.xlsx#'市区町村別_疾病別死因割合'!A1","1.基礎統計.xlsx#市区町村別_疾病別死因割合!A1")</f>
        <v>1.基礎統計.xlsx#市区町村別_疾病別死因割合!A1</v>
      </c>
    </row>
    <row r="28" spans="2:9" ht="48" customHeight="1">
      <c r="B28" s="54"/>
      <c r="C28" s="55"/>
      <c r="D28" s="61"/>
      <c r="E28" s="36" t="s">
        <v>246</v>
      </c>
      <c r="F28" s="5" t="s">
        <v>184</v>
      </c>
      <c r="G28" s="37"/>
      <c r="H28" s="11" t="s">
        <v>979</v>
      </c>
      <c r="I28" s="19" t="str">
        <f>HYPERLINK("..\医療費分析(令和3年度)\1.基礎統計.xlsx#'長期入院'!A1","1.基礎統計.xlsx#長期入院!A1")</f>
        <v>1.基礎統計.xlsx#長期入院!A1</v>
      </c>
    </row>
    <row r="29" spans="2:9" ht="48" customHeight="1">
      <c r="B29" s="54"/>
      <c r="C29" s="55"/>
      <c r="D29" s="61"/>
      <c r="E29" s="37"/>
      <c r="F29" s="6" t="s">
        <v>105</v>
      </c>
      <c r="G29" s="37"/>
      <c r="H29" s="7" t="s">
        <v>590</v>
      </c>
      <c r="I29" s="28" t="str">
        <f>HYPERLINK("..\医療費分析(令和3年度)\1.基礎統計.xlsx#'地区別_長期入院'!A1","1.基礎統計.xlsx#地区別_長期入院!A1")</f>
        <v>1.基礎統計.xlsx#地区別_長期入院!A1</v>
      </c>
    </row>
    <row r="30" spans="2:9" ht="48" customHeight="1">
      <c r="B30" s="54"/>
      <c r="C30" s="55"/>
      <c r="D30" s="61"/>
      <c r="E30" s="37"/>
      <c r="F30" s="6" t="s">
        <v>173</v>
      </c>
      <c r="G30" s="37"/>
      <c r="H30" s="7" t="s">
        <v>1018</v>
      </c>
      <c r="I30" s="28" t="str">
        <f>HYPERLINK("..\医療費分析(令和3年度)\1.基礎統計.xlsx#'地区別_長期入院グラフ'!A1","1.基礎統計.xlsx#地区別_長期入院グラフ!A1")</f>
        <v>1.基礎統計.xlsx#地区別_長期入院グラフ!A1</v>
      </c>
    </row>
    <row r="31" spans="2:9" ht="48" customHeight="1">
      <c r="B31" s="54"/>
      <c r="C31" s="55"/>
      <c r="D31" s="61"/>
      <c r="E31" s="37"/>
      <c r="F31" s="6" t="s">
        <v>106</v>
      </c>
      <c r="G31" s="37"/>
      <c r="H31" s="7" t="s">
        <v>591</v>
      </c>
      <c r="I31" s="28" t="str">
        <f>HYPERLINK("..\医療費分析(令和3年度)\1.基礎統計.xlsx#'市区町村別_長期入院'!A1","1.基礎統計.xlsx#市区町村別_長期入院!A1")</f>
        <v>1.基礎統計.xlsx#市区町村別_長期入院!A1</v>
      </c>
    </row>
    <row r="32" spans="2:9" ht="48" customHeight="1">
      <c r="B32" s="54"/>
      <c r="C32" s="55"/>
      <c r="D32" s="61"/>
      <c r="E32" s="37"/>
      <c r="F32" s="6" t="s">
        <v>1536</v>
      </c>
      <c r="G32" s="37"/>
      <c r="H32" s="7" t="s">
        <v>980</v>
      </c>
      <c r="I32" s="28" t="str">
        <f>HYPERLINK("..\医療費分析(令和3年度)\1.基礎統計.xlsx#'市区町村別_長期入院グラフ①'!A1","1.基礎統計.xlsx#市区町村別_長期入院グラフ①!A1")</f>
        <v>1.基礎統計.xlsx#市区町村別_長期入院グラフ①!A1</v>
      </c>
    </row>
    <row r="33" spans="2:9" ht="48" customHeight="1">
      <c r="B33" s="54"/>
      <c r="C33" s="55"/>
      <c r="D33" s="61"/>
      <c r="E33" s="37"/>
      <c r="F33" s="6" t="s">
        <v>1537</v>
      </c>
      <c r="G33" s="37"/>
      <c r="H33" s="7" t="s">
        <v>978</v>
      </c>
      <c r="I33" s="28" t="str">
        <f>HYPERLINK("..\医療費分析(令和3年度)\1.基礎統計.xlsx#'市区町村別_長期入院グラフ②'!A1","1.基礎統計.xlsx#市区町村別_長期入院グラフ②!A1")</f>
        <v>1.基礎統計.xlsx#市区町村別_長期入院グラフ②!A1</v>
      </c>
    </row>
    <row r="34" spans="2:9" ht="48" customHeight="1">
      <c r="B34" s="54"/>
      <c r="C34" s="55"/>
      <c r="D34" s="61"/>
      <c r="E34" s="37"/>
      <c r="F34" s="7" t="s">
        <v>108</v>
      </c>
      <c r="G34" s="37"/>
      <c r="H34" s="7" t="s">
        <v>592</v>
      </c>
      <c r="I34" s="28" t="str">
        <f>HYPERLINK("..\医療費分析(令和3年度)\1.基礎統計.xlsx#'地区別_長期入院時年齢'!A1","1.基礎統計.xlsx#地区別_長期入院時年齢!A1")</f>
        <v>1.基礎統計.xlsx#地区別_長期入院時年齢!A1</v>
      </c>
    </row>
    <row r="35" spans="2:9" ht="48" customHeight="1">
      <c r="B35" s="56"/>
      <c r="C35" s="57"/>
      <c r="D35" s="62"/>
      <c r="E35" s="38"/>
      <c r="F35" s="9" t="s">
        <v>107</v>
      </c>
      <c r="G35" s="38"/>
      <c r="H35" s="9" t="s">
        <v>593</v>
      </c>
      <c r="I35" s="29" t="str">
        <f>HYPERLINK("..\医療費分析(令和3年度)\1.基礎統計.xlsx#'市区町村別_長期入院時年齢'!A1","1.基礎統計.xlsx#市区町村別_長期入院時年齢!A1")</f>
        <v>1.基礎統計.xlsx#市区町村別_長期入院時年齢!A1</v>
      </c>
    </row>
    <row r="36" spans="2:9" ht="48" customHeight="1">
      <c r="B36" s="46" t="s">
        <v>245</v>
      </c>
      <c r="C36" s="49">
        <v>1</v>
      </c>
      <c r="D36" s="46" t="s">
        <v>6</v>
      </c>
      <c r="E36" s="36" t="s">
        <v>7</v>
      </c>
      <c r="F36" s="5" t="s">
        <v>1502</v>
      </c>
      <c r="G36" s="36" t="s">
        <v>175</v>
      </c>
      <c r="H36" s="11" t="s">
        <v>1500</v>
      </c>
      <c r="I36" s="19" t="str">
        <f>HYPERLINK("..\医療費分析(令和3年度)\2-1.医療費の状況.xlsx#'年齢階層別_医療費'!A1","2-1.医療費の状況.xlsx#年齢階層別_医療費!A1")</f>
        <v>2-1.医療費の状況.xlsx#年齢階層別_医療費!A1</v>
      </c>
    </row>
    <row r="37" spans="2:9" ht="48" customHeight="1">
      <c r="B37" s="47"/>
      <c r="C37" s="50"/>
      <c r="D37" s="47"/>
      <c r="E37" s="37"/>
      <c r="F37" s="8" t="s">
        <v>1429</v>
      </c>
      <c r="G37" s="37"/>
      <c r="H37" s="14" t="s">
        <v>981</v>
      </c>
      <c r="I37" s="28" t="str">
        <f>HYPERLINK("..\医療費分析(令和3年度)\2-1.医療費の状況.xlsx#'男女別_医療費'!A1","2-1.医療費の状況.xlsx#男女別_医療費!A1")</f>
        <v>2-1.医療費の状況.xlsx#男女別_医療費!A1</v>
      </c>
    </row>
    <row r="38" spans="2:9" ht="48" customHeight="1">
      <c r="B38" s="47"/>
      <c r="C38" s="50"/>
      <c r="D38" s="47"/>
      <c r="E38" s="37"/>
      <c r="F38" s="8" t="s">
        <v>111</v>
      </c>
      <c r="G38" s="37"/>
      <c r="H38" s="7" t="s">
        <v>594</v>
      </c>
      <c r="I38" s="28" t="str">
        <f>HYPERLINK("..\医療費分析(令和3年度)\2-1.医療費の状況.xlsx#'地区別_医療費'!A1","2-1.医療費の状況.xlsx#地区別_医療費!A1")</f>
        <v>2-1.医療費の状況.xlsx#地区別_医療費!A1</v>
      </c>
    </row>
    <row r="39" spans="2:9" ht="48" customHeight="1">
      <c r="B39" s="47"/>
      <c r="C39" s="50"/>
      <c r="D39" s="47"/>
      <c r="E39" s="37"/>
      <c r="F39" s="6" t="s">
        <v>112</v>
      </c>
      <c r="G39" s="37"/>
      <c r="H39" s="7" t="s">
        <v>595</v>
      </c>
      <c r="I39" s="28" t="str">
        <f>HYPERLINK("..\医療費分析(令和3年度)\2-1.医療費の状況.xlsx#'地区別_被保険者一人当たりの医療費グラフ'!A1","2-1.医療費の状況.xlsx#地区別_被保険者一人当たりの医療費グラフ!A1")</f>
        <v>2-1.医療費の状況.xlsx#地区別_被保険者一人当たりの医療費グラフ!A1</v>
      </c>
    </row>
    <row r="40" spans="2:9" ht="48" customHeight="1">
      <c r="B40" s="47"/>
      <c r="C40" s="50"/>
      <c r="D40" s="47"/>
      <c r="E40" s="37"/>
      <c r="F40" s="6" t="s">
        <v>114</v>
      </c>
      <c r="G40" s="37"/>
      <c r="H40" s="7" t="s">
        <v>596</v>
      </c>
      <c r="I40" s="28" t="str">
        <f>HYPERLINK("..\医療費分析(令和3年度)\2-1.医療費の状況.xlsx#'地区別_被保険者一人当たりの医療費MAP'!A1","2-1.医療費の状況.xlsx#地区別_被保険者一人当たりの医療費MAP!A1")</f>
        <v>2-1.医療費の状況.xlsx#地区別_被保険者一人当たりの医療費MAP!A1</v>
      </c>
    </row>
    <row r="41" spans="2:9" ht="48" customHeight="1">
      <c r="B41" s="47"/>
      <c r="C41" s="50"/>
      <c r="D41" s="47"/>
      <c r="E41" s="37"/>
      <c r="F41" s="6" t="s">
        <v>113</v>
      </c>
      <c r="G41" s="37"/>
      <c r="H41" s="7" t="s">
        <v>597</v>
      </c>
      <c r="I41" s="28" t="str">
        <f>HYPERLINK("..\医療費分析(令和3年度)\2-1.医療費の状況.xlsx#'地区別_レセプト一件当たりの医療費グラフ'!A1","2-1.医療費の状況.xlsx#地区別_レセプト一件当たりの医療費グラフ!A1")</f>
        <v>2-1.医療費の状況.xlsx#地区別_レセプト一件当たりの医療費グラフ!A1</v>
      </c>
    </row>
    <row r="42" spans="2:9" ht="48" customHeight="1">
      <c r="B42" s="47"/>
      <c r="C42" s="50"/>
      <c r="D42" s="47"/>
      <c r="E42" s="37"/>
      <c r="F42" s="6" t="s">
        <v>115</v>
      </c>
      <c r="G42" s="37"/>
      <c r="H42" s="7" t="s">
        <v>598</v>
      </c>
      <c r="I42" s="28" t="str">
        <f>HYPERLINK("..\医療費分析(令和3年度)\2-1.医療費の状況.xlsx#'地区別_レセプト一件当たりの医療費MAP'!A1","2-1.医療費の状況.xlsx#地区別_レセプト一件当たりの医療費MAP!A1")</f>
        <v>2-1.医療費の状況.xlsx#地区別_レセプト一件当たりの医療費MAP!A1</v>
      </c>
    </row>
    <row r="43" spans="2:9" ht="48" customHeight="1">
      <c r="B43" s="47"/>
      <c r="C43" s="50"/>
      <c r="D43" s="47"/>
      <c r="E43" s="37"/>
      <c r="F43" s="6" t="s">
        <v>116</v>
      </c>
      <c r="G43" s="37"/>
      <c r="H43" s="7" t="s">
        <v>599</v>
      </c>
      <c r="I43" s="28" t="str">
        <f>HYPERLINK("..\医療費分析(令和3年度)\2-1.医療費の状況.xlsx#'地区別_患者一人当たりの医療費グラフ'!A1","2-1.医療費の状況.xlsx#地区別_患者一人当たりの医療費グラフ!A1")</f>
        <v>2-1.医療費の状況.xlsx#地区別_患者一人当たりの医療費グラフ!A1</v>
      </c>
    </row>
    <row r="44" spans="2:9" ht="48" customHeight="1">
      <c r="B44" s="47"/>
      <c r="C44" s="50"/>
      <c r="D44" s="47"/>
      <c r="E44" s="37"/>
      <c r="F44" s="6" t="s">
        <v>117</v>
      </c>
      <c r="G44" s="37"/>
      <c r="H44" s="7" t="s">
        <v>600</v>
      </c>
      <c r="I44" s="28" t="str">
        <f>HYPERLINK("..\医療費分析(令和3年度)\2-1.医療費の状況.xlsx#'地区別_患者一人当たりの医療費MAP'!A1","2-1.医療費の状況.xlsx#地区別_患者一人当たりの医療費MAP!A1")</f>
        <v>2-1.医療費の状況.xlsx#地区別_患者一人当たりの医療費MAP!A1</v>
      </c>
    </row>
    <row r="45" spans="2:9" ht="48" customHeight="1">
      <c r="B45" s="47"/>
      <c r="C45" s="50"/>
      <c r="D45" s="47"/>
      <c r="E45" s="37"/>
      <c r="F45" s="6" t="s">
        <v>118</v>
      </c>
      <c r="G45" s="37"/>
      <c r="H45" s="7" t="s">
        <v>601</v>
      </c>
      <c r="I45" s="28" t="str">
        <f>HYPERLINK("..\医療費分析(令和3年度)\2-1.医療費の状況.xlsx#'地区別_被保険者一人当たりのレセプト件数グラフ'!A1","2-1.医療費の状況.xlsx#地区別_被保険者一人当たりのレセプト件数グラフ!A1")</f>
        <v>2-1.医療費の状況.xlsx#地区別_被保険者一人当たりのレセプト件数グラフ!A1</v>
      </c>
    </row>
    <row r="46" spans="2:9" ht="48" customHeight="1">
      <c r="B46" s="47"/>
      <c r="C46" s="50"/>
      <c r="D46" s="47"/>
      <c r="E46" s="37"/>
      <c r="F46" s="6" t="s">
        <v>130</v>
      </c>
      <c r="G46" s="37"/>
      <c r="H46" s="7" t="s">
        <v>602</v>
      </c>
      <c r="I46" s="28" t="str">
        <f>HYPERLINK("..\医療費分析(令和3年度)\2-1.医療費の状況.xlsx#'地区別_被保険者一人当たりのレセプト件数MAP'!A1","2-1.医療費の状況.xlsx#地区別_被保険者一人当たりのレセプト件数MAP!A1")</f>
        <v>2-1.医療費の状況.xlsx#地区別_被保険者一人当たりのレセプト件数MAP!A1</v>
      </c>
    </row>
    <row r="47" spans="2:9" ht="48" customHeight="1">
      <c r="B47" s="47"/>
      <c r="C47" s="50"/>
      <c r="D47" s="47"/>
      <c r="E47" s="37"/>
      <c r="F47" s="6" t="s">
        <v>119</v>
      </c>
      <c r="G47" s="37"/>
      <c r="H47" s="7" t="s">
        <v>524</v>
      </c>
      <c r="I47" s="28" t="str">
        <f>HYPERLINK("..\医療費分析(令和3年度)\2-1.医療費の状況.xlsx#'地区別_患者割合グラフ'!A1","2-1.医療費の状況.xlsx#地区別_患者割合グラフ!A1")</f>
        <v>2-1.医療費の状況.xlsx#地区別_患者割合グラフ!A1</v>
      </c>
    </row>
    <row r="48" spans="2:9" ht="48" customHeight="1">
      <c r="B48" s="47"/>
      <c r="C48" s="50"/>
      <c r="D48" s="47"/>
      <c r="E48" s="37"/>
      <c r="F48" s="6" t="s">
        <v>120</v>
      </c>
      <c r="G48" s="37"/>
      <c r="H48" s="7" t="s">
        <v>603</v>
      </c>
      <c r="I48" s="28" t="str">
        <f>HYPERLINK("..\医療費分析(令和3年度)\2-1.医療費の状況.xlsx#'地区別_患者割合MAP'!A1","2-1.医療費の状況.xlsx#地区別_患者割合MAP!A1")</f>
        <v>2-1.医療費の状況.xlsx#地区別_患者割合MAP!A1</v>
      </c>
    </row>
    <row r="49" spans="2:9" ht="48" customHeight="1">
      <c r="B49" s="47"/>
      <c r="C49" s="50"/>
      <c r="D49" s="47"/>
      <c r="E49" s="37"/>
      <c r="F49" s="8" t="s">
        <v>121</v>
      </c>
      <c r="G49" s="37"/>
      <c r="H49" s="7" t="s">
        <v>604</v>
      </c>
      <c r="I49" s="28" t="str">
        <f>HYPERLINK("..\医療費分析(令和3年度)\2-1.医療費の状況.xlsx#'市区町村別_医療費'!A1","2-1.医療費の状況.xlsx#市区町村別_医療費!A1")</f>
        <v>2-1.医療費の状況.xlsx#市区町村別_医療費!A1</v>
      </c>
    </row>
    <row r="50" spans="2:9" ht="48" customHeight="1">
      <c r="B50" s="47"/>
      <c r="C50" s="50"/>
      <c r="D50" s="47"/>
      <c r="E50" s="37"/>
      <c r="F50" s="6" t="s">
        <v>122</v>
      </c>
      <c r="G50" s="37"/>
      <c r="H50" s="7" t="s">
        <v>605</v>
      </c>
      <c r="I50" s="28" t="str">
        <f>HYPERLINK("..\医療費分析(令和3年度)\2-1.医療費の状況.xlsx#'市区町村別_被保険者一人当たりの医療費グラフ'!A1","2-1.医療費の状況.xlsx#市区町村別_被保険者一人当たりの医療費グラフ!A1")</f>
        <v>2-1.医療費の状況.xlsx#市区町村別_被保険者一人当たりの医療費グラフ!A1</v>
      </c>
    </row>
    <row r="51" spans="2:9" ht="48" customHeight="1">
      <c r="B51" s="47"/>
      <c r="C51" s="50"/>
      <c r="D51" s="47"/>
      <c r="E51" s="37"/>
      <c r="F51" s="6" t="s">
        <v>123</v>
      </c>
      <c r="G51" s="37"/>
      <c r="H51" s="7" t="s">
        <v>606</v>
      </c>
      <c r="I51" s="28" t="str">
        <f>HYPERLINK("..\医療費分析(令和3年度)\2-1.医療費の状況.xlsx#'市区町村別_被保険者一人当たりの医療費MAP'!A1","2-1.医療費の状況.xlsx#市区町村別_被保険者一人当たりの医療費MAP!A1")</f>
        <v>2-1.医療費の状況.xlsx#市区町村別_被保険者一人当たりの医療費MAP!A1</v>
      </c>
    </row>
    <row r="52" spans="2:9" ht="48" customHeight="1">
      <c r="B52" s="47"/>
      <c r="C52" s="50"/>
      <c r="D52" s="47"/>
      <c r="E52" s="37"/>
      <c r="F52" s="6" t="s">
        <v>124</v>
      </c>
      <c r="G52" s="37"/>
      <c r="H52" s="7" t="s">
        <v>607</v>
      </c>
      <c r="I52" s="28" t="str">
        <f>HYPERLINK("..\医療費分析(令和3年度)\2-1.医療費の状況.xlsx#'市区町村別_レセプト一件当たりの医療費グラフ'!A1","2-1.医療費の状況.xlsx#市区町村別_レセプト一件当たりの医療費グラフ!A1")</f>
        <v>2-1.医療費の状況.xlsx#市区町村別_レセプト一件当たりの医療費グラフ!A1</v>
      </c>
    </row>
    <row r="53" spans="2:9" ht="48" customHeight="1">
      <c r="B53" s="47"/>
      <c r="C53" s="50"/>
      <c r="D53" s="47"/>
      <c r="E53" s="37"/>
      <c r="F53" s="6" t="s">
        <v>125</v>
      </c>
      <c r="G53" s="37"/>
      <c r="H53" s="7" t="s">
        <v>608</v>
      </c>
      <c r="I53" s="28" t="str">
        <f>HYPERLINK("..\医療費分析(令和3年度)\2-1.医療費の状況.xlsx#'市区町村別_レセプト一件当たりの医療費MAP'!A1","2-1.医療費の状況.xlsx#市区町村別_レセプト一件当たりの医療費MAP!A1")</f>
        <v>2-1.医療費の状況.xlsx#市区町村別_レセプト一件当たりの医療費MAP!A1</v>
      </c>
    </row>
    <row r="54" spans="2:9" ht="48" customHeight="1">
      <c r="B54" s="47"/>
      <c r="C54" s="50"/>
      <c r="D54" s="47"/>
      <c r="E54" s="37"/>
      <c r="F54" s="6" t="s">
        <v>126</v>
      </c>
      <c r="G54" s="37"/>
      <c r="H54" s="7" t="s">
        <v>609</v>
      </c>
      <c r="I54" s="28" t="str">
        <f>HYPERLINK("..\医療費分析(令和3年度)\2-1.医療費の状況.xlsx#'市区町村別_患者一人当たりの医療費グラフ'!A1","2-1.医療費の状況.xlsx#市区町村別_患者一人当たりの医療費グラフ!A1")</f>
        <v>2-1.医療費の状況.xlsx#市区町村別_患者一人当たりの医療費グラフ!A1</v>
      </c>
    </row>
    <row r="55" spans="2:9" ht="48" customHeight="1">
      <c r="B55" s="47"/>
      <c r="C55" s="50"/>
      <c r="D55" s="47"/>
      <c r="E55" s="37"/>
      <c r="F55" s="6" t="s">
        <v>127</v>
      </c>
      <c r="G55" s="37"/>
      <c r="H55" s="7" t="s">
        <v>610</v>
      </c>
      <c r="I55" s="28" t="str">
        <f>HYPERLINK("..\医療費分析(令和3年度)\2-1.医療費の状況.xlsx#'市区町村別_患者一人当たりの医療費MAP'!A1","2-1.医療費の状況.xlsx#市区町村別_患者一人当たりの医療費MAP!A1")</f>
        <v>2-1.医療費の状況.xlsx#市区町村別_患者一人当たりの医療費MAP!A1</v>
      </c>
    </row>
    <row r="56" spans="2:9" ht="48" customHeight="1">
      <c r="B56" s="47"/>
      <c r="C56" s="50"/>
      <c r="D56" s="47"/>
      <c r="E56" s="37"/>
      <c r="F56" s="6" t="s">
        <v>131</v>
      </c>
      <c r="G56" s="37"/>
      <c r="H56" s="7" t="s">
        <v>611</v>
      </c>
      <c r="I56" s="28" t="str">
        <f>HYPERLINK("..\医療費分析(令和3年度)\2-1.医療費の状況.xlsx#'市区町村別_被保険者一人当たりのレセプト件数グラフ'!A1","2-1.医療費の状況.xlsx#市区町村別_被保険者一人当たりのレセプト件数グラフ!A1")</f>
        <v>2-1.医療費の状況.xlsx#市区町村別_被保険者一人当たりのレセプト件数グラフ!A1</v>
      </c>
    </row>
    <row r="57" spans="2:9" ht="48" customHeight="1">
      <c r="B57" s="47"/>
      <c r="C57" s="50"/>
      <c r="D57" s="47"/>
      <c r="E57" s="37"/>
      <c r="F57" s="6" t="s">
        <v>132</v>
      </c>
      <c r="G57" s="37"/>
      <c r="H57" s="7" t="s">
        <v>612</v>
      </c>
      <c r="I57" s="28" t="str">
        <f>HYPERLINK("..\医療費分析(令和3年度)\2-1.医療費の状況.xlsx#'市区町村別_被保険者一人当たりのレセプト件数MAP'!A1","2-1.医療費の状況.xlsx#市区町村別_被保険者一人当たりのレセプト件数MAP!A1")</f>
        <v>2-1.医療費の状況.xlsx#市区町村別_被保険者一人当たりのレセプト件数MAP!A1</v>
      </c>
    </row>
    <row r="58" spans="2:9" ht="48" customHeight="1">
      <c r="B58" s="47"/>
      <c r="C58" s="50"/>
      <c r="D58" s="47"/>
      <c r="E58" s="37"/>
      <c r="F58" s="6" t="s">
        <v>128</v>
      </c>
      <c r="G58" s="37"/>
      <c r="H58" s="7" t="s">
        <v>344</v>
      </c>
      <c r="I58" s="28" t="str">
        <f>HYPERLINK("..\医療費分析(令和3年度)\2-1.医療費の状況.xlsx#'市区町村別_患者割合グラフ'!A1","2-1.医療費の状況.xlsx#市区町村別_患者割合グラフ!A1")</f>
        <v>2-1.医療費の状況.xlsx#市区町村別_患者割合グラフ!A1</v>
      </c>
    </row>
    <row r="59" spans="2:9" ht="48" customHeight="1">
      <c r="B59" s="47"/>
      <c r="C59" s="50"/>
      <c r="D59" s="47"/>
      <c r="E59" s="37"/>
      <c r="F59" s="6" t="s">
        <v>129</v>
      </c>
      <c r="G59" s="37"/>
      <c r="H59" s="12" t="s">
        <v>613</v>
      </c>
      <c r="I59" s="28" t="str">
        <f>HYPERLINK("..\医療費分析(令和3年度)\2-1.医療費の状況.xlsx#'市区町村別_患者割合MAP'!A1","2-1.医療費の状況.xlsx#市区町村別_患者割合MAP!A1")</f>
        <v>2-1.医療費の状況.xlsx#市区町村別_患者割合MAP!A1</v>
      </c>
    </row>
    <row r="60" spans="2:9" ht="48" customHeight="1">
      <c r="B60" s="47"/>
      <c r="C60" s="50"/>
      <c r="D60" s="47"/>
      <c r="E60" s="37"/>
      <c r="F60" s="8" t="s">
        <v>138</v>
      </c>
      <c r="G60" s="37"/>
      <c r="H60" s="7" t="s">
        <v>614</v>
      </c>
      <c r="I60" s="28" t="str">
        <f>HYPERLINK("..\医療費分析(令和3年度)\2-1.医療費の状況.xlsx#'地区別_年齢調整医療費'!A1","2-1.医療費の状況.xlsx#地区別_年齢調整医療費!A1")</f>
        <v>2-1.医療費の状況.xlsx#地区別_年齢調整医療費!A1</v>
      </c>
    </row>
    <row r="61" spans="2:9" ht="48" customHeight="1">
      <c r="B61" s="47"/>
      <c r="C61" s="50"/>
      <c r="D61" s="47"/>
      <c r="E61" s="37"/>
      <c r="F61" s="6" t="s">
        <v>139</v>
      </c>
      <c r="G61" s="37"/>
      <c r="H61" s="13" t="s">
        <v>615</v>
      </c>
      <c r="I61" s="28" t="str">
        <f>HYPERLINK("..\医療費分析(令和3年度)\2-1.医療費の状況.xlsx#'地区別_年齢調整医療費グラフ'!A1","2-1.医療費の状況.xlsx#地区別_年齢調整医療費グラフ!A1")</f>
        <v>2-1.医療費の状況.xlsx#地区別_年齢調整医療費グラフ!A1</v>
      </c>
    </row>
    <row r="62" spans="2:9" ht="48" customHeight="1">
      <c r="B62" s="47"/>
      <c r="C62" s="50"/>
      <c r="D62" s="47"/>
      <c r="E62" s="37"/>
      <c r="F62" s="8" t="s">
        <v>140</v>
      </c>
      <c r="G62" s="37"/>
      <c r="H62" s="7" t="s">
        <v>616</v>
      </c>
      <c r="I62" s="28" t="str">
        <f>HYPERLINK("..\医療費分析(令和3年度)\2-1.医療費の状況.xlsx#'市区町村別_年齢調整医療費'!A1","2-1.医療費の状況.xlsx#市区町村別_年齢調整医療費!A1")</f>
        <v>2-1.医療費の状況.xlsx#市区町村別_年齢調整医療費!A1</v>
      </c>
    </row>
    <row r="63" spans="2:9" ht="48" customHeight="1">
      <c r="B63" s="47"/>
      <c r="C63" s="51"/>
      <c r="D63" s="48"/>
      <c r="E63" s="38"/>
      <c r="F63" s="10" t="s">
        <v>141</v>
      </c>
      <c r="G63" s="38"/>
      <c r="H63" s="9" t="s">
        <v>617</v>
      </c>
      <c r="I63" s="29" t="str">
        <f>HYPERLINK("..\医療費分析(令和3年度)\2-1.医療費の状況.xlsx#'市区町村別_年齢調整医療費グラフ'!A1","2-1.医療費の状況.xlsx#市区町村別_年齢調整医療費グラフ!A1")</f>
        <v>2-1.医療費の状況.xlsx#市区町村別_年齢調整医療費グラフ!A1</v>
      </c>
    </row>
    <row r="64" spans="2:9" ht="48" customHeight="1">
      <c r="B64" s="47"/>
      <c r="C64" s="49">
        <v>2</v>
      </c>
      <c r="D64" s="46" t="s">
        <v>264</v>
      </c>
      <c r="E64" s="36" t="s">
        <v>265</v>
      </c>
      <c r="F64" s="5" t="s">
        <v>109</v>
      </c>
      <c r="G64" s="36" t="s">
        <v>254</v>
      </c>
      <c r="H64" s="11" t="s">
        <v>618</v>
      </c>
      <c r="I64" s="19" t="str">
        <f>HYPERLINK("..\医療費分析(令和3年度)\2-2.高額レセプトの件数及び医療費.xlsx#'件数及び割合'!A1","2-2.高額レセプトの件数及び医療費.xlsx#件数及び割合!A1")</f>
        <v>2-2.高額レセプトの件数及び医療費.xlsx#件数及び割合!A1</v>
      </c>
    </row>
    <row r="65" spans="2:9" ht="48" customHeight="1">
      <c r="B65" s="47"/>
      <c r="C65" s="50"/>
      <c r="D65" s="47"/>
      <c r="E65" s="37"/>
      <c r="F65" s="8" t="s">
        <v>1501</v>
      </c>
      <c r="G65" s="37"/>
      <c r="H65" s="14" t="s">
        <v>982</v>
      </c>
      <c r="I65" s="28" t="str">
        <f>HYPERLINK("..\医療費分析(令和3年度)\2-2.高額レセプトの件数及び医療費.xlsx#'年齢階層別_件数及び割合'!A1","2-2.高額レセプトの件数及び医療費.xlsx#年齢階層別_件数及び割合!A1")</f>
        <v>2-2.高額レセプトの件数及び医療費.xlsx#年齢階層別_件数及び割合!A1</v>
      </c>
    </row>
    <row r="66" spans="2:9" ht="48" customHeight="1">
      <c r="B66" s="47"/>
      <c r="C66" s="50"/>
      <c r="D66" s="47"/>
      <c r="E66" s="37"/>
      <c r="F66" s="8" t="s">
        <v>1430</v>
      </c>
      <c r="G66" s="37"/>
      <c r="H66" s="14" t="s">
        <v>983</v>
      </c>
      <c r="I66" s="28" t="str">
        <f>HYPERLINK("..\医療費分析(令和3年度)\2-2.高額レセプトの件数及び医療費.xlsx#'男女別_件数及び割合'!A1","2-2.高額レセプトの件数及び医療費.xlsx#男女別_件数及び割合!A1")</f>
        <v>2-2.高額レセプトの件数及び医療費.xlsx#男女別_件数及び割合!A1</v>
      </c>
    </row>
    <row r="67" spans="2:9" ht="48" customHeight="1">
      <c r="B67" s="47"/>
      <c r="C67" s="50"/>
      <c r="D67" s="47"/>
      <c r="E67" s="37"/>
      <c r="F67" s="8" t="s">
        <v>110</v>
      </c>
      <c r="G67" s="37"/>
      <c r="H67" s="7" t="s">
        <v>619</v>
      </c>
      <c r="I67" s="28" t="str">
        <f>HYPERLINK("..\医療費分析(令和3年度)\2-2.高額レセプトの件数及び医療費.xlsx#'地区別_件数及び割合'!A1","2-2.高額レセプトの件数及び医療費.xlsx#地区別_件数及び割合!A1")</f>
        <v>2-2.高額レセプトの件数及び医療費.xlsx#地区別_件数及び割合!A1</v>
      </c>
    </row>
    <row r="68" spans="2:9" ht="48" customHeight="1">
      <c r="B68" s="47"/>
      <c r="C68" s="50"/>
      <c r="D68" s="47"/>
      <c r="E68" s="37"/>
      <c r="F68" s="7" t="s">
        <v>133</v>
      </c>
      <c r="G68" s="37"/>
      <c r="H68" s="7" t="s">
        <v>620</v>
      </c>
      <c r="I68" s="28" t="str">
        <f>HYPERLINK("..\医療費分析(令和3年度)\2-2.高額レセプトの件数及び医療費.xlsx#'地区別_高額レセ件数割合グラフ'!A1","2-2.高額レセプトの件数及び医療費.xlsx#地区別_高額レセ件数割合グラフ!A1")</f>
        <v>2-2.高額レセプトの件数及び医療費.xlsx#地区別_高額レセ件数割合グラフ!A1</v>
      </c>
    </row>
    <row r="69" spans="2:9" ht="48" customHeight="1">
      <c r="B69" s="47"/>
      <c r="C69" s="50"/>
      <c r="D69" s="47"/>
      <c r="E69" s="37"/>
      <c r="F69" s="7" t="s">
        <v>134</v>
      </c>
      <c r="G69" s="37"/>
      <c r="H69" s="7" t="s">
        <v>621</v>
      </c>
      <c r="I69" s="28" t="str">
        <f>HYPERLINK("..\医療費分析(令和3年度)\2-2.高額レセプトの件数及び医療費.xlsx#'地区別_高額レセ件数割合MAP'!A1","2-2.高額レセプトの件数及び医療費.xlsx#地区別_高額レセ件数割合MAP!A1")</f>
        <v>2-2.高額レセプトの件数及び医療費.xlsx#地区別_高額レセ件数割合MAP!A1</v>
      </c>
    </row>
    <row r="70" spans="2:9" ht="48" customHeight="1">
      <c r="B70" s="47"/>
      <c r="C70" s="50"/>
      <c r="D70" s="47"/>
      <c r="E70" s="37"/>
      <c r="F70" s="7" t="s">
        <v>154</v>
      </c>
      <c r="G70" s="37"/>
      <c r="H70" s="7" t="s">
        <v>622</v>
      </c>
      <c r="I70" s="28" t="str">
        <f>HYPERLINK("..\医療費分析(令和3年度)\2-2.高額レセプトの件数及び医療費.xlsx#'地区別_高額レセ医療費割合グラフ'!A1","2-2.高額レセプトの件数及び医療費.xlsx#地区別_高額レセ医療費割合グラフ!A1")</f>
        <v>2-2.高額レセプトの件数及び医療費.xlsx#地区別_高額レセ医療費割合グラフ!A1</v>
      </c>
    </row>
    <row r="71" spans="2:9" ht="48" customHeight="1">
      <c r="B71" s="47"/>
      <c r="C71" s="50"/>
      <c r="D71" s="47"/>
      <c r="E71" s="37"/>
      <c r="F71" s="7" t="s">
        <v>135</v>
      </c>
      <c r="G71" s="37"/>
      <c r="H71" s="7" t="s">
        <v>623</v>
      </c>
      <c r="I71" s="28" t="str">
        <f>HYPERLINK("..\医療費分析(令和3年度)\2-2.高額レセプトの件数及び医療費.xlsx#'地区別_高額レセ医療費割合MAP'!A1","2-2.高額レセプトの件数及び医療費.xlsx#地区別_高額レセ医療費割合MAP!A1")</f>
        <v>2-2.高額レセプトの件数及び医療費.xlsx#地区別_高額レセ医療費割合MAP!A1</v>
      </c>
    </row>
    <row r="72" spans="2:9" ht="48" customHeight="1">
      <c r="B72" s="47"/>
      <c r="C72" s="50"/>
      <c r="D72" s="47"/>
      <c r="E72" s="37"/>
      <c r="F72" s="8" t="s">
        <v>18</v>
      </c>
      <c r="G72" s="37"/>
      <c r="H72" s="7" t="s">
        <v>624</v>
      </c>
      <c r="I72" s="28" t="str">
        <f>HYPERLINK("..\医療費分析(令和3年度)\2-2.高額レセプトの件数及び医療費.xlsx#'市区町村別_件数及び割合'!A1","2-2.高額レセプトの件数及び医療費.xlsx#市区町村別_件数及び割合!A1")</f>
        <v>2-2.高額レセプトの件数及び医療費.xlsx#市区町村別_件数及び割合!A1</v>
      </c>
    </row>
    <row r="73" spans="2:9" ht="48" customHeight="1">
      <c r="B73" s="47"/>
      <c r="C73" s="50"/>
      <c r="D73" s="47"/>
      <c r="E73" s="37"/>
      <c r="F73" s="7" t="s">
        <v>155</v>
      </c>
      <c r="G73" s="37"/>
      <c r="H73" s="7" t="s">
        <v>625</v>
      </c>
      <c r="I73" s="28" t="str">
        <f>HYPERLINK("..\医療費分析(令和3年度)\2-2.高額レセプトの件数及び医療費.xlsx#'市区町村別_高額レセ件数割合グラフ'!A1","2-2.高額レセプトの件数及び医療費.xlsx#市区町村別_高額レセ件数割合グラフ!A1")</f>
        <v>2-2.高額レセプトの件数及び医療費.xlsx#市区町村別_高額レセ件数割合グラフ!A1</v>
      </c>
    </row>
    <row r="74" spans="2:9" ht="48" customHeight="1">
      <c r="B74" s="47"/>
      <c r="C74" s="50"/>
      <c r="D74" s="47"/>
      <c r="E74" s="37"/>
      <c r="F74" s="7" t="s">
        <v>137</v>
      </c>
      <c r="G74" s="37"/>
      <c r="H74" s="7" t="s">
        <v>626</v>
      </c>
      <c r="I74" s="28" t="str">
        <f>HYPERLINK("..\医療費分析(令和3年度)\2-2.高額レセプトの件数及び医療費.xlsx#'市区町村別_高額レセ件数割合MAP'!A1","2-2.高額レセプトの件数及び医療費.xlsx#市区町村別_高額レセ件数割合MAP!A1")</f>
        <v>2-2.高額レセプトの件数及び医療費.xlsx#市区町村別_高額レセ件数割合MAP!A1</v>
      </c>
    </row>
    <row r="75" spans="2:9" ht="48" customHeight="1">
      <c r="B75" s="47"/>
      <c r="C75" s="50"/>
      <c r="D75" s="47"/>
      <c r="E75" s="37"/>
      <c r="F75" s="7" t="s">
        <v>156</v>
      </c>
      <c r="G75" s="37"/>
      <c r="H75" s="7" t="s">
        <v>627</v>
      </c>
      <c r="I75" s="28" t="str">
        <f>HYPERLINK("..\医療費分析(令和3年度)\2-2.高額レセプトの件数及び医療費.xlsx#'市区町村別_高額レセ医療費割合グラフ'!A1","2-2.高額レセプトの件数及び医療費.xlsx#市区町村別_高額レセ医療費割合グラフ!A1")</f>
        <v>2-2.高額レセプトの件数及び医療費.xlsx#市区町村別_高額レセ医療費割合グラフ!A1</v>
      </c>
    </row>
    <row r="76" spans="2:9" ht="48" customHeight="1">
      <c r="B76" s="47"/>
      <c r="C76" s="50"/>
      <c r="D76" s="47"/>
      <c r="E76" s="38"/>
      <c r="F76" s="7" t="s">
        <v>136</v>
      </c>
      <c r="G76" s="37"/>
      <c r="H76" s="7" t="s">
        <v>628</v>
      </c>
      <c r="I76" s="29" t="str">
        <f>HYPERLINK("..\医療費分析(令和3年度)\2-2.高額レセプトの件数及び医療費.xlsx#'市区町村別_高額レセ医療費割合MAP'!A1","2-2.高額レセプトの件数及び医療費.xlsx#市区町村別_高額レセ医療費割合MAP!A1")</f>
        <v>2-2.高額レセプトの件数及び医療費.xlsx#市区町村別_高額レセ医療費割合MAP!A1</v>
      </c>
    </row>
    <row r="77" spans="2:9" ht="48" customHeight="1">
      <c r="B77" s="47"/>
      <c r="C77" s="50"/>
      <c r="D77" s="47"/>
      <c r="E77" s="36" t="s">
        <v>260</v>
      </c>
      <c r="F77" s="5" t="s">
        <v>1650</v>
      </c>
      <c r="G77" s="37"/>
      <c r="H77" s="11" t="s">
        <v>1500</v>
      </c>
      <c r="I77" s="19" t="str">
        <f>HYPERLINK("..\医療費分析(令和3年度)\2-2.高額レセプトの件数及び医療費.xlsx#'年齢階層別_医療費'!A1","2-2.高額レセプトの件数及び医療費.xlsx#年齢階層別_医療費!A1")</f>
        <v>2-2.高額レセプトの件数及び医療費.xlsx#年齢階層別_医療費!A1</v>
      </c>
    </row>
    <row r="78" spans="2:9" ht="48" customHeight="1">
      <c r="B78" s="47"/>
      <c r="C78" s="50"/>
      <c r="D78" s="47"/>
      <c r="E78" s="37"/>
      <c r="F78" s="8" t="s">
        <v>1631</v>
      </c>
      <c r="G78" s="37"/>
      <c r="H78" s="14" t="s">
        <v>981</v>
      </c>
      <c r="I78" s="28" t="str">
        <f>HYPERLINK("..\医療費分析(令和3年度)\2-2.高額レセプトの件数及び医療費.xlsx#'男女別_医療費'!A1","2-2.高額レセプトの件数及び医療費.xlsx#男女別_医療費!A1")</f>
        <v>2-2.高額レセプトの件数及び医療費.xlsx#男女別_医療費!A1</v>
      </c>
    </row>
    <row r="79" spans="2:9" ht="48" customHeight="1">
      <c r="B79" s="47"/>
      <c r="C79" s="50"/>
      <c r="D79" s="47"/>
      <c r="E79" s="37"/>
      <c r="F79" s="8" t="s">
        <v>949</v>
      </c>
      <c r="G79" s="37"/>
      <c r="H79" s="7" t="s">
        <v>594</v>
      </c>
      <c r="I79" s="28" t="str">
        <f>HYPERLINK("..\医療費分析(令和3年度)\2-2.高額レセプトの件数及び医療費.xlsx#'地区別_医療費'!A1","2-2.高額レセプトの件数及び医療費.xlsx#地区別_医療費!A1")</f>
        <v>2-2.高額レセプトの件数及び医療費.xlsx#地区別_医療費!A1</v>
      </c>
    </row>
    <row r="80" spans="2:9" ht="48" customHeight="1">
      <c r="B80" s="47"/>
      <c r="C80" s="50"/>
      <c r="D80" s="47"/>
      <c r="E80" s="37"/>
      <c r="F80" s="8" t="s">
        <v>950</v>
      </c>
      <c r="G80" s="37"/>
      <c r="H80" s="7" t="s">
        <v>604</v>
      </c>
      <c r="I80" s="28" t="str">
        <f>HYPERLINK("..\医療費分析(令和3年度)\2-2.高額レセプトの件数及び医療費.xlsx#'市区町村別_医療費'!A1","2-2.高額レセプトの件数及び医療費.xlsx#市区町村別_医療費!A1")</f>
        <v>2-2.高額レセプトの件数及び医療費.xlsx#市区町村別_医療費!A1</v>
      </c>
    </row>
    <row r="81" spans="2:9" ht="48" customHeight="1">
      <c r="B81" s="47"/>
      <c r="C81" s="50"/>
      <c r="D81" s="47"/>
      <c r="E81" s="37"/>
      <c r="F81" s="6" t="s">
        <v>1651</v>
      </c>
      <c r="G81" s="37"/>
      <c r="H81" s="7" t="s">
        <v>1019</v>
      </c>
      <c r="I81" s="28" t="str">
        <f>HYPERLINK("..\医療費分析(令和3年度)\2-2.高額レセプトの件数及び医療費.xlsx#'年齢階層別_患者数'!A1","2-2.高額レセプトの件数及び医療費.xlsx#年齢階層別_患者数!A1")</f>
        <v>2-2.高額レセプトの件数及び医療費.xlsx#年齢階層別_患者数!A1</v>
      </c>
    </row>
    <row r="82" spans="2:9" ht="48" customHeight="1">
      <c r="B82" s="47"/>
      <c r="C82" s="50"/>
      <c r="D82" s="47"/>
      <c r="E82" s="37"/>
      <c r="F82" s="6" t="s">
        <v>1632</v>
      </c>
      <c r="G82" s="37"/>
      <c r="H82" s="7" t="s">
        <v>984</v>
      </c>
      <c r="I82" s="28" t="str">
        <f>HYPERLINK("..\医療費分析(令和3年度)\2-2.高額レセプトの件数及び医療費.xlsx#'男女別_患者数'!A1","2-2.高額レセプトの件数及び医療費.xlsx#男女別_患者数!A1")</f>
        <v>2-2.高額レセプトの件数及び医療費.xlsx#男女別_患者数!A1</v>
      </c>
    </row>
    <row r="83" spans="2:9" ht="48" customHeight="1">
      <c r="B83" s="47"/>
      <c r="C83" s="50"/>
      <c r="D83" s="47"/>
      <c r="E83" s="37"/>
      <c r="F83" s="6" t="s">
        <v>951</v>
      </c>
      <c r="G83" s="37"/>
      <c r="H83" s="7" t="s">
        <v>629</v>
      </c>
      <c r="I83" s="28" t="str">
        <f>HYPERLINK("..\医療費分析(令和3年度)\2-2.高額レセプトの件数及び医療費.xlsx#'地区別_患者数'!A1","2-2.高額レセプトの件数及び医療費.xlsx#地区別_患者数!A1")</f>
        <v>2-2.高額レセプトの件数及び医療費.xlsx#地区別_患者数!A1</v>
      </c>
    </row>
    <row r="84" spans="2:9" ht="48" customHeight="1">
      <c r="B84" s="47"/>
      <c r="C84" s="50"/>
      <c r="D84" s="47"/>
      <c r="E84" s="37"/>
      <c r="F84" s="6" t="s">
        <v>952</v>
      </c>
      <c r="G84" s="37"/>
      <c r="H84" s="7" t="s">
        <v>630</v>
      </c>
      <c r="I84" s="28" t="str">
        <f>HYPERLINK("..\医療費分析(令和3年度)\2-2.高額レセプトの件数及び医療費.xlsx#'市区町村別_患者数'!A1","2-2.高額レセプトの件数及び医療費.xlsx#市区町村別_患者数!A1")</f>
        <v>2-2.高額レセプトの件数及び医療費.xlsx#市区町村別_患者数!A1</v>
      </c>
    </row>
    <row r="85" spans="2:9" ht="48" customHeight="1">
      <c r="B85" s="47"/>
      <c r="C85" s="50"/>
      <c r="D85" s="47"/>
      <c r="E85" s="37"/>
      <c r="F85" s="6" t="s">
        <v>1652</v>
      </c>
      <c r="G85" s="37"/>
      <c r="H85" s="7" t="s">
        <v>1020</v>
      </c>
      <c r="I85" s="28" t="str">
        <f>HYPERLINK("..\医療費分析(令和3年度)\2-2.高額レセプトの件数及び医療費.xlsx#'年齢階層別_レセプト件数'!A1","2-2.高額レセプトの件数及び医療費.xlsx#年齢階層別_レセプト件数!A1")</f>
        <v>2-2.高額レセプトの件数及び医療費.xlsx#年齢階層別_レセプト件数!A1</v>
      </c>
    </row>
    <row r="86" spans="2:9" ht="48" customHeight="1">
      <c r="B86" s="47"/>
      <c r="C86" s="50"/>
      <c r="D86" s="47"/>
      <c r="E86" s="37"/>
      <c r="F86" s="7" t="s">
        <v>1633</v>
      </c>
      <c r="G86" s="37"/>
      <c r="H86" s="7" t="s">
        <v>985</v>
      </c>
      <c r="I86" s="28" t="str">
        <f>HYPERLINK("..\医療費分析(令和3年度)\2-2.高額レセプトの件数及び医療費.xlsx#'男女別_レセプト件数'!A1","2-2.高額レセプトの件数及び医療費.xlsx#男女別_レセプト件数!A1")</f>
        <v>2-2.高額レセプトの件数及び医療費.xlsx#男女別_レセプト件数!A1</v>
      </c>
    </row>
    <row r="87" spans="2:9" ht="48" customHeight="1">
      <c r="B87" s="47"/>
      <c r="C87" s="50"/>
      <c r="D87" s="47"/>
      <c r="E87" s="37"/>
      <c r="F87" s="6" t="s">
        <v>953</v>
      </c>
      <c r="G87" s="37"/>
      <c r="H87" s="7" t="s">
        <v>631</v>
      </c>
      <c r="I87" s="28" t="str">
        <f>HYPERLINK("..\医療費分析(令和3年度)\2-2.高額レセプトの件数及び医療費.xlsx#'地区別_レセプト件数'!A1","2-2.高額レセプトの件数及び医療費.xlsx#地区別_レセプト件数!A1")</f>
        <v>2-2.高額レセプトの件数及び医療費.xlsx#地区別_レセプト件数!A1</v>
      </c>
    </row>
    <row r="88" spans="2:9" ht="48" customHeight="1">
      <c r="B88" s="47"/>
      <c r="C88" s="50"/>
      <c r="D88" s="47"/>
      <c r="E88" s="38"/>
      <c r="F88" s="6" t="s">
        <v>954</v>
      </c>
      <c r="G88" s="37"/>
      <c r="H88" s="9" t="s">
        <v>632</v>
      </c>
      <c r="I88" s="29" t="str">
        <f>HYPERLINK("..\医療費分析(令和3年度)\2-2.高額レセプトの件数及び医療費.xlsx#'市区町村別_レセプト件数'!A1","2-2.高額レセプトの件数及び医療費.xlsx#市区町村別_レセプト件数!A1")</f>
        <v>2-2.高額レセプトの件数及び医療費.xlsx#市区町村別_レセプト件数!A1</v>
      </c>
    </row>
    <row r="89" spans="2:9" ht="48" customHeight="1">
      <c r="B89" s="47"/>
      <c r="C89" s="50"/>
      <c r="D89" s="47"/>
      <c r="E89" s="36" t="s">
        <v>261</v>
      </c>
      <c r="F89" s="5" t="s">
        <v>969</v>
      </c>
      <c r="G89" s="37"/>
      <c r="H89" s="11" t="s">
        <v>633</v>
      </c>
      <c r="I89" s="19" t="str">
        <f>HYPERLINK("..\医療費分析(令和3年度)\2-2.高額レセプトの件数及び医療費.xlsx#'高額レセ疾病傾向(患者一人当たり医療費順)'!A1","2-2.高額レセプトの件数及び医療費.xlsx#高額レセ疾病傾向(患者一人当たり医療費順)!A1")</f>
        <v>2-2.高額レセプトの件数及び医療費.xlsx#高額レセ疾病傾向(患者一人当たり医療費順)!A1</v>
      </c>
    </row>
    <row r="90" spans="2:9" ht="48" customHeight="1">
      <c r="B90" s="47"/>
      <c r="C90" s="50"/>
      <c r="D90" s="47"/>
      <c r="E90" s="37"/>
      <c r="F90" s="6" t="s">
        <v>955</v>
      </c>
      <c r="G90" s="37"/>
      <c r="H90" s="7" t="s">
        <v>634</v>
      </c>
      <c r="I90" s="28" t="str">
        <f>HYPERLINK("..\医療費分析(令和3年度)\2-2.高額レセプトの件数及び医療費.xlsx#'地区別_高額レセ疾病傾向(患者一人当たり医療費順)'!A1","2-2.高額レセプトの件数及び医療費.xlsx#地区別_高額レセ疾病傾向(患者一人当たり医療費順)!A1")</f>
        <v>2-2.高額レセプトの件数及び医療費.xlsx#地区別_高額レセ疾病傾向(患者一人当たり医療費順)!A1</v>
      </c>
    </row>
    <row r="91" spans="2:9" ht="48" customHeight="1">
      <c r="B91" s="47"/>
      <c r="C91" s="50"/>
      <c r="D91" s="47"/>
      <c r="E91" s="37"/>
      <c r="F91" s="6" t="s">
        <v>956</v>
      </c>
      <c r="G91" s="37"/>
      <c r="H91" s="7" t="s">
        <v>635</v>
      </c>
      <c r="I91" s="28" t="str">
        <f>HYPERLINK("..\医療費分析(令和3年度)\2-2.高額レセプトの件数及び医療費.xlsx#'市区町村別_高額レセ疾病傾向(患者一人当たり医療費順)'!A1","2-2.高額レセプトの件数及び医療費.xlsx#市区町村別_高額レセ疾病傾向(患者一人当たり医療費順)!A1")</f>
        <v>2-2.高額レセプトの件数及び医療費.xlsx#市区町村別_高額レセ疾病傾向(患者一人当たり医療費順)!A1</v>
      </c>
    </row>
    <row r="92" spans="2:9" ht="48" customHeight="1">
      <c r="B92" s="47"/>
      <c r="C92" s="50"/>
      <c r="D92" s="47"/>
      <c r="E92" s="37"/>
      <c r="F92" s="8" t="s">
        <v>957</v>
      </c>
      <c r="G92" s="37"/>
      <c r="H92" s="14" t="s">
        <v>636</v>
      </c>
      <c r="I92" s="28" t="str">
        <f>HYPERLINK("..\医療費分析(令和3年度)\2-2.高額レセプトの件数及び医療費.xlsx#'高額レセ疾病傾向(患者数順)'!A1","2-2.高額レセプトの件数及び医療費.xlsx#高額レセ疾病傾向(患者数順)!A1")</f>
        <v>2-2.高額レセプトの件数及び医療費.xlsx#高額レセ疾病傾向(患者数順)!A1</v>
      </c>
    </row>
    <row r="93" spans="2:9" ht="48" customHeight="1">
      <c r="B93" s="47"/>
      <c r="C93" s="50"/>
      <c r="D93" s="47"/>
      <c r="E93" s="37"/>
      <c r="F93" s="6" t="s">
        <v>958</v>
      </c>
      <c r="G93" s="37"/>
      <c r="H93" s="7" t="s">
        <v>637</v>
      </c>
      <c r="I93" s="28" t="str">
        <f>HYPERLINK("..\医療費分析(令和3年度)\2-2.高額レセプトの件数及び医療費.xlsx#'地区別_高額レセ疾病傾向(患者数順)'!A1","2-2.高額レセプトの件数及び医療費.xlsx#地区別_高額レセ疾病傾向(患者数順)!A1")</f>
        <v>2-2.高額レセプトの件数及び医療費.xlsx#地区別_高額レセ疾病傾向(患者数順)!A1</v>
      </c>
    </row>
    <row r="94" spans="2:9" ht="48" customHeight="1">
      <c r="B94" s="47"/>
      <c r="C94" s="50"/>
      <c r="D94" s="47"/>
      <c r="E94" s="37"/>
      <c r="F94" s="6" t="s">
        <v>959</v>
      </c>
      <c r="G94" s="37"/>
      <c r="H94" s="7" t="s">
        <v>638</v>
      </c>
      <c r="I94" s="28" t="str">
        <f>HYPERLINK("..\医療費分析(令和3年度)\2-2.高額レセプトの件数及び医療費.xlsx#'市区町村別_高額レセ疾病傾向(患者数順)'!A1","2-2.高額レセプトの件数及び医療費.xlsx#市区町村別_高額レセ疾病傾向(患者数順)!A1")</f>
        <v>2-2.高額レセプトの件数及び医療費.xlsx#市区町村別_高額レセ疾病傾向(患者数順)!A1</v>
      </c>
    </row>
    <row r="95" spans="2:9" ht="48" customHeight="1">
      <c r="B95" s="47"/>
      <c r="C95" s="50"/>
      <c r="D95" s="47"/>
      <c r="E95" s="37"/>
      <c r="F95" s="6" t="s">
        <v>960</v>
      </c>
      <c r="G95" s="37"/>
      <c r="H95" s="7" t="s">
        <v>639</v>
      </c>
      <c r="I95" s="28" t="str">
        <f>HYPERLINK("..\医療費分析(令和3年度)\2-2.高額レセプトの件数及び医療費.xlsx#'地区別_高額レセ疾病傾向(一人当たり医療費順)(地区基準)'!A1","2-2.高額レセプトの件数及び医療費.xlsx#地区別_高額レセ疾病傾向(一人当たり医療費順)(地区基準)!A1")</f>
        <v>2-2.高額レセプトの件数及び医療費.xlsx#地区別_高額レセ疾病傾向(一人当たり医療費順)(地区基準)!A1</v>
      </c>
    </row>
    <row r="96" spans="2:9" ht="48" customHeight="1">
      <c r="B96" s="47"/>
      <c r="C96" s="50"/>
      <c r="D96" s="47"/>
      <c r="E96" s="37"/>
      <c r="F96" s="6" t="s">
        <v>961</v>
      </c>
      <c r="G96" s="37"/>
      <c r="H96" s="7" t="s">
        <v>640</v>
      </c>
      <c r="I96" s="28" t="str">
        <f>HYPERLINK("..\医療費分析(令和3年度)\2-2.高額レセプトの件数及び医療費.xlsx#'市区町村別_高額レセ疾病傾向(一人当たり医療費順)(市区町村)'!A1","2-2.高額レセプトの件数及び医療費.xlsx#市区町村別_高額レセ疾病傾向(一人当たり医療費順)(市区町村)!A1")</f>
        <v>2-2.高額レセプトの件数及び医療費.xlsx#市区町村別_高額レセ疾病傾向(一人当たり医療費順)(市区町村)!A1</v>
      </c>
    </row>
    <row r="97" spans="2:9" ht="48" customHeight="1">
      <c r="B97" s="47"/>
      <c r="C97" s="50"/>
      <c r="D97" s="47"/>
      <c r="E97" s="37"/>
      <c r="F97" s="6" t="s">
        <v>962</v>
      </c>
      <c r="G97" s="37"/>
      <c r="H97" s="7" t="s">
        <v>641</v>
      </c>
      <c r="I97" s="28" t="str">
        <f>HYPERLINK("..\医療費分析(令和3年度)\2-2.高額レセプトの件数及び医療費.xlsx#'地区別_高額レセ疾病傾向(患者数順)(地区基準)'!A1","2-2.高額レセプトの件数及び医療費.xlsx#地区別_高額レセ疾病傾向(患者数順)(地区基準)!A1")</f>
        <v>2-2.高額レセプトの件数及び医療費.xlsx#地区別_高額レセ疾病傾向(患者数順)(地区基準)!A1</v>
      </c>
    </row>
    <row r="98" spans="2:9" ht="48" customHeight="1">
      <c r="B98" s="47"/>
      <c r="C98" s="51"/>
      <c r="D98" s="48"/>
      <c r="E98" s="38"/>
      <c r="F98" s="6" t="s">
        <v>963</v>
      </c>
      <c r="G98" s="38"/>
      <c r="H98" s="15" t="s">
        <v>642</v>
      </c>
      <c r="I98" s="29" t="str">
        <f>HYPERLINK("..\医療費分析(令和3年度)\2-2.高額レセプトの件数及び医療費.xlsx#'市区町村別_高額レセ疾病傾向(患者数順)(市区町村基準)'!A1","2-2.高額レセプトの件数及び医療費.xlsx#市区町村別_高額レセ疾病傾向(患者数順)(市区町村基準)!A1")</f>
        <v>2-2.高額レセプトの件数及び医療費.xlsx#市区町村別_高額レセ疾病傾向(患者数順)(市区町村基準)!A1</v>
      </c>
    </row>
    <row r="99" spans="2:9" ht="48" customHeight="1">
      <c r="B99" s="47"/>
      <c r="C99" s="49">
        <v>3</v>
      </c>
      <c r="D99" s="46" t="s">
        <v>8</v>
      </c>
      <c r="E99" s="36" t="s">
        <v>9</v>
      </c>
      <c r="F99" s="5" t="s">
        <v>185</v>
      </c>
      <c r="G99" s="36" t="s">
        <v>176</v>
      </c>
      <c r="H99" s="11" t="s">
        <v>10</v>
      </c>
      <c r="I99" s="19" t="str">
        <f>HYPERLINK("..\医療費分析(令和3年度)\2-3.①疾病別大分類 全体.xlsx#'全体'!A1","2-3.①疾病別大分類 全体.xlsx#全体!A1")</f>
        <v>2-3.①疾病別大分類 全体.xlsx#全体!A1</v>
      </c>
    </row>
    <row r="100" spans="2:9" ht="48" customHeight="1">
      <c r="B100" s="47"/>
      <c r="C100" s="50"/>
      <c r="D100" s="47"/>
      <c r="E100" s="37"/>
      <c r="F100" s="8" t="s">
        <v>1497</v>
      </c>
      <c r="G100" s="37"/>
      <c r="H100" s="14" t="s">
        <v>986</v>
      </c>
      <c r="I100" s="28" t="str">
        <f>HYPERLINK("..\医療費分析(令和3年度)\2-3.①疾病別大分類 全体.xlsx#'年齢階層別_全体'!A1","2-3.①疾病別大分類 全体.xlsx#年齢階層別_全体!A1")</f>
        <v>2-3.①疾病別大分類 全体.xlsx#年齢階層別_全体!A1</v>
      </c>
    </row>
    <row r="101" spans="2:9" ht="48" customHeight="1">
      <c r="B101" s="47"/>
      <c r="C101" s="50"/>
      <c r="D101" s="47"/>
      <c r="E101" s="37"/>
      <c r="F101" s="6" t="s">
        <v>186</v>
      </c>
      <c r="G101" s="37"/>
      <c r="H101" s="7" t="s">
        <v>280</v>
      </c>
      <c r="I101" s="28" t="str">
        <f>HYPERLINK("..\医療費分析(令和3年度)\2-3.①疾病別大分類 全体.xlsx#'豊能医療圏'!A1","2-3.①疾病別大分類 全体.xlsx#豊能医療圏!A1")</f>
        <v>2-3.①疾病別大分類 全体.xlsx#豊能医療圏!A1</v>
      </c>
    </row>
    <row r="102" spans="2:9" ht="48" customHeight="1">
      <c r="B102" s="47"/>
      <c r="C102" s="50"/>
      <c r="D102" s="47"/>
      <c r="E102" s="38"/>
      <c r="F102" s="10" t="s">
        <v>187</v>
      </c>
      <c r="G102" s="38"/>
      <c r="H102" s="9" t="s">
        <v>281</v>
      </c>
      <c r="I102" s="29" t="str">
        <f>HYPERLINK("..\医療費分析(令和3年度)\2-3.①疾病別大分類 全体.xlsx#'大阪市'!A1","2-3.①疾病別大分類 全体.xlsx#大阪市!A1")</f>
        <v>2-3.①疾病別大分類 全体.xlsx#大阪市!A1</v>
      </c>
    </row>
    <row r="103" spans="2:9" ht="48" customHeight="1">
      <c r="B103" s="47"/>
      <c r="C103" s="50"/>
      <c r="D103" s="47"/>
      <c r="E103" s="36" t="s">
        <v>926</v>
      </c>
      <c r="F103" s="5" t="s">
        <v>755</v>
      </c>
      <c r="G103" s="36" t="s">
        <v>1520</v>
      </c>
      <c r="H103" s="11" t="s">
        <v>10</v>
      </c>
      <c r="I103" s="19" t="str">
        <f>HYPERLINK("..\医療費分析(令和3年度)\2-3.②疾病別大分類 入院入院外.xlsx#'全体'!A1","2-3.②疾病別大分類 入院入院外.xlsx#全体!A1")</f>
        <v>2-3.②疾病別大分類 入院入院外.xlsx#全体!A1</v>
      </c>
    </row>
    <row r="104" spans="2:9" ht="48" customHeight="1">
      <c r="B104" s="47"/>
      <c r="C104" s="50"/>
      <c r="D104" s="47"/>
      <c r="E104" s="37"/>
      <c r="F104" s="6" t="s">
        <v>756</v>
      </c>
      <c r="G104" s="37"/>
      <c r="H104" s="7" t="s">
        <v>280</v>
      </c>
      <c r="I104" s="28" t="str">
        <f>HYPERLINK("..\医療費分析(令和3年度)\2-3.②疾病別大分類 入院入院外.xlsx#'豊能医療圏'!A1","2-3.②疾病別大分類 入院入院外.xlsx#豊能医療圏!A1")</f>
        <v>2-3.②疾病別大分類 入院入院外.xlsx#豊能医療圏!A1</v>
      </c>
    </row>
    <row r="105" spans="2:9" ht="48" customHeight="1">
      <c r="B105" s="47"/>
      <c r="C105" s="50"/>
      <c r="D105" s="47"/>
      <c r="E105" s="38"/>
      <c r="F105" s="10" t="s">
        <v>757</v>
      </c>
      <c r="G105" s="38"/>
      <c r="H105" s="9" t="s">
        <v>281</v>
      </c>
      <c r="I105" s="29" t="str">
        <f>HYPERLINK("..\医療費分析(令和3年度)\2-3.②疾病別大分類 入院入院外.xlsx#'大阪市'!A1","2-3.②疾病別大分類 入院入院外.xlsx#大阪市!A1")</f>
        <v>2-3.②疾病別大分類 入院入院外.xlsx#大阪市!A1</v>
      </c>
    </row>
    <row r="106" spans="2:9" ht="48" customHeight="1">
      <c r="B106" s="47"/>
      <c r="C106" s="50"/>
      <c r="D106" s="47"/>
      <c r="E106" s="36" t="s">
        <v>282</v>
      </c>
      <c r="F106" s="5" t="s">
        <v>1647</v>
      </c>
      <c r="G106" s="36" t="s">
        <v>177</v>
      </c>
      <c r="H106" s="11" t="s">
        <v>10</v>
      </c>
      <c r="I106" s="19" t="str">
        <f>HYPERLINK("..\医療費分析(令和3年度)\2-3.③疾病別大分類 男女別.xlsx#'全体'!A1","2-3.③疾病別大分類 男女別.xlsx#全体!A1")</f>
        <v>2-3.③疾病別大分類 男女別.xlsx#全体!A1</v>
      </c>
    </row>
    <row r="107" spans="2:9" ht="48" customHeight="1">
      <c r="B107" s="47"/>
      <c r="C107" s="50"/>
      <c r="D107" s="47"/>
      <c r="E107" s="37"/>
      <c r="F107" s="6" t="s">
        <v>1648</v>
      </c>
      <c r="G107" s="37"/>
      <c r="H107" s="7" t="s">
        <v>280</v>
      </c>
      <c r="I107" s="28" t="str">
        <f>HYPERLINK("..\医療費分析(令和3年度)\2-3.③疾病別大分類 男女別.xlsx#'豊能医療圏'!A1","2-3.③疾病別大分類 男女別.xlsx#豊能医療圏!A1")</f>
        <v>2-3.③疾病別大分類 男女別.xlsx#豊能医療圏!A1</v>
      </c>
    </row>
    <row r="108" spans="2:9" ht="48" customHeight="1">
      <c r="B108" s="47"/>
      <c r="C108" s="50"/>
      <c r="D108" s="47"/>
      <c r="E108" s="38"/>
      <c r="F108" s="10" t="s">
        <v>1649</v>
      </c>
      <c r="G108" s="38"/>
      <c r="H108" s="9" t="s">
        <v>281</v>
      </c>
      <c r="I108" s="29" t="str">
        <f>HYPERLINK("..\医療費分析(令和3年度)\2-3.③疾病別大分類 男女別.xlsx#'大阪市'!A1","2-3.③疾病別大分類 男女別.xlsx#大阪市!A1")</f>
        <v>2-3.③疾病別大分類 男女別.xlsx#大阪市!A1</v>
      </c>
    </row>
    <row r="109" spans="2:9" ht="48" customHeight="1">
      <c r="B109" s="47"/>
      <c r="C109" s="50"/>
      <c r="D109" s="47"/>
      <c r="E109" s="36" t="s">
        <v>1574</v>
      </c>
      <c r="F109" s="5" t="s">
        <v>1594</v>
      </c>
      <c r="G109" s="36" t="s">
        <v>255</v>
      </c>
      <c r="H109" s="11" t="s">
        <v>987</v>
      </c>
      <c r="I109" s="19" t="str">
        <f>HYPERLINK("..\医療費分析(令和3年度)\2-3.④疾病別大分類 医療費上位5位.xlsx#'年齢階層別_医療費上位5疾病'!A1","2-3.④疾病別大分類 医療費上位5位.xlsx#年齢階層別_医療費上位5疾病!A1")</f>
        <v>2-3.④疾病別大分類 医療費上位5位.xlsx#年齢階層別_医療費上位5疾病!A1</v>
      </c>
    </row>
    <row r="110" spans="2:9" ht="48" customHeight="1">
      <c r="B110" s="47"/>
      <c r="C110" s="50"/>
      <c r="D110" s="47"/>
      <c r="E110" s="37"/>
      <c r="F110" s="6" t="s">
        <v>1498</v>
      </c>
      <c r="G110" s="37"/>
      <c r="H110" s="7" t="s">
        <v>988</v>
      </c>
      <c r="I110" s="28" t="str">
        <f>HYPERLINK("..\医療費分析(令和3年度)\2-3.④疾病別大分類 医療費上位5位.xlsx#'男性_医療費上位5疾病年齢'!A1","2-3.④疾病別大分類 医療費上位5位.xlsx#男性_医療費上位5疾病年齢!A1")</f>
        <v>2-3.④疾病別大分類 医療費上位5位.xlsx#男性_医療費上位5疾病年齢!A1</v>
      </c>
    </row>
    <row r="111" spans="2:9" ht="48" customHeight="1">
      <c r="B111" s="47"/>
      <c r="C111" s="50"/>
      <c r="D111" s="47"/>
      <c r="E111" s="37"/>
      <c r="F111" s="6" t="s">
        <v>1499</v>
      </c>
      <c r="G111" s="37"/>
      <c r="H111" s="7" t="s">
        <v>989</v>
      </c>
      <c r="I111" s="28" t="str">
        <f>HYPERLINK("..\医療費分析(令和3年度)\2-3.④疾病別大分類 医療費上位5位.xlsx#'女性_医療費上位5疾病年齢'!A1","2-3.④疾病別大分類 医療費上位5位.xlsx#女性_医療費上位5疾病年齢!A1")</f>
        <v>2-3.④疾病別大分類 医療費上位5位.xlsx#女性_医療費上位5疾病年齢!A1</v>
      </c>
    </row>
    <row r="112" spans="2:9" ht="48" customHeight="1">
      <c r="B112" s="47"/>
      <c r="C112" s="50"/>
      <c r="D112" s="47"/>
      <c r="E112" s="37"/>
      <c r="F112" s="6" t="s">
        <v>19</v>
      </c>
      <c r="G112" s="37"/>
      <c r="H112" s="7" t="s">
        <v>643</v>
      </c>
      <c r="I112" s="28" t="str">
        <f>HYPERLINK("..\医療費分析(令和3年度)\2-3.④疾病別大分類 医療費上位5位.xlsx#'地区別_医療費上位5疾病'!A1","2-3.④疾病別大分類 医療費上位5位.xlsx#地区別_医療費上位5疾病!A1")</f>
        <v>2-3.④疾病別大分類 医療費上位5位.xlsx#地区別_医療費上位5疾病!A1</v>
      </c>
    </row>
    <row r="113" spans="2:9" ht="48" customHeight="1">
      <c r="B113" s="47"/>
      <c r="C113" s="50"/>
      <c r="D113" s="47"/>
      <c r="E113" s="38"/>
      <c r="F113" s="6" t="s">
        <v>20</v>
      </c>
      <c r="G113" s="38"/>
      <c r="H113" s="9" t="s">
        <v>644</v>
      </c>
      <c r="I113" s="29" t="str">
        <f>HYPERLINK("..\医療費分析(令和3年度)\2-3.④疾病別大分類 医療費上位5位.xlsx#'市区町村別_医療費上位5疾病'!A1","2-3.④疾病別大分類 医療費上位5位.xlsx#市区町村別_医療費上位5疾病!A1")</f>
        <v>2-3.④疾病別大分類 医療費上位5位.xlsx#市区町村別_医療費上位5疾病!A1</v>
      </c>
    </row>
    <row r="114" spans="2:9" ht="48" customHeight="1">
      <c r="B114" s="47"/>
      <c r="C114" s="50"/>
      <c r="D114" s="47"/>
      <c r="E114" s="36" t="s">
        <v>1576</v>
      </c>
      <c r="F114" s="5" t="s">
        <v>21</v>
      </c>
      <c r="G114" s="36" t="s">
        <v>178</v>
      </c>
      <c r="H114" s="11" t="s">
        <v>990</v>
      </c>
      <c r="I114" s="19" t="str">
        <f>HYPERLINK("..\医療費分析(令和3年度)\2-3.⑤疾病別中分類(各地区).xlsx#'医療費順位'!A1","2-3.⑤疾病別中分類(各地区).xlsx#医療費順位!A1")</f>
        <v>2-3.⑤疾病別中分類(各地区).xlsx#医療費順位!A1</v>
      </c>
    </row>
    <row r="115" spans="2:9" ht="48" customHeight="1">
      <c r="B115" s="47"/>
      <c r="C115" s="50"/>
      <c r="D115" s="47"/>
      <c r="E115" s="37"/>
      <c r="F115" s="6" t="s">
        <v>22</v>
      </c>
      <c r="G115" s="37"/>
      <c r="H115" s="7" t="s">
        <v>645</v>
      </c>
      <c r="I115" s="28" t="str">
        <f>HYPERLINK("..\医療費分析(令和3年度)\2-3.⑤疾病別中分類(各地区).xlsx#'地区別_医療費順位'!A1","2-3.⑤疾病別中分類(各地区).xlsx#地区別_医療費順位!A1")</f>
        <v>2-3.⑤疾病別中分類(各地区).xlsx#地区別_医療費順位!A1</v>
      </c>
    </row>
    <row r="116" spans="2:9" ht="48" customHeight="1">
      <c r="B116" s="47"/>
      <c r="C116" s="50"/>
      <c r="D116" s="47"/>
      <c r="E116" s="37"/>
      <c r="F116" s="6" t="s">
        <v>23</v>
      </c>
      <c r="G116" s="37"/>
      <c r="H116" s="7" t="s">
        <v>646</v>
      </c>
      <c r="I116" s="28" t="str">
        <f>HYPERLINK("..\医療費分析(令和3年度)\2-3.⑤疾病別中分類(各地区).xlsx#'市区町村別_医療費順位'!A1","2-3.⑤疾病別中分類(各地区).xlsx#市区町村別_医療費順位!A1")</f>
        <v>2-3.⑤疾病別中分類(各地区).xlsx#市区町村別_医療費順位!A1</v>
      </c>
    </row>
    <row r="117" spans="2:9" ht="48" customHeight="1">
      <c r="B117" s="47"/>
      <c r="C117" s="50"/>
      <c r="D117" s="47"/>
      <c r="E117" s="37"/>
      <c r="F117" s="6" t="s">
        <v>24</v>
      </c>
      <c r="G117" s="37"/>
      <c r="H117" s="7" t="s">
        <v>991</v>
      </c>
      <c r="I117" s="28" t="str">
        <f>HYPERLINK("..\医療費分析(令和3年度)\2-3.⑤疾病別中分類(各地区).xlsx#'患者数順位'!A1","2-3.⑤疾病別中分類(各地区).xlsx#患者数順位!A1")</f>
        <v>2-3.⑤疾病別中分類(各地区).xlsx#患者数順位!A1</v>
      </c>
    </row>
    <row r="118" spans="2:9" ht="48" customHeight="1">
      <c r="B118" s="47"/>
      <c r="C118" s="50"/>
      <c r="D118" s="47"/>
      <c r="E118" s="37"/>
      <c r="F118" s="6" t="s">
        <v>25</v>
      </c>
      <c r="G118" s="37"/>
      <c r="H118" s="7" t="s">
        <v>647</v>
      </c>
      <c r="I118" s="28" t="str">
        <f>HYPERLINK("..\医療費分析(令和3年度)\2-3.⑤疾病別中分類(各地区).xlsx#'地区別_患者数順位'!A1","2-3.⑤疾病別中分類(各地区).xlsx#地区別_患者数順位!A1")</f>
        <v>2-3.⑤疾病別中分類(各地区).xlsx#地区別_患者数順位!A1</v>
      </c>
    </row>
    <row r="119" spans="2:9" ht="48" customHeight="1">
      <c r="B119" s="47"/>
      <c r="C119" s="50"/>
      <c r="D119" s="47"/>
      <c r="E119" s="37"/>
      <c r="F119" s="6" t="s">
        <v>26</v>
      </c>
      <c r="G119" s="37"/>
      <c r="H119" s="7" t="s">
        <v>648</v>
      </c>
      <c r="I119" s="28" t="str">
        <f>HYPERLINK("..\医療費分析(令和3年度)\2-3.⑤疾病別中分類(各地区).xlsx#'市区町村別_患者数順位'!A1","2-3.⑤疾病別中分類(各地区).xlsx#市区町村別_患者数順位!A1")</f>
        <v>2-3.⑤疾病別中分類(各地区).xlsx#市区町村別_患者数順位!A1</v>
      </c>
    </row>
    <row r="120" spans="2:9" ht="48" customHeight="1">
      <c r="B120" s="47"/>
      <c r="C120" s="50"/>
      <c r="D120" s="47"/>
      <c r="E120" s="37"/>
      <c r="F120" s="6" t="s">
        <v>27</v>
      </c>
      <c r="G120" s="37"/>
      <c r="H120" s="7" t="s">
        <v>992</v>
      </c>
      <c r="I120" s="28" t="str">
        <f>HYPERLINK("..\医療費分析(令和3年度)\2-3.⑤疾病別中分類(各地区).xlsx#'患者一人当たり医療費順位'!A1","2-3.⑤疾病別中分類(各地区).xlsx#患者一人当たり医療費順位!A1")</f>
        <v>2-3.⑤疾病別中分類(各地区).xlsx#患者一人当たり医療費順位!A1</v>
      </c>
    </row>
    <row r="121" spans="2:9" ht="48" customHeight="1">
      <c r="B121" s="47"/>
      <c r="C121" s="50"/>
      <c r="D121" s="47"/>
      <c r="E121" s="37"/>
      <c r="F121" s="6" t="s">
        <v>28</v>
      </c>
      <c r="G121" s="37"/>
      <c r="H121" s="7" t="s">
        <v>649</v>
      </c>
      <c r="I121" s="28" t="str">
        <f>HYPERLINK("..\医療費分析(令和3年度)\2-3.⑤疾病別中分類(各地区).xlsx#'地区別_患者一人当たり医療費順位'!A1","2-3.⑤疾病別中分類(各地区).xlsx#地区別_患者一人当たり医療費順位!A1")</f>
        <v>2-3.⑤疾病別中分類(各地区).xlsx#地区別_患者一人当たり医療費順位!A1</v>
      </c>
    </row>
    <row r="122" spans="2:9" ht="48" customHeight="1">
      <c r="B122" s="47"/>
      <c r="C122" s="50"/>
      <c r="D122" s="47"/>
      <c r="E122" s="37"/>
      <c r="F122" s="6" t="s">
        <v>29</v>
      </c>
      <c r="G122" s="37"/>
      <c r="H122" s="7" t="s">
        <v>650</v>
      </c>
      <c r="I122" s="28" t="str">
        <f>HYPERLINK("..\医療費分析(令和3年度)\2-3.⑤疾病別中分類(各地区).xlsx#'市区町村別_患者一人当たり医療費順位'!A1","2-3.⑤疾病別中分類(各地区).xlsx#市区町村別_患者一人当たり医療費順位!A1")</f>
        <v>2-3.⑤疾病別中分類(各地区).xlsx#市区町村別_患者一人当たり医療費順位!A1</v>
      </c>
    </row>
    <row r="123" spans="2:9" ht="48" customHeight="1">
      <c r="B123" s="47"/>
      <c r="C123" s="50"/>
      <c r="D123" s="47"/>
      <c r="E123" s="37"/>
      <c r="F123" s="6" t="s">
        <v>30</v>
      </c>
      <c r="G123" s="37"/>
      <c r="H123" s="7" t="s">
        <v>993</v>
      </c>
      <c r="I123" s="28" t="str">
        <f>HYPERLINK("..\医療費分析(令和3年度)\2-3.⑤疾病別中分類(各地区).xlsx#'地区別_医療費上位10疾病の詳細'!A1","2-3.⑤疾病別中分類(各地区).xlsx#地区別_医療費上位10疾病の詳細!A1")</f>
        <v>2-3.⑤疾病別中分類(各地区).xlsx#地区別_医療費上位10疾病の詳細!A1</v>
      </c>
    </row>
    <row r="124" spans="2:9" ht="48" customHeight="1">
      <c r="B124" s="47"/>
      <c r="C124" s="50"/>
      <c r="D124" s="47"/>
      <c r="E124" s="37"/>
      <c r="F124" s="6" t="s">
        <v>31</v>
      </c>
      <c r="G124" s="37"/>
      <c r="H124" s="7" t="s">
        <v>994</v>
      </c>
      <c r="I124" s="28" t="str">
        <f>HYPERLINK("..\医療費分析(令和3年度)\2-3.⑤疾病別中分類(各地区).xlsx#'市区町村別_医療費上位10疾病の詳細'!A1","2-3.⑤疾病別中分類(各地区).xlsx#市区町村別_医療費上位10疾病の詳細!A1")</f>
        <v>2-3.⑤疾病別中分類(各地区).xlsx#市区町村別_医療費上位10疾病の詳細!A1</v>
      </c>
    </row>
    <row r="125" spans="2:9" ht="48" customHeight="1">
      <c r="B125" s="47"/>
      <c r="C125" s="50"/>
      <c r="D125" s="47"/>
      <c r="E125" s="37"/>
      <c r="F125" s="6" t="s">
        <v>32</v>
      </c>
      <c r="G125" s="37"/>
      <c r="H125" s="7" t="s">
        <v>995</v>
      </c>
      <c r="I125" s="28" t="str">
        <f>HYPERLINK("..\医療費分析(令和3年度)\2-3.⑤疾病別中分類(各地区).xlsx#'地区別_患者数上位10疾病の詳細'!A1","2-3.⑤疾病別中分類(各地区).xlsx#地区別_患者数上位10疾病の詳細!A1")</f>
        <v>2-3.⑤疾病別中分類(各地区).xlsx#地区別_患者数上位10疾病の詳細!A1</v>
      </c>
    </row>
    <row r="126" spans="2:9" ht="48" customHeight="1">
      <c r="B126" s="47"/>
      <c r="C126" s="50"/>
      <c r="D126" s="47"/>
      <c r="E126" s="37"/>
      <c r="F126" s="6" t="s">
        <v>33</v>
      </c>
      <c r="G126" s="37"/>
      <c r="H126" s="7" t="s">
        <v>996</v>
      </c>
      <c r="I126" s="28" t="str">
        <f>HYPERLINK("..\医療費分析(令和3年度)\2-3.⑤疾病別中分類(各地区).xlsx#'市区町村別_患者数上位10疾病の詳細'!A1","2-3.⑤疾病別中分類(各地区).xlsx#市区町村別_患者数上位10疾病の詳細!A1")</f>
        <v>2-3.⑤疾病別中分類(各地区).xlsx#市区町村別_患者数上位10疾病の詳細!A1</v>
      </c>
    </row>
    <row r="127" spans="2:9" ht="48" customHeight="1">
      <c r="B127" s="47"/>
      <c r="C127" s="50"/>
      <c r="D127" s="47"/>
      <c r="E127" s="37"/>
      <c r="F127" s="6" t="s">
        <v>35</v>
      </c>
      <c r="G127" s="37"/>
      <c r="H127" s="7" t="s">
        <v>997</v>
      </c>
      <c r="I127" s="28" t="str">
        <f>HYPERLINK("..\医療費分析(令和3年度)\2-3.⑤疾病別中分類(各地区).xlsx#'地区別_患者一人当たり医療費上位10疾病の詳細'!A1","2-3.⑤疾病別中分類(各地区).xlsx#地区別_患者一人当たり医療費上位10疾病の詳細!A1")</f>
        <v>2-3.⑤疾病別中分類(各地区).xlsx#地区別_患者一人当たり医療費上位10疾病の詳細!A1</v>
      </c>
    </row>
    <row r="128" spans="2:9" ht="48" customHeight="1">
      <c r="B128" s="47"/>
      <c r="C128" s="50"/>
      <c r="D128" s="47"/>
      <c r="E128" s="38"/>
      <c r="F128" s="17" t="s">
        <v>34</v>
      </c>
      <c r="G128" s="38"/>
      <c r="H128" s="9" t="s">
        <v>998</v>
      </c>
      <c r="I128" s="29" t="str">
        <f>HYPERLINK("..\医療費分析(令和3年度)\2-3.⑤疾病別中分類(各地区).xlsx#'市区町村別_患者一人当たり医療費上位10疾病の詳細'!A1","2-3.⑤疾病別中分類(各地区).xlsx#市区町村別_患者一人当たり医療費上位10疾病の詳細!A1")</f>
        <v>2-3.⑤疾病別中分類(各地区).xlsx#市区町村別_患者一人当たり医療費上位10疾病の詳細!A1</v>
      </c>
    </row>
    <row r="129" spans="2:9" ht="48" customHeight="1">
      <c r="B129" s="47"/>
      <c r="C129" s="50"/>
      <c r="D129" s="47"/>
      <c r="E129" s="36" t="s">
        <v>1575</v>
      </c>
      <c r="F129" s="5" t="s">
        <v>36</v>
      </c>
      <c r="G129" s="36" t="s">
        <v>1519</v>
      </c>
      <c r="H129" s="11" t="s">
        <v>651</v>
      </c>
      <c r="I129" s="19" t="str">
        <f>HYPERLINK("..\医療費分析(令和3年度)\2-3.⑥疾病別中分類(広域基準).xlsx#'地区別_医療費上位10疾病'!A1","2-3.⑥疾病別中分類(広域基準).xlsx#地区別_医療費上位10疾病!A1")</f>
        <v>2-3.⑥疾病別中分類(広域基準).xlsx#地区別_医療費上位10疾病!A1</v>
      </c>
    </row>
    <row r="130" spans="2:9" ht="48" customHeight="1">
      <c r="B130" s="47"/>
      <c r="C130" s="50"/>
      <c r="D130" s="47"/>
      <c r="E130" s="37"/>
      <c r="F130" s="6" t="s">
        <v>37</v>
      </c>
      <c r="G130" s="37"/>
      <c r="H130" s="7" t="s">
        <v>652</v>
      </c>
      <c r="I130" s="28" t="str">
        <f>HYPERLINK("..\医療費分析(令和3年度)\2-3.⑥疾病別中分類(広域基準).xlsx#'市区町村別_医療費上位10疾病'!A1","2-3.⑥疾病別中分類(広域基準).xlsx#市区町村別_医療費上位10疾病!A1")</f>
        <v>2-3.⑥疾病別中分類(広域基準).xlsx#市区町村別_医療費上位10疾病!A1</v>
      </c>
    </row>
    <row r="131" spans="2:9" ht="48" customHeight="1">
      <c r="B131" s="47"/>
      <c r="C131" s="50"/>
      <c r="D131" s="47"/>
      <c r="E131" s="37"/>
      <c r="F131" s="7" t="s">
        <v>38</v>
      </c>
      <c r="G131" s="37"/>
      <c r="H131" s="7" t="s">
        <v>653</v>
      </c>
      <c r="I131" s="28" t="str">
        <f>HYPERLINK("..\医療費分析(令和3年度)\2-3.⑥疾病別中分類(広域基準).xlsx#'地区別_患者数上位10疾病'!A1","2-3.⑥疾病別中分類(広域基準).xlsx#地区別_患者数上位10疾病!A1")</f>
        <v>2-3.⑥疾病別中分類(広域基準).xlsx#地区別_患者数上位10疾病!A1</v>
      </c>
    </row>
    <row r="132" spans="2:9" ht="48" customHeight="1">
      <c r="B132" s="47"/>
      <c r="C132" s="50"/>
      <c r="D132" s="47"/>
      <c r="E132" s="37"/>
      <c r="F132" s="7" t="s">
        <v>39</v>
      </c>
      <c r="G132" s="37"/>
      <c r="H132" s="7" t="s">
        <v>654</v>
      </c>
      <c r="I132" s="28" t="str">
        <f>HYPERLINK("..\医療費分析(令和3年度)\2-3.⑥疾病別中分類(広域基準).xlsx#'市区町村別_患者数上位10疾病'!A1","2-3.⑥疾病別中分類(広域基準).xlsx#市区町村別_患者数上位10疾病!A1")</f>
        <v>2-3.⑥疾病別中分類(広域基準).xlsx#市区町村別_患者数上位10疾病!A1</v>
      </c>
    </row>
    <row r="133" spans="2:9" ht="48" customHeight="1">
      <c r="B133" s="47"/>
      <c r="C133" s="50"/>
      <c r="D133" s="47"/>
      <c r="E133" s="37"/>
      <c r="F133" s="6" t="s">
        <v>40</v>
      </c>
      <c r="G133" s="37"/>
      <c r="H133" s="7" t="s">
        <v>655</v>
      </c>
      <c r="I133" s="28" t="str">
        <f>HYPERLINK("..\医療費分析(令和3年度)\2-3.⑥疾病別中分類(広域基準).xlsx#'地区別_患者一人当たり医療費上位10疾病'!A1","2-3.⑥疾病別中分類(広域基準).xlsx#地区別_患者一人当たり医療費上位10疾病!A1")</f>
        <v>2-3.⑥疾病別中分類(広域基準).xlsx#地区別_患者一人当たり医療費上位10疾病!A1</v>
      </c>
    </row>
    <row r="134" spans="2:9" ht="48" customHeight="1">
      <c r="B134" s="47"/>
      <c r="C134" s="50"/>
      <c r="D134" s="47"/>
      <c r="E134" s="37"/>
      <c r="F134" s="6" t="s">
        <v>41</v>
      </c>
      <c r="G134" s="37"/>
      <c r="H134" s="7" t="s">
        <v>656</v>
      </c>
      <c r="I134" s="28" t="str">
        <f>HYPERLINK("..\医療費分析(令和3年度)\2-3.⑥疾病別中分類(広域基準).xlsx#'市区町村別_患者一人当たり医療費上位10疾病'!A1","2-3.⑥疾病別中分類(広域基準).xlsx#市区町村別_患者一人当たり医療費上位10疾病!A1")</f>
        <v>2-3.⑥疾病別中分類(広域基準).xlsx#市区町村別_患者一人当たり医療費上位10疾病!A1</v>
      </c>
    </row>
    <row r="135" spans="2:9" ht="48" customHeight="1">
      <c r="B135" s="47"/>
      <c r="C135" s="50"/>
      <c r="D135" s="47"/>
      <c r="E135" s="37"/>
      <c r="F135" s="6" t="s">
        <v>42</v>
      </c>
      <c r="G135" s="37"/>
      <c r="H135" s="7" t="s">
        <v>999</v>
      </c>
      <c r="I135" s="28" t="str">
        <f>HYPERLINK("..\医療費分析(令和3年度)\2-3.⑥疾病別中分類(広域基準).xlsx#'地区別_医療費上位10位疾病の詳細'!A1","2-3.⑥疾病別中分類(広域基準).xlsx#地区別_医療費上位10位疾病の詳細!A1")</f>
        <v>2-3.⑥疾病別中分類(広域基準).xlsx#地区別_医療費上位10位疾病の詳細!A1</v>
      </c>
    </row>
    <row r="136" spans="2:9" ht="48" customHeight="1">
      <c r="B136" s="47"/>
      <c r="C136" s="50"/>
      <c r="D136" s="47"/>
      <c r="E136" s="37"/>
      <c r="F136" s="6" t="s">
        <v>43</v>
      </c>
      <c r="G136" s="37"/>
      <c r="H136" s="7" t="s">
        <v>994</v>
      </c>
      <c r="I136" s="28" t="str">
        <f>HYPERLINK("..\医療費分析(令和3年度)\2-3.⑥疾病別中分類(広域基準).xlsx#'市区町村別_医療費上位10疾病の詳細'!A1","2-3.⑥疾病別中分類(広域基準).xlsx#市区町村別_医療費上位10疾病の詳細!A1")</f>
        <v>2-3.⑥疾病別中分類(広域基準).xlsx#市区町村別_医療費上位10疾病の詳細!A1</v>
      </c>
    </row>
    <row r="137" spans="2:9" ht="48" customHeight="1">
      <c r="B137" s="47"/>
      <c r="C137" s="50"/>
      <c r="D137" s="47"/>
      <c r="E137" s="37"/>
      <c r="F137" s="6" t="s">
        <v>44</v>
      </c>
      <c r="G137" s="37"/>
      <c r="H137" s="7" t="s">
        <v>995</v>
      </c>
      <c r="I137" s="28" t="str">
        <f>HYPERLINK("..\医療費分析(令和3年度)\2-3.⑥疾病別中分類(広域基準).xlsx#'地区別_患者数上位10疾病の詳細'!A1","2-3.⑥疾病別中分類(広域基準).xlsx#地区別_患者数上位10疾病の詳細!A1")</f>
        <v>2-3.⑥疾病別中分類(広域基準).xlsx#地区別_患者数上位10疾病の詳細!A1</v>
      </c>
    </row>
    <row r="138" spans="2:9" ht="48" customHeight="1">
      <c r="B138" s="47"/>
      <c r="C138" s="50"/>
      <c r="D138" s="47"/>
      <c r="E138" s="37"/>
      <c r="F138" s="6" t="s">
        <v>45</v>
      </c>
      <c r="G138" s="37"/>
      <c r="H138" s="7" t="s">
        <v>996</v>
      </c>
      <c r="I138" s="28" t="str">
        <f>HYPERLINK("..\医療費分析(令和3年度)\2-3.⑥疾病別中分類(広域基準).xlsx#'市区町村別_患者数上位10疾病の詳細'!A1","2-3.⑥疾病別中分類(広域基準).xlsx#市区町村別_患者数上位10疾病の詳細!A1")</f>
        <v>2-3.⑥疾病別中分類(広域基準).xlsx#市区町村別_患者数上位10疾病の詳細!A1</v>
      </c>
    </row>
    <row r="139" spans="2:9" ht="48" customHeight="1">
      <c r="B139" s="47"/>
      <c r="C139" s="50"/>
      <c r="D139" s="47"/>
      <c r="E139" s="37"/>
      <c r="F139" s="6" t="s">
        <v>164</v>
      </c>
      <c r="G139" s="37"/>
      <c r="H139" s="7" t="s">
        <v>997</v>
      </c>
      <c r="I139" s="28" t="str">
        <f>HYPERLINK("..\医療費分析(令和3年度)\2-3.⑥疾病別中分類(広域基準).xlsx#'地区別_患者一人当たり医療費上位10疾病の詳細'!A1","2-3.⑥疾病別中分類(広域基準).xlsx#地区別_患者一人当たり医療費上位10疾病の詳細!A1")</f>
        <v>2-3.⑥疾病別中分類(広域基準).xlsx#地区別_患者一人当たり医療費上位10疾病の詳細!A1</v>
      </c>
    </row>
    <row r="140" spans="2:9" ht="48" customHeight="1">
      <c r="B140" s="47"/>
      <c r="C140" s="50"/>
      <c r="D140" s="47"/>
      <c r="E140" s="38"/>
      <c r="F140" s="10" t="s">
        <v>165</v>
      </c>
      <c r="G140" s="38"/>
      <c r="H140" s="9" t="s">
        <v>998</v>
      </c>
      <c r="I140" s="29" t="str">
        <f>HYPERLINK("..\医療費分析(令和3年度)\2-3.⑥疾病別中分類(広域基準).xlsx#'市区町村別_患者一人当たり医療費上位10疾病の詳細'!A1","2-3.⑥疾病別中分類(広域基準).xlsx#市区町村別_患者一人当たり医療費上位10疾病の詳細!A1")</f>
        <v>2-3.⑥疾病別中分類(広域基準).xlsx#市区町村別_患者一人当たり医療費上位10疾病の詳細!A1</v>
      </c>
    </row>
    <row r="141" spans="2:9" ht="48" customHeight="1">
      <c r="B141" s="47"/>
      <c r="C141" s="49">
        <v>4</v>
      </c>
      <c r="D141" s="60" t="s">
        <v>251</v>
      </c>
      <c r="E141" s="36" t="s">
        <v>11</v>
      </c>
      <c r="F141" s="5" t="s">
        <v>1496</v>
      </c>
      <c r="G141" s="36" t="s">
        <v>179</v>
      </c>
      <c r="H141" s="11" t="s">
        <v>1495</v>
      </c>
      <c r="I141" s="19" t="str">
        <f>HYPERLINK("..\医療費分析(令和3年度)\2-4.生活習慣病に係る医療費等の状況.xlsx#'年齢階層別_生活習慣病の状況'!A1","2-4.生活習慣病に係る医療費等の状況.xlsx#年齢階層別_生活習慣病の状況!A1")</f>
        <v>2-4.生活習慣病に係る医療費等の状況.xlsx#年齢階層別_生活習慣病の状況!A1</v>
      </c>
    </row>
    <row r="142" spans="2:9" ht="48" customHeight="1">
      <c r="B142" s="47"/>
      <c r="C142" s="50"/>
      <c r="D142" s="61"/>
      <c r="E142" s="37"/>
      <c r="F142" s="8" t="s">
        <v>1431</v>
      </c>
      <c r="G142" s="37"/>
      <c r="H142" s="14" t="s">
        <v>1000</v>
      </c>
      <c r="I142" s="28" t="str">
        <f>HYPERLINK("..\医療費分析(令和3年度)\2-4.生活習慣病に係る医療費等の状況.xlsx#'男女別_生活習慣病の状況'!A1","2-4.生活習慣病に係る医療費等の状況.xlsx#男女別_生活習慣病の状況!A1")</f>
        <v>2-4.生活習慣病に係る医療費等の状況.xlsx#男女別_生活習慣病の状況!A1</v>
      </c>
    </row>
    <row r="143" spans="2:9" ht="48" customHeight="1">
      <c r="B143" s="47"/>
      <c r="C143" s="50"/>
      <c r="D143" s="61"/>
      <c r="E143" s="37"/>
      <c r="F143" s="6" t="s">
        <v>46</v>
      </c>
      <c r="G143" s="37"/>
      <c r="H143" s="7" t="s">
        <v>657</v>
      </c>
      <c r="I143" s="28" t="str">
        <f>HYPERLINK("..\医療費分析(令和3年度)\2-4.生活習慣病に係る医療費等の状況.xlsx#'地区別_生活習慣病の状況'!A1","2-4.生活習慣病に係る医療費等の状況.xlsx#地区別_生活習慣病の状況!A1")</f>
        <v>2-4.生活習慣病に係る医療費等の状況.xlsx#地区別_生活習慣病の状況!A1</v>
      </c>
    </row>
    <row r="144" spans="2:9" ht="48" customHeight="1">
      <c r="B144" s="47"/>
      <c r="C144" s="50"/>
      <c r="D144" s="61"/>
      <c r="E144" s="37"/>
      <c r="F144" s="6" t="s">
        <v>183</v>
      </c>
      <c r="G144" s="37"/>
      <c r="H144" s="7" t="s">
        <v>658</v>
      </c>
      <c r="I144" s="28" t="str">
        <f>HYPERLINK("..\医療費分析(令和3年度)\2-4.生活習慣病に係る医療費等の状況.xlsx#'地区別_生活習慣病患者割合グラフ'!A1","2-4.生活習慣病に係る医療費等の状況.xlsx#地区別_生活習慣病患者割合グラフ!A1")</f>
        <v>2-4.生活習慣病に係る医療費等の状況.xlsx#地区別_生活習慣病患者割合グラフ!A1</v>
      </c>
    </row>
    <row r="145" spans="2:9" ht="48" customHeight="1">
      <c r="B145" s="47"/>
      <c r="C145" s="50"/>
      <c r="D145" s="61"/>
      <c r="E145" s="37"/>
      <c r="F145" s="6" t="s">
        <v>181</v>
      </c>
      <c r="G145" s="37"/>
      <c r="H145" s="7" t="s">
        <v>659</v>
      </c>
      <c r="I145" s="28" t="str">
        <f>HYPERLINK("..\医療費分析(令和3年度)\2-4.生活習慣病に係る医療費等の状況.xlsx#'地区別_生活習慣病患者割合MAP'!A1","2-4.生活習慣病に係る医療費等の状況.xlsx#地区別_生活習慣病患者割合MAP!A1")</f>
        <v>2-4.生活習慣病に係る医療費等の状況.xlsx#地区別_生活習慣病患者割合MAP!A1</v>
      </c>
    </row>
    <row r="146" spans="2:9" ht="48" customHeight="1">
      <c r="B146" s="47"/>
      <c r="C146" s="50"/>
      <c r="D146" s="61"/>
      <c r="E146" s="37"/>
      <c r="F146" s="6" t="s">
        <v>157</v>
      </c>
      <c r="G146" s="37"/>
      <c r="H146" s="7" t="s">
        <v>660</v>
      </c>
      <c r="I146" s="28" t="str">
        <f>HYPERLINK("..\医療費分析(令和3年度)\2-4.生活習慣病に係る医療費等の状況.xlsx#'地区別_生活習慣病患者一人当たりグラフ'!A1","2-4.生活習慣病に係る医療費等の状況.xlsx#地区別_生活習慣病患者一人当たりグラフ!A1")</f>
        <v>2-4.生活習慣病に係る医療費等の状況.xlsx#地区別_生活習慣病患者一人当たりグラフ!A1</v>
      </c>
    </row>
    <row r="147" spans="2:9" ht="48" customHeight="1">
      <c r="B147" s="47"/>
      <c r="C147" s="50"/>
      <c r="D147" s="61"/>
      <c r="E147" s="37"/>
      <c r="F147" s="6" t="s">
        <v>160</v>
      </c>
      <c r="G147" s="37"/>
      <c r="H147" s="7" t="s">
        <v>661</v>
      </c>
      <c r="I147" s="28" t="str">
        <f>HYPERLINK("..\医療費分析(令和3年度)\2-4.生活習慣病に係る医療費等の状況.xlsx#'地区別_生活習慣病患者一人当たりMAP'!A1","2-4.生活習慣病に係る医療費等の状況.xlsx#地区別_生活習慣病患者一人当たりMAP!A1")</f>
        <v>2-4.生活習慣病に係る医療費等の状況.xlsx#地区別_生活習慣病患者一人当たりMAP!A1</v>
      </c>
    </row>
    <row r="148" spans="2:9" ht="48" customHeight="1">
      <c r="B148" s="47"/>
      <c r="C148" s="50"/>
      <c r="D148" s="61"/>
      <c r="E148" s="37"/>
      <c r="F148" s="6" t="s">
        <v>47</v>
      </c>
      <c r="G148" s="37"/>
      <c r="H148" s="7" t="s">
        <v>662</v>
      </c>
      <c r="I148" s="28" t="str">
        <f>HYPERLINK("..\医療費分析(令和3年度)\2-4.生活習慣病に係る医療費等の状況.xlsx#'市区町村別_生活習慣病の状況'!A1","2-4.生活習慣病に係る医療費等の状況.xlsx#市区町村別_生活習慣病の状況!A1")</f>
        <v>2-4.生活習慣病に係る医療費等の状況.xlsx#市区町村別_生活習慣病の状況!A1</v>
      </c>
    </row>
    <row r="149" spans="2:9" ht="48" customHeight="1">
      <c r="B149" s="47"/>
      <c r="C149" s="50"/>
      <c r="D149" s="61"/>
      <c r="E149" s="37"/>
      <c r="F149" s="6" t="s">
        <v>182</v>
      </c>
      <c r="G149" s="37"/>
      <c r="H149" s="7" t="s">
        <v>663</v>
      </c>
      <c r="I149" s="28" t="str">
        <f>HYPERLINK("..\医療費分析(令和3年度)\2-4.生活習慣病に係る医療費等の状況.xlsx#'市区町村別_生活習慣病患者割合グラフ'!A1","2-4.生活習慣病に係る医療費等の状況.xlsx#市区町村別_生活習慣病患者割合グラフ!A1")</f>
        <v>2-4.生活習慣病に係る医療費等の状況.xlsx#市区町村別_生活習慣病患者割合グラフ!A1</v>
      </c>
    </row>
    <row r="150" spans="2:9" ht="48" customHeight="1">
      <c r="B150" s="47"/>
      <c r="C150" s="50"/>
      <c r="D150" s="61"/>
      <c r="E150" s="37"/>
      <c r="F150" s="6" t="s">
        <v>191</v>
      </c>
      <c r="G150" s="37"/>
      <c r="H150" s="7" t="s">
        <v>664</v>
      </c>
      <c r="I150" s="28" t="str">
        <f>HYPERLINK("..\医療費分析(令和3年度)\2-4.生活習慣病に係る医療費等の状況.xlsx#'市区町村別_生活習慣病患者割合MAP'!A1","2-4.生活習慣病に係る医療費等の状況.xlsx#市区町村別_生活習慣病患者割合MAP!A1")</f>
        <v>2-4.生活習慣病に係る医療費等の状況.xlsx#市区町村別_生活習慣病患者割合MAP!A1</v>
      </c>
    </row>
    <row r="151" spans="2:9" ht="48" customHeight="1">
      <c r="B151" s="47"/>
      <c r="C151" s="50"/>
      <c r="D151" s="61"/>
      <c r="E151" s="37"/>
      <c r="F151" s="6" t="s">
        <v>158</v>
      </c>
      <c r="G151" s="37"/>
      <c r="H151" s="7" t="s">
        <v>665</v>
      </c>
      <c r="I151" s="28" t="str">
        <f>HYPERLINK("..\医療費分析(令和3年度)\2-4.生活習慣病に係る医療費等の状況.xlsx#'市区町村別_生活習慣病患者一人当たりグラフ'!A1","2-4.生活習慣病に係る医療費等の状況.xlsx#市区町村別_生活習慣病患者一人当たりグラフ!A1")</f>
        <v>2-4.生活習慣病に係る医療費等の状況.xlsx#市区町村別_生活習慣病患者一人当たりグラフ!A1</v>
      </c>
    </row>
    <row r="152" spans="2:9" ht="48" customHeight="1">
      <c r="B152" s="47"/>
      <c r="C152" s="50"/>
      <c r="D152" s="61"/>
      <c r="E152" s="37"/>
      <c r="F152" s="6" t="s">
        <v>161</v>
      </c>
      <c r="G152" s="37"/>
      <c r="H152" s="7" t="s">
        <v>666</v>
      </c>
      <c r="I152" s="28" t="str">
        <f>HYPERLINK("..\医療費分析(令和3年度)\2-4.生活習慣病に係る医療費等の状況.xlsx#'市区町村別_生活習慣病患者一人当たりMAP'!A1","2-4.生活習慣病に係る医療費等の状況.xlsx#市区町村別_生活習慣病患者一人当たりMAP!A1")</f>
        <v>2-4.生活習慣病に係る医療費等の状況.xlsx#市区町村別_生活習慣病患者一人当たりMAP!A1</v>
      </c>
    </row>
    <row r="153" spans="2:9" ht="48" customHeight="1">
      <c r="B153" s="47"/>
      <c r="C153" s="50"/>
      <c r="D153" s="61"/>
      <c r="E153" s="37"/>
      <c r="F153" s="8" t="s">
        <v>142</v>
      </c>
      <c r="G153" s="37"/>
      <c r="H153" s="14" t="s">
        <v>667</v>
      </c>
      <c r="I153" s="28" t="str">
        <f>HYPERLINK("..\医療費分析(令和3年度)\2-4.生活習慣病に係る医療費等の状況.xlsx#'地区別_年齢調整生活習慣病医療費'!A1","2-4.生活習慣病に係る医療費等の状況.xlsx#地区別_年齢調整生活習慣病医療費!A1")</f>
        <v>2-4.生活習慣病に係る医療費等の状況.xlsx#地区別_年齢調整生活習慣病医療費!A1</v>
      </c>
    </row>
    <row r="154" spans="2:9" ht="48" customHeight="1">
      <c r="B154" s="47"/>
      <c r="C154" s="50"/>
      <c r="D154" s="61"/>
      <c r="E154" s="37"/>
      <c r="F154" s="6" t="s">
        <v>143</v>
      </c>
      <c r="G154" s="37"/>
      <c r="H154" s="13" t="s">
        <v>668</v>
      </c>
      <c r="I154" s="28" t="str">
        <f>HYPERLINK("..\医療費分析(令和3年度)\2-4.生活習慣病に係る医療費等の状況.xlsx#'地区別_年齢調整生活習慣病医療費グラフ'!A1","2-4.生活習慣病に係る医療費等の状況.xlsx#地区別_年齢調整生活習慣病医療費グラフ!A1")</f>
        <v>2-4.生活習慣病に係る医療費等の状況.xlsx#地区別_年齢調整生活習慣病医療費グラフ!A1</v>
      </c>
    </row>
    <row r="155" spans="2:9" ht="48" customHeight="1">
      <c r="B155" s="47"/>
      <c r="C155" s="50"/>
      <c r="D155" s="61"/>
      <c r="E155" s="37"/>
      <c r="F155" s="8" t="s">
        <v>144</v>
      </c>
      <c r="G155" s="37"/>
      <c r="H155" s="7" t="s">
        <v>669</v>
      </c>
      <c r="I155" s="28" t="str">
        <f>HYPERLINK("..\医療費分析(令和3年度)\2-4.生活習慣病に係る医療費等の状況.xlsx#'市区町村別_年齢調整生活習慣病医療費'!A1","2-4.生活習慣病に係る医療費等の状況.xlsx#市区町村別_年齢調整生活習慣病医療費!A1")</f>
        <v>2-4.生活習慣病に係る医療費等の状況.xlsx#市区町村別_年齢調整生活習慣病医療費!A1</v>
      </c>
    </row>
    <row r="156" spans="2:9" ht="48" customHeight="1">
      <c r="B156" s="47"/>
      <c r="C156" s="50"/>
      <c r="D156" s="61"/>
      <c r="E156" s="38"/>
      <c r="F156" s="18" t="s">
        <v>145</v>
      </c>
      <c r="G156" s="37"/>
      <c r="H156" s="13" t="s">
        <v>670</v>
      </c>
      <c r="I156" s="29" t="str">
        <f>HYPERLINK("..\医療費分析(令和3年度)\2-4.生活習慣病に係る医療費等の状況.xlsx#'市区町村別_年齢調整生活習慣病医療費グラフ'!A1","2-4.生活習慣病に係る医療費等の状況.xlsx#市区町村別_年齢調整生活習慣病医療費グラフ!A1")</f>
        <v>2-4.生活習慣病に係る医療費等の状況.xlsx#市区町村別_年齢調整生活習慣病医療費グラフ!A1</v>
      </c>
    </row>
    <row r="157" spans="2:9" ht="48" customHeight="1">
      <c r="B157" s="47"/>
      <c r="C157" s="50"/>
      <c r="D157" s="61"/>
      <c r="E157" s="36" t="s">
        <v>258</v>
      </c>
      <c r="F157" s="5" t="s">
        <v>48</v>
      </c>
      <c r="G157" s="37"/>
      <c r="H157" s="11" t="s">
        <v>671</v>
      </c>
      <c r="I157" s="19" t="str">
        <f>HYPERLINK("..\医療費分析(令和3年度)\2-4.生活習慣病に係る医療費等の状況.xlsx#'生活習慣病疾病別の医療費'!A1","2-4.生活習慣病に係る医療費等の状況.xlsx#生活習慣病疾病別の医療費!A1")</f>
        <v>2-4.生活習慣病に係る医療費等の状況.xlsx#生活習慣病疾病別の医療費!A1</v>
      </c>
    </row>
    <row r="158" spans="2:9" ht="48" customHeight="1">
      <c r="B158" s="47"/>
      <c r="C158" s="50"/>
      <c r="D158" s="61"/>
      <c r="E158" s="37"/>
      <c r="F158" s="6" t="s">
        <v>49</v>
      </c>
      <c r="G158" s="37"/>
      <c r="H158" s="7" t="s">
        <v>672</v>
      </c>
      <c r="I158" s="28" t="str">
        <f>HYPERLINK("..\医療費分析(令和3年度)\2-4.生活習慣病に係る医療費等の状況.xlsx#'地区別_生活習慣病疾病別の医療費'!A1","2-4.生活習慣病に係る医療費等の状況.xlsx#地区別_生活習慣病疾病別の医療費!A1")</f>
        <v>2-4.生活習慣病に係る医療費等の状況.xlsx#地区別_生活習慣病疾病別の医療費!A1</v>
      </c>
    </row>
    <row r="159" spans="2:9" ht="48" customHeight="1">
      <c r="B159" s="47"/>
      <c r="C159" s="50"/>
      <c r="D159" s="61"/>
      <c r="E159" s="37"/>
      <c r="F159" s="6" t="s">
        <v>300</v>
      </c>
      <c r="G159" s="37"/>
      <c r="H159" s="7" t="s">
        <v>673</v>
      </c>
      <c r="I159" s="28" t="str">
        <f>HYPERLINK("..\医療費分析(令和3年度)\2-4.生活習慣病に係る医療費等の状況.xlsx#'地区別_生活習慣病疾病別の医療費グラフ'!A1","2-4.生活習慣病に係る医療費等の状況.xlsx#地区別_生活習慣病疾病別の医療費グラフ!A1")</f>
        <v>2-4.生活習慣病に係る医療費等の状況.xlsx#地区別_生活習慣病疾病別の医療費グラフ!A1</v>
      </c>
    </row>
    <row r="160" spans="2:9" ht="48" customHeight="1">
      <c r="B160" s="47"/>
      <c r="C160" s="50"/>
      <c r="D160" s="61"/>
      <c r="E160" s="37"/>
      <c r="F160" s="6" t="s">
        <v>50</v>
      </c>
      <c r="G160" s="37"/>
      <c r="H160" s="7" t="s">
        <v>674</v>
      </c>
      <c r="I160" s="28" t="str">
        <f>HYPERLINK("..\医療費分析(令和3年度)\2-4.生活習慣病に係る医療費等の状況.xlsx#'市区町村別_生活習慣病疾病別の医療費'!A1","2-4.生活習慣病に係る医療費等の状況.xlsx#市区町村別_生活習慣病疾病別の医療費!A1")</f>
        <v>2-4.生活習慣病に係る医療費等の状況.xlsx#市区町村別_生活習慣病疾病別の医療費!A1</v>
      </c>
    </row>
    <row r="161" spans="2:9" ht="48" customHeight="1">
      <c r="B161" s="47"/>
      <c r="C161" s="50"/>
      <c r="D161" s="61"/>
      <c r="E161" s="37"/>
      <c r="F161" s="18" t="s">
        <v>1538</v>
      </c>
      <c r="G161" s="37"/>
      <c r="H161" s="12" t="s">
        <v>1001</v>
      </c>
      <c r="I161" s="28" t="str">
        <f>HYPERLINK("..\医療費分析(令和3年度)\2-4.生活習慣病に係る医療費等の状況.xlsx#'市区町村別_生活習慣病疾病別の医療費グラフ①'!A1","2-4.生活習慣病に係る医療費等の状況.xlsx#市区町村別_生活習慣病疾病別の医療費グラフ①!A1")</f>
        <v>2-4.生活習慣病に係る医療費等の状況.xlsx#市区町村別_生活習慣病疾病別の医療費グラフ①!A1</v>
      </c>
    </row>
    <row r="162" spans="2:9" ht="48" customHeight="1">
      <c r="B162" s="47"/>
      <c r="C162" s="50"/>
      <c r="D162" s="61"/>
      <c r="E162" s="37"/>
      <c r="F162" s="18" t="s">
        <v>1539</v>
      </c>
      <c r="G162" s="37"/>
      <c r="H162" s="12" t="s">
        <v>1002</v>
      </c>
      <c r="I162" s="28" t="str">
        <f>HYPERLINK("..\医療費分析(令和3年度)\2-4.生活習慣病に係る医療費等の状況.xlsx#'市区町村別_生活習慣病疾病別の医療費グラフ②'!A1","2-4.生活習慣病に係る医療費等の状況.xlsx#市区町村別_生活習慣病疾病別の医療費グラフ②!A1")</f>
        <v>2-4.生活習慣病に係る医療費等の状況.xlsx#市区町村別_生活習慣病疾病別の医療費グラフ②!A1</v>
      </c>
    </row>
    <row r="163" spans="2:9" ht="48" customHeight="1">
      <c r="B163" s="47"/>
      <c r="C163" s="50"/>
      <c r="D163" s="61"/>
      <c r="E163" s="37"/>
      <c r="F163" s="6" t="s">
        <v>146</v>
      </c>
      <c r="G163" s="37"/>
      <c r="H163" s="7" t="s">
        <v>675</v>
      </c>
      <c r="I163" s="28" t="str">
        <f>HYPERLINK("..\医療費分析(令和3年度)\2-4.生活習慣病に係る医療費等の状況.xlsx#'地区別_年齢調整糖尿病医療費'!A1","2-4.生活習慣病に係る医療費等の状況.xlsx#地区別_年齢調整糖尿病医療費!A1")</f>
        <v>2-4.生活習慣病に係る医療費等の状況.xlsx#地区別_年齢調整糖尿病医療費!A1</v>
      </c>
    </row>
    <row r="164" spans="2:9" ht="48" customHeight="1">
      <c r="B164" s="47"/>
      <c r="C164" s="50"/>
      <c r="D164" s="61"/>
      <c r="E164" s="37"/>
      <c r="F164" s="6" t="s">
        <v>147</v>
      </c>
      <c r="G164" s="37"/>
      <c r="H164" s="13" t="s">
        <v>676</v>
      </c>
      <c r="I164" s="28" t="str">
        <f>HYPERLINK("..\医療費分析(令和3年度)\2-4.生活習慣病に係る医療費等の状況.xlsx#'地区別_年齢調整糖尿病医療費グラフ'!A1","2-4.生活習慣病に係る医療費等の状況.xlsx#地区別_年齢調整糖尿病医療費グラフ!A1")</f>
        <v>2-4.生活習慣病に係る医療費等の状況.xlsx#地区別_年齢調整糖尿病医療費グラフ!A1</v>
      </c>
    </row>
    <row r="165" spans="2:9" ht="48" customHeight="1">
      <c r="B165" s="47"/>
      <c r="C165" s="50"/>
      <c r="D165" s="61"/>
      <c r="E165" s="37"/>
      <c r="F165" s="8" t="s">
        <v>148</v>
      </c>
      <c r="G165" s="37"/>
      <c r="H165" s="7" t="s">
        <v>677</v>
      </c>
      <c r="I165" s="28" t="str">
        <f>HYPERLINK("..\医療費分析(令和3年度)\2-4.生活習慣病に係る医療費等の状況.xlsx#'市区町村別_年齢調整糖尿病医療費'!A1","2-4.生活習慣病に係る医療費等の状況.xlsx#市区町村別_年齢調整糖尿病医療費!A1")</f>
        <v>2-4.生活習慣病に係る医療費等の状況.xlsx#市区町村別_年齢調整糖尿病医療費!A1</v>
      </c>
    </row>
    <row r="166" spans="2:9" ht="48" customHeight="1">
      <c r="B166" s="47"/>
      <c r="C166" s="50"/>
      <c r="D166" s="61"/>
      <c r="E166" s="37"/>
      <c r="F166" s="6" t="s">
        <v>149</v>
      </c>
      <c r="G166" s="37"/>
      <c r="H166" s="14" t="s">
        <v>678</v>
      </c>
      <c r="I166" s="28" t="str">
        <f>HYPERLINK("..\医療費分析(令和3年度)\2-4.生活習慣病に係る医療費等の状況.xlsx#'市区町村別_年齢調整糖尿病医療費グラフ'!A1","2-4.生活習慣病に係る医療費等の状況.xlsx#市区町村別_年齢調整糖尿病医療費グラフ!A1")</f>
        <v>2-4.生活習慣病に係る医療費等の状況.xlsx#市区町村別_年齢調整糖尿病医療費グラフ!A1</v>
      </c>
    </row>
    <row r="167" spans="2:9" ht="48" customHeight="1">
      <c r="B167" s="47"/>
      <c r="C167" s="50"/>
      <c r="D167" s="61"/>
      <c r="E167" s="37"/>
      <c r="F167" s="8" t="s">
        <v>150</v>
      </c>
      <c r="G167" s="37"/>
      <c r="H167" s="7" t="s">
        <v>679</v>
      </c>
      <c r="I167" s="28" t="str">
        <f>HYPERLINK("..\医療費分析(令和3年度)\2-4.生活習慣病に係る医療費等の状況.xlsx#'地区別_年齢調整脂質異常症医療費'!A1","2-4.生活習慣病に係る医療費等の状況.xlsx#地区別_年齢調整脂質異常症医療費!A1")</f>
        <v>2-4.生活習慣病に係る医療費等の状況.xlsx#地区別_年齢調整脂質異常症医療費!A1</v>
      </c>
    </row>
    <row r="168" spans="2:9" ht="48" customHeight="1">
      <c r="B168" s="47"/>
      <c r="C168" s="50"/>
      <c r="D168" s="61"/>
      <c r="E168" s="37"/>
      <c r="F168" s="6" t="s">
        <v>151</v>
      </c>
      <c r="G168" s="37"/>
      <c r="H168" s="13" t="s">
        <v>680</v>
      </c>
      <c r="I168" s="28" t="str">
        <f>HYPERLINK("..\医療費分析(令和3年度)\2-4.生活習慣病に係る医療費等の状況.xlsx#'地区別_年齢調整脂質異常症医療費グラフ'!A1","2-4.生活習慣病に係る医療費等の状況.xlsx#地区別_年齢調整脂質異常症医療費グラフ!A1")</f>
        <v>2-4.生活習慣病に係る医療費等の状況.xlsx#地区別_年齢調整脂質異常症医療費グラフ!A1</v>
      </c>
    </row>
    <row r="169" spans="2:9" ht="48" customHeight="1">
      <c r="B169" s="47"/>
      <c r="C169" s="50"/>
      <c r="D169" s="61"/>
      <c r="E169" s="37"/>
      <c r="F169" s="6" t="s">
        <v>152</v>
      </c>
      <c r="G169" s="37"/>
      <c r="H169" s="7" t="s">
        <v>681</v>
      </c>
      <c r="I169" s="28" t="str">
        <f>HYPERLINK("..\医療費分析(令和3年度)\2-4.生活習慣病に係る医療費等の状況.xlsx#'市区町村別_年齢調整脂質異常症医療費'!A1","2-4.生活習慣病に係る医療費等の状況.xlsx#市区町村別_年齢調整脂質異常症医療費!A1")</f>
        <v>2-4.生活習慣病に係る医療費等の状況.xlsx#市区町村別_年齢調整脂質異常症医療費!A1</v>
      </c>
    </row>
    <row r="170" spans="2:9" ht="48" customHeight="1">
      <c r="B170" s="47"/>
      <c r="C170" s="50"/>
      <c r="D170" s="61"/>
      <c r="E170" s="37"/>
      <c r="F170" s="6" t="s">
        <v>153</v>
      </c>
      <c r="G170" s="37"/>
      <c r="H170" s="14" t="s">
        <v>682</v>
      </c>
      <c r="I170" s="28" t="str">
        <f>HYPERLINK("..\医療費分析(令和3年度)\2-4.生活習慣病に係る医療費等の状況.xlsx#'市区町村別_年齢調整脂質異常症医療費グラフ'!A1","2-4.生活習慣病に係る医療費等の状況.xlsx#市区町村別_年齢調整脂質異常症医療費グラフ!A1")</f>
        <v>2-4.生活習慣病に係る医療費等の状況.xlsx#市区町村別_年齢調整脂質異常症医療費グラフ!A1</v>
      </c>
    </row>
    <row r="171" spans="2:9" ht="48" customHeight="1">
      <c r="B171" s="47"/>
      <c r="C171" s="50"/>
      <c r="D171" s="61"/>
      <c r="E171" s="37"/>
      <c r="F171" s="6" t="s">
        <v>193</v>
      </c>
      <c r="G171" s="37"/>
      <c r="H171" s="7" t="s">
        <v>683</v>
      </c>
      <c r="I171" s="28" t="str">
        <f>HYPERLINK("..\医療費分析(令和3年度)\2-4.生活習慣病に係る医療費等の状況.xlsx#'地区別_年齢調整高血圧性疾患医療費'!A1","2-4.生活習慣病に係る医療費等の状況.xlsx#地区別_年齢調整高血圧性疾患医療費!A1")</f>
        <v>2-4.生活習慣病に係る医療費等の状況.xlsx#地区別_年齢調整高血圧性疾患医療費!A1</v>
      </c>
    </row>
    <row r="172" spans="2:9" ht="48" customHeight="1">
      <c r="B172" s="47"/>
      <c r="C172" s="50"/>
      <c r="D172" s="61"/>
      <c r="E172" s="37"/>
      <c r="F172" s="6" t="s">
        <v>194</v>
      </c>
      <c r="G172" s="37"/>
      <c r="H172" s="13" t="s">
        <v>684</v>
      </c>
      <c r="I172" s="28" t="str">
        <f>HYPERLINK("..\医療費分析(令和3年度)\2-4.生活習慣病に係る医療費等の状況.xlsx#'地区別_年齢調整高血圧性疾患医療費グラフ'!A1","2-4.生活習慣病に係る医療費等の状況.xlsx#地区別_年齢調整高血圧性疾患医療費グラフ!A1")</f>
        <v>2-4.生活習慣病に係る医療費等の状況.xlsx#地区別_年齢調整高血圧性疾患医療費グラフ!A1</v>
      </c>
    </row>
    <row r="173" spans="2:9" ht="48" customHeight="1">
      <c r="B173" s="47"/>
      <c r="C173" s="50"/>
      <c r="D173" s="61"/>
      <c r="E173" s="37"/>
      <c r="F173" s="6" t="s">
        <v>195</v>
      </c>
      <c r="G173" s="37"/>
      <c r="H173" s="7" t="s">
        <v>685</v>
      </c>
      <c r="I173" s="28" t="str">
        <f>HYPERLINK("..\医療費分析(令和3年度)\2-4.生活習慣病に係る医療費等の状況.xlsx#'市区町村別_年齢調整高血圧性疾患医療費'!A1","2-4.生活習慣病に係る医療費等の状況.xlsx#市区町村別_年齢調整高血圧性疾患医療費!A1")</f>
        <v>2-4.生活習慣病に係る医療費等の状況.xlsx#市区町村別_年齢調整高血圧性疾患医療費!A1</v>
      </c>
    </row>
    <row r="174" spans="2:9" ht="48" customHeight="1">
      <c r="B174" s="47"/>
      <c r="C174" s="51"/>
      <c r="D174" s="61"/>
      <c r="E174" s="38"/>
      <c r="F174" s="10" t="s">
        <v>192</v>
      </c>
      <c r="G174" s="38"/>
      <c r="H174" s="12" t="s">
        <v>686</v>
      </c>
      <c r="I174" s="29" t="str">
        <f>HYPERLINK("..\医療費分析(令和3年度)\2-4.生活習慣病に係る医療費等の状況.xlsx#'市区町村別_年齢調整高血圧性疾患医療費グラフ'!A1","2-4.生活習慣病に係る医療費等の状況.xlsx#市区町村別_年齢調整高血圧性疾患医療費グラフ!A1")</f>
        <v>2-4.生活習慣病に係る医療費等の状況.xlsx#市区町村別_年齢調整高血圧性疾患医療費グラフ!A1</v>
      </c>
    </row>
    <row r="175" spans="2:9" ht="48" customHeight="1">
      <c r="B175" s="47"/>
      <c r="C175" s="49">
        <v>5</v>
      </c>
      <c r="D175" s="60" t="s">
        <v>283</v>
      </c>
      <c r="E175" s="82" t="s">
        <v>1577</v>
      </c>
      <c r="F175" s="20" t="s">
        <v>1486</v>
      </c>
      <c r="G175" s="71" t="s">
        <v>278</v>
      </c>
      <c r="H175" s="20" t="s">
        <v>1042</v>
      </c>
      <c r="I175" s="19" t="str">
        <f>HYPERLINK("..\医療費分析(令和3年度)\2-5.歯科医療費の状況.xlsx#'年齢階層別_医療費全体における歯科医療費'!A1","2-5.歯科医療費の状況.xlsx#年齢階層別_医療費全体における歯科医療費!A1")</f>
        <v>2-5.歯科医療費の状況.xlsx#年齢階層別_医療費全体における歯科医療費!A1</v>
      </c>
    </row>
    <row r="176" spans="2:9" ht="48" customHeight="1">
      <c r="B176" s="47"/>
      <c r="C176" s="50"/>
      <c r="D176" s="61"/>
      <c r="E176" s="82"/>
      <c r="F176" s="21" t="s">
        <v>1487</v>
      </c>
      <c r="G176" s="72"/>
      <c r="H176" s="21" t="s">
        <v>1021</v>
      </c>
      <c r="I176" s="28" t="str">
        <f>HYPERLINK("..\医療費分析(令和3年度)\2-5.歯科医療費の状況.xlsx#'男女別_医療費全体における歯科医療費'!A1","2-5.歯科医療費の状況.xlsx#男女別_医療費全体における歯科医療費!A1")</f>
        <v>2-5.歯科医療費の状況.xlsx#男女別_医療費全体における歯科医療費!A1</v>
      </c>
    </row>
    <row r="177" spans="2:9" ht="48" customHeight="1">
      <c r="B177" s="47"/>
      <c r="C177" s="50"/>
      <c r="D177" s="61"/>
      <c r="E177" s="82"/>
      <c r="F177" s="21" t="s">
        <v>1488</v>
      </c>
      <c r="G177" s="72"/>
      <c r="H177" s="21" t="s">
        <v>1022</v>
      </c>
      <c r="I177" s="28" t="str">
        <f>HYPERLINK("..\医療費分析(令和3年度)\2-5.歯科医療費の状況.xlsx#'地区別_医療費全体における歯科医療費'!A1","2-5.歯科医療費の状況.xlsx#地区別_医療費全体における歯科医療費!A1")</f>
        <v>2-5.歯科医療費の状況.xlsx#地区別_医療費全体における歯科医療費!A1</v>
      </c>
    </row>
    <row r="178" spans="2:9" ht="48" customHeight="1">
      <c r="B178" s="47"/>
      <c r="C178" s="50"/>
      <c r="D178" s="61"/>
      <c r="E178" s="82"/>
      <c r="F178" s="21" t="s">
        <v>1489</v>
      </c>
      <c r="G178" s="72"/>
      <c r="H178" s="21" t="s">
        <v>1297</v>
      </c>
      <c r="I178" s="28" t="str">
        <f>HYPERLINK("..\医療費分析(令和3年度)\2-5.歯科医療費の状況.xlsx#'地区別_歯科医療費割合グラフ'!A1","2-5.歯科医療費の状況.xlsx#地区別_歯科医療費割合グラフ!A1")</f>
        <v>2-5.歯科医療費の状況.xlsx#地区別_歯科医療費割合グラフ!A1</v>
      </c>
    </row>
    <row r="179" spans="2:9" ht="48" customHeight="1">
      <c r="B179" s="47"/>
      <c r="C179" s="50"/>
      <c r="D179" s="61"/>
      <c r="E179" s="82"/>
      <c r="F179" s="21" t="s">
        <v>1490</v>
      </c>
      <c r="G179" s="72"/>
      <c r="H179" s="21" t="s">
        <v>1298</v>
      </c>
      <c r="I179" s="28" t="str">
        <f>HYPERLINK("..\医療費分析(令和3年度)\2-5.歯科医療費の状況.xlsx#'市区町村別_医療費全体における歯科医療費'!A1","2-5.歯科医療費の状況.xlsx#市区町村別_医療費全体における歯科医療費!A1")</f>
        <v>2-5.歯科医療費の状況.xlsx#市区町村別_医療費全体における歯科医療費!A1</v>
      </c>
    </row>
    <row r="180" spans="2:9" ht="48" customHeight="1">
      <c r="B180" s="47"/>
      <c r="C180" s="50"/>
      <c r="D180" s="61"/>
      <c r="E180" s="82"/>
      <c r="F180" s="23" t="s">
        <v>1491</v>
      </c>
      <c r="G180" s="72"/>
      <c r="H180" s="23" t="s">
        <v>1023</v>
      </c>
      <c r="I180" s="32" t="str">
        <f>HYPERLINK("..\医療費分析(令和3年度)\2-5.歯科医療費の状況.xlsx#'市区町村別_歯科医療費割合グラフ'!A1","2-5.歯科医療費の状況.xlsx#市区町村別_歯科医療費割合グラフ!A1")</f>
        <v>2-5.歯科医療費の状況.xlsx#市区町村別_歯科医療費割合グラフ!A1</v>
      </c>
    </row>
    <row r="181" spans="2:9" ht="48" customHeight="1">
      <c r="B181" s="47"/>
      <c r="C181" s="50"/>
      <c r="D181" s="61"/>
      <c r="E181" s="82" t="s">
        <v>275</v>
      </c>
      <c r="F181" s="20" t="s">
        <v>1492</v>
      </c>
      <c r="G181" s="72"/>
      <c r="H181" s="20" t="s">
        <v>1299</v>
      </c>
      <c r="I181" s="19" t="str">
        <f>HYPERLINK("..\医療費分析(令和3年度)\2-5.歯科医療費の状況.xlsx#'年齢階層別_歯科医療費'!A1","2-5.歯科医療費の状況.xlsx#年齢階層別_歯科医療費!A1")</f>
        <v>2-5.歯科医療費の状況.xlsx#年齢階層別_歯科医療費!A1</v>
      </c>
    </row>
    <row r="182" spans="2:9" ht="48" customHeight="1">
      <c r="B182" s="47"/>
      <c r="C182" s="50"/>
      <c r="D182" s="61"/>
      <c r="E182" s="82"/>
      <c r="F182" s="21" t="s">
        <v>1494</v>
      </c>
      <c r="G182" s="72"/>
      <c r="H182" s="21" t="s">
        <v>1300</v>
      </c>
      <c r="I182" s="28" t="str">
        <f>HYPERLINK("..\医療費分析(令和3年度)\2-5.歯科医療費の状況.xlsx#'男女別_歯科医療費'!A1","2-5.歯科医療費の状況.xlsx#男女別_歯科医療費!A1")</f>
        <v>2-5.歯科医療費の状況.xlsx#男女別_歯科医療費!A1</v>
      </c>
    </row>
    <row r="183" spans="2:9" ht="48" customHeight="1">
      <c r="B183" s="47"/>
      <c r="C183" s="50"/>
      <c r="D183" s="61"/>
      <c r="E183" s="82"/>
      <c r="F183" s="21" t="s">
        <v>1493</v>
      </c>
      <c r="G183" s="72"/>
      <c r="H183" s="21" t="s">
        <v>687</v>
      </c>
      <c r="I183" s="28" t="str">
        <f>HYPERLINK("..\医療費分析(令和3年度)\2-5.歯科医療費の状況.xlsx#'地区別_歯科医療費'!A1","2-5.歯科医療費の状況.xlsx#地区別_歯科医療費!A1")</f>
        <v>2-5.歯科医療費の状況.xlsx#地区別_歯科医療費!A1</v>
      </c>
    </row>
    <row r="184" spans="2:9" ht="48" customHeight="1">
      <c r="B184" s="47"/>
      <c r="C184" s="50"/>
      <c r="D184" s="61"/>
      <c r="E184" s="82"/>
      <c r="F184" s="21" t="s">
        <v>1043</v>
      </c>
      <c r="G184" s="72"/>
      <c r="H184" s="21" t="s">
        <v>688</v>
      </c>
      <c r="I184" s="28" t="str">
        <f>HYPERLINK("..\医療費分析(令和3年度)\2-5.歯科医療費の状況.xlsx#'地区別_被保険者一人当たりの歯科医療費グラフ'!A1","2-5.歯科医療費の状況.xlsx#地区別_被保険者一人当たりの歯科医療費グラフ!A1")</f>
        <v>2-5.歯科医療費の状況.xlsx#地区別_被保険者一人当たりの歯科医療費グラフ!A1</v>
      </c>
    </row>
    <row r="185" spans="2:9" ht="48" customHeight="1">
      <c r="B185" s="47"/>
      <c r="C185" s="50"/>
      <c r="D185" s="61"/>
      <c r="E185" s="82"/>
      <c r="F185" s="21" t="s">
        <v>1044</v>
      </c>
      <c r="G185" s="72"/>
      <c r="H185" s="21" t="s">
        <v>689</v>
      </c>
      <c r="I185" s="28" t="str">
        <f>HYPERLINK("..\医療費分析(令和3年度)\2-5.歯科医療費の状況.xlsx#'地区別_被保険者一人当たりの歯科医療費MAP'!A1","2-5.歯科医療費の状況.xlsx#地区別_被保険者一人当たりの歯科医療費MAP!A1")</f>
        <v>2-5.歯科医療費の状況.xlsx#地区別_被保険者一人当たりの歯科医療費MAP!A1</v>
      </c>
    </row>
    <row r="186" spans="2:9" ht="48" customHeight="1">
      <c r="B186" s="47"/>
      <c r="C186" s="50"/>
      <c r="D186" s="61"/>
      <c r="E186" s="82"/>
      <c r="F186" s="21" t="s">
        <v>1595</v>
      </c>
      <c r="G186" s="72"/>
      <c r="H186" s="21" t="s">
        <v>1024</v>
      </c>
      <c r="I186" s="28" t="str">
        <f>HYPERLINK("..\医療費分析(令和3年度)\2-5.歯科医療費の状況.xlsx#'地区別_歯科レセプト一件当たりの歯科医療費グラフ'!A1","2-5.歯科医療費の状況.xlsx#地区別_歯科レセプト一件当たりの歯科医療費グラフ!A1")</f>
        <v>2-5.歯科医療費の状況.xlsx#地区別_歯科レセプト一件当たりの歯科医療費グラフ!A1</v>
      </c>
    </row>
    <row r="187" spans="2:9" ht="48" customHeight="1">
      <c r="B187" s="47"/>
      <c r="C187" s="50"/>
      <c r="D187" s="61"/>
      <c r="E187" s="82"/>
      <c r="F187" s="21" t="s">
        <v>1596</v>
      </c>
      <c r="G187" s="72"/>
      <c r="H187" s="21" t="s">
        <v>1025</v>
      </c>
      <c r="I187" s="28" t="str">
        <f>HYPERLINK("..\医療費分析(令和3年度)\2-5.歯科医療費の状況.xlsx#'地区別_歯科レセプト一件当たりの歯科医療費MAP'!A1","2-5.歯科医療費の状況.xlsx#地区別_歯科レセプト一件当たりの歯科医療費MAP!A1")</f>
        <v>2-5.歯科医療費の状況.xlsx#地区別_歯科レセプト一件当たりの歯科医療費MAP!A1</v>
      </c>
    </row>
    <row r="188" spans="2:9" ht="48" customHeight="1">
      <c r="B188" s="47"/>
      <c r="C188" s="50"/>
      <c r="D188" s="61"/>
      <c r="E188" s="82"/>
      <c r="F188" s="21" t="s">
        <v>1597</v>
      </c>
      <c r="G188" s="72"/>
      <c r="H188" s="21" t="s">
        <v>1026</v>
      </c>
      <c r="I188" s="28" t="str">
        <f>HYPERLINK("..\医療費分析(令和3年度)\2-5.歯科医療費の状況.xlsx#'地区別_歯科患者一人当たりの歯科医療費グラフ'!A1","2-5.歯科医療費の状況.xlsx#地区別_歯科患者一人当たりの歯科医療費グラフ!A1")</f>
        <v>2-5.歯科医療費の状況.xlsx#地区別_歯科患者一人当たりの歯科医療費グラフ!A1</v>
      </c>
    </row>
    <row r="189" spans="2:9" ht="48" customHeight="1">
      <c r="B189" s="47"/>
      <c r="C189" s="50"/>
      <c r="D189" s="61"/>
      <c r="E189" s="82"/>
      <c r="F189" s="21" t="s">
        <v>1598</v>
      </c>
      <c r="G189" s="72"/>
      <c r="H189" s="21" t="s">
        <v>1027</v>
      </c>
      <c r="I189" s="28" t="str">
        <f>HYPERLINK("..\医療費分析(令和3年度)\2-5.歯科医療費の状況.xlsx#'地区別_歯科患者一人当たりの歯科医療費MAP'!A1","2-5.歯科医療費の状況.xlsx#地区別_歯科患者一人当たりの歯科医療費MAP!A1")</f>
        <v>2-5.歯科医療費の状況.xlsx#地区別_歯科患者一人当たりの歯科医療費MAP!A1</v>
      </c>
    </row>
    <row r="190" spans="2:9" ht="48" customHeight="1">
      <c r="B190" s="47"/>
      <c r="C190" s="50"/>
      <c r="D190" s="61"/>
      <c r="E190" s="82"/>
      <c r="F190" s="21" t="s">
        <v>1045</v>
      </c>
      <c r="G190" s="72"/>
      <c r="H190" s="21" t="s">
        <v>690</v>
      </c>
      <c r="I190" s="28" t="str">
        <f>HYPERLINK("..\医療費分析(令和3年度)\2-5.歯科医療費の状況.xlsx#'地区別_歯科患者割合グラフ'!A1","2-5.歯科医療費の状況.xlsx#地区別_歯科患者割合グラフ!A1")</f>
        <v>2-5.歯科医療費の状況.xlsx#地区別_歯科患者割合グラフ!A1</v>
      </c>
    </row>
    <row r="191" spans="2:9" ht="48" customHeight="1">
      <c r="B191" s="47"/>
      <c r="C191" s="50"/>
      <c r="D191" s="61"/>
      <c r="E191" s="82"/>
      <c r="F191" s="21" t="s">
        <v>1046</v>
      </c>
      <c r="G191" s="72"/>
      <c r="H191" s="21" t="s">
        <v>691</v>
      </c>
      <c r="I191" s="28" t="str">
        <f>HYPERLINK("..\医療費分析(令和3年度)\2-5.歯科医療費の状況.xlsx#'地区別_歯科患者割合MAP'!A1","2-5.歯科医療費の状況.xlsx#地区別_歯科患者割合MAP!A1")</f>
        <v>2-5.歯科医療費の状況.xlsx#地区別_歯科患者割合MAP!A1</v>
      </c>
    </row>
    <row r="192" spans="2:9" ht="48" customHeight="1">
      <c r="B192" s="47"/>
      <c r="C192" s="50"/>
      <c r="D192" s="61"/>
      <c r="E192" s="82"/>
      <c r="F192" s="21" t="s">
        <v>1599</v>
      </c>
      <c r="G192" s="72"/>
      <c r="H192" s="21" t="s">
        <v>1028</v>
      </c>
      <c r="I192" s="28" t="str">
        <f>HYPERLINK("..\医療費分析(令和3年度)\2-5.歯科医療費の状況.xlsx#'地区別_受診率グラフ'!A1","2-5.歯科医療費の状況.xlsx#地区別_受診率グラフ!A1")</f>
        <v>2-5.歯科医療費の状況.xlsx#地区別_受診率グラフ!A1</v>
      </c>
    </row>
    <row r="193" spans="2:9" ht="48" customHeight="1">
      <c r="B193" s="47"/>
      <c r="C193" s="50"/>
      <c r="D193" s="61"/>
      <c r="E193" s="82"/>
      <c r="F193" s="21" t="s">
        <v>1600</v>
      </c>
      <c r="G193" s="72"/>
      <c r="H193" s="21" t="s">
        <v>1029</v>
      </c>
      <c r="I193" s="28" t="str">
        <f>HYPERLINK("..\医療費分析(令和3年度)\2-5.歯科医療費の状況.xlsx#'地区別_受診率MAP'!A1","2-5.歯科医療費の状況.xlsx#地区別_受診率MAP!A1")</f>
        <v>2-5.歯科医療費の状況.xlsx#地区別_受診率MAP!A1</v>
      </c>
    </row>
    <row r="194" spans="2:9" ht="48" customHeight="1">
      <c r="B194" s="47"/>
      <c r="C194" s="50"/>
      <c r="D194" s="61"/>
      <c r="E194" s="82"/>
      <c r="F194" s="21" t="s">
        <v>1303</v>
      </c>
      <c r="G194" s="72"/>
      <c r="H194" s="21" t="s">
        <v>1301</v>
      </c>
      <c r="I194" s="28" t="str">
        <f>HYPERLINK("..\医療費分析(令和3年度)\2-5.歯科医療費の状況.xlsx#'地区別_一件当たりの日数グラフ'!A1","2-5.歯科医療費の状況.xlsx#地区別_一件当たりの日数グラフ!A1")</f>
        <v>2-5.歯科医療費の状況.xlsx#地区別_一件当たりの日数グラフ!A1</v>
      </c>
    </row>
    <row r="195" spans="2:9" ht="48" customHeight="1">
      <c r="B195" s="47"/>
      <c r="C195" s="50"/>
      <c r="D195" s="61"/>
      <c r="E195" s="82"/>
      <c r="F195" s="21" t="s">
        <v>1304</v>
      </c>
      <c r="G195" s="72"/>
      <c r="H195" s="21" t="s">
        <v>1030</v>
      </c>
      <c r="I195" s="28" t="str">
        <f>HYPERLINK("..\医療費分析(令和3年度)\2-5.歯科医療費の状況.xlsx#'地区別_一件当たりの日数MAP'!A1","2-5.歯科医療費の状況.xlsx#地区別_一件当たりの日数MAP!A1")</f>
        <v>2-5.歯科医療費の状況.xlsx#地区別_一件当たりの日数MAP!A1</v>
      </c>
    </row>
    <row r="196" spans="2:9" ht="48" customHeight="1">
      <c r="B196" s="47"/>
      <c r="C196" s="50"/>
      <c r="D196" s="61"/>
      <c r="E196" s="82"/>
      <c r="F196" s="21" t="s">
        <v>1540</v>
      </c>
      <c r="G196" s="72"/>
      <c r="H196" s="21" t="s">
        <v>1302</v>
      </c>
      <c r="I196" s="28" t="str">
        <f>HYPERLINK("..\医療費分析(令和3年度)\2-5.歯科医療費の状況.xlsx#'地区別_一日当たりの医療費グラフ'!A1","2-5.歯科医療費の状況.xlsx#地区別_一日当たりの医療費グラフ!A1")</f>
        <v>2-5.歯科医療費の状況.xlsx#地区別_一日当たりの医療費グラフ!A1</v>
      </c>
    </row>
    <row r="197" spans="2:9" ht="48" customHeight="1">
      <c r="B197" s="47"/>
      <c r="C197" s="50"/>
      <c r="D197" s="61"/>
      <c r="E197" s="82"/>
      <c r="F197" s="21" t="s">
        <v>1541</v>
      </c>
      <c r="G197" s="72"/>
      <c r="H197" s="21" t="s">
        <v>1031</v>
      </c>
      <c r="I197" s="28" t="str">
        <f>HYPERLINK("..\医療費分析(令和3年度)\2-5.歯科医療費の状況.xlsx#'地区別_一日当たりの医療費MAP'!A1","2-5.歯科医療費の状況.xlsx#地区別_一日当たりの医療費MAP!A1")</f>
        <v>2-5.歯科医療費の状況.xlsx#地区別_一日当たりの医療費MAP!A1</v>
      </c>
    </row>
    <row r="198" spans="2:9" ht="49.5" customHeight="1">
      <c r="B198" s="47"/>
      <c r="C198" s="50"/>
      <c r="D198" s="61"/>
      <c r="E198" s="82"/>
      <c r="F198" s="21" t="s">
        <v>1047</v>
      </c>
      <c r="G198" s="72"/>
      <c r="H198" s="21" t="s">
        <v>692</v>
      </c>
      <c r="I198" s="28" t="str">
        <f>HYPERLINK("..\医療費分析(令和3年度)\2-5.歯科医療費の状況.xlsx#'市区町村別_歯科医療費'!A1","2-5.歯科医療費の状況.xlsx#市区町村別_歯科医療費!A1")</f>
        <v>2-5.歯科医療費の状況.xlsx#市区町村別_歯科医療費!A1</v>
      </c>
    </row>
    <row r="199" spans="2:9" ht="48" customHeight="1">
      <c r="B199" s="47"/>
      <c r="C199" s="50"/>
      <c r="D199" s="61"/>
      <c r="E199" s="82"/>
      <c r="F199" s="21" t="s">
        <v>284</v>
      </c>
      <c r="G199" s="72"/>
      <c r="H199" s="21" t="s">
        <v>693</v>
      </c>
      <c r="I199" s="28" t="str">
        <f>HYPERLINK("..\医療費分析(令和3年度)\2-5.歯科医療費の状況.xlsx#'市区町村別_被保険者一人当たりの歯科医療費グラフ'!A1","2-5.歯科医療費の状況.xlsx#市区町村別_被保険者一人当たりの歯科医療費グラフ!A1")</f>
        <v>2-5.歯科医療費の状況.xlsx#市区町村別_被保険者一人当たりの歯科医療費グラフ!A1</v>
      </c>
    </row>
    <row r="200" spans="2:9" ht="48" customHeight="1">
      <c r="B200" s="47"/>
      <c r="C200" s="50"/>
      <c r="D200" s="61"/>
      <c r="E200" s="82"/>
      <c r="F200" s="21" t="s">
        <v>289</v>
      </c>
      <c r="G200" s="72"/>
      <c r="H200" s="21" t="s">
        <v>694</v>
      </c>
      <c r="I200" s="28" t="str">
        <f>HYPERLINK("..\医療費分析(令和3年度)\2-5.歯科医療費の状況.xlsx#'市区町村別_被保険者一人当たりの歯科医療費MAP'!A1","2-5.歯科医療費の状況.xlsx#市区町村別_被保険者一人当たりの歯科医療費MAP!A1")</f>
        <v>2-5.歯科医療費の状況.xlsx#市区町村別_被保険者一人当たりの歯科医療費MAP!A1</v>
      </c>
    </row>
    <row r="201" spans="2:9" ht="48" customHeight="1">
      <c r="B201" s="47"/>
      <c r="C201" s="50"/>
      <c r="D201" s="61"/>
      <c r="E201" s="82"/>
      <c r="F201" s="21" t="s">
        <v>1601</v>
      </c>
      <c r="G201" s="72"/>
      <c r="H201" s="21" t="s">
        <v>1032</v>
      </c>
      <c r="I201" s="28" t="str">
        <f>HYPERLINK("..\医療費分析(令和3年度)\2-5.歯科医療費の状況.xlsx#'市区町村別_歯科レセプト一件当たりの歯科医療費グラフ'!A1","2-5.歯科医療費の状況.xlsx#市区町村別_歯科レセプト一件当たりの歯科医療費グラフ!A1")</f>
        <v>2-5.歯科医療費の状況.xlsx#市区町村別_歯科レセプト一件当たりの歯科医療費グラフ!A1</v>
      </c>
    </row>
    <row r="202" spans="2:9" ht="48" customHeight="1">
      <c r="B202" s="47"/>
      <c r="C202" s="50"/>
      <c r="D202" s="61"/>
      <c r="E202" s="82"/>
      <c r="F202" s="21" t="s">
        <v>1602</v>
      </c>
      <c r="G202" s="72"/>
      <c r="H202" s="21" t="s">
        <v>1033</v>
      </c>
      <c r="I202" s="28" t="str">
        <f>HYPERLINK("..\医療費分析(令和3年度)\2-5.歯科医療費の状況.xlsx#'市区町村別_歯科レセプト一件当たりの歯科医療費MAP'!A1","2-5.歯科医療費の状況.xlsx#市区町村別_歯科レセプト一件当たりの歯科医療費MAP!A1")</f>
        <v>2-5.歯科医療費の状況.xlsx#市区町村別_歯科レセプト一件当たりの歯科医療費MAP!A1</v>
      </c>
    </row>
    <row r="203" spans="2:9" ht="48" customHeight="1">
      <c r="B203" s="47"/>
      <c r="C203" s="50"/>
      <c r="D203" s="61"/>
      <c r="E203" s="82"/>
      <c r="F203" s="21" t="s">
        <v>1603</v>
      </c>
      <c r="G203" s="72"/>
      <c r="H203" s="21" t="s">
        <v>1034</v>
      </c>
      <c r="I203" s="28" t="str">
        <f>HYPERLINK("..\医療費分析(令和3年度)\2-5.歯科医療費の状況.xlsx#'市区町村別_歯科患者一人当たりの歯科医療費グラフ'!A1","2-5.歯科医療費の状況.xlsx#市区町村別_歯科患者一人当たりの歯科医療費グラフ!A1")</f>
        <v>2-5.歯科医療費の状況.xlsx#市区町村別_歯科患者一人当たりの歯科医療費グラフ!A1</v>
      </c>
    </row>
    <row r="204" spans="2:9" ht="48" customHeight="1">
      <c r="B204" s="47"/>
      <c r="C204" s="50"/>
      <c r="D204" s="61"/>
      <c r="E204" s="82"/>
      <c r="F204" s="21" t="s">
        <v>1604</v>
      </c>
      <c r="G204" s="72"/>
      <c r="H204" s="21" t="s">
        <v>1035</v>
      </c>
      <c r="I204" s="28" t="str">
        <f>HYPERLINK("..\医療費分析(令和3年度)\2-5.歯科医療費の状況.xlsx#'市区町村別_歯科患者一人当たりの歯科医療費MAP'!A1","2-5.歯科医療費の状況.xlsx#市区町村別_歯科患者一人当たりの歯科医療費MAP!A1")</f>
        <v>2-5.歯科医療費の状況.xlsx#市区町村別_歯科患者一人当たりの歯科医療費MAP!A1</v>
      </c>
    </row>
    <row r="205" spans="2:9" ht="48" customHeight="1">
      <c r="B205" s="47"/>
      <c r="C205" s="50"/>
      <c r="D205" s="61"/>
      <c r="E205" s="82"/>
      <c r="F205" s="21" t="s">
        <v>285</v>
      </c>
      <c r="G205" s="72"/>
      <c r="H205" s="21" t="s">
        <v>695</v>
      </c>
      <c r="I205" s="28" t="str">
        <f>HYPERLINK("..\医療費分析(令和3年度)\2-5.歯科医療費の状況.xlsx#'市区町村別_歯科患者割合グラフ'!A1","2-5.歯科医療費の状況.xlsx#市区町村別_歯科患者割合グラフ!A1")</f>
        <v>2-5.歯科医療費の状況.xlsx#市区町村別_歯科患者割合グラフ!A1</v>
      </c>
    </row>
    <row r="206" spans="2:9" ht="48" customHeight="1">
      <c r="B206" s="47"/>
      <c r="C206" s="50"/>
      <c r="D206" s="61"/>
      <c r="E206" s="82"/>
      <c r="F206" s="21" t="s">
        <v>290</v>
      </c>
      <c r="G206" s="72"/>
      <c r="H206" s="21" t="s">
        <v>696</v>
      </c>
      <c r="I206" s="28" t="str">
        <f>HYPERLINK("..\医療費分析(令和3年度)\2-5.歯科医療費の状況.xlsx#'市区町村別_歯科患者割合MAP'!A1","2-5.歯科医療費の状況.xlsx#市区町村別_歯科患者割合MAP!A1")</f>
        <v>2-5.歯科医療費の状況.xlsx#市区町村別_歯科患者割合MAP!A1</v>
      </c>
    </row>
    <row r="207" spans="2:9" ht="48" customHeight="1">
      <c r="B207" s="47"/>
      <c r="C207" s="50"/>
      <c r="D207" s="61"/>
      <c r="E207" s="82"/>
      <c r="F207" s="21" t="s">
        <v>1605</v>
      </c>
      <c r="G207" s="72"/>
      <c r="H207" s="21" t="s">
        <v>1036</v>
      </c>
      <c r="I207" s="28" t="str">
        <f>HYPERLINK("..\医療費分析(令和3年度)\2-5.歯科医療費の状況.xlsx#'市区町村別_受診率グラフ'!A1","2-5.歯科医療費の状況.xlsx#市区町村別_受診率グラフ!A1")</f>
        <v>2-5.歯科医療費の状況.xlsx#市区町村別_受診率グラフ!A1</v>
      </c>
    </row>
    <row r="208" spans="2:9" ht="48" customHeight="1">
      <c r="B208" s="47"/>
      <c r="C208" s="50"/>
      <c r="D208" s="61"/>
      <c r="E208" s="82"/>
      <c r="F208" s="21" t="s">
        <v>1606</v>
      </c>
      <c r="G208" s="72"/>
      <c r="H208" s="21" t="s">
        <v>1037</v>
      </c>
      <c r="I208" s="28" t="str">
        <f>HYPERLINK("..\医療費分析(令和3年度)\2-5.歯科医療費の状況.xlsx#'市区町村別_受診率MAP'!A1","2-5.歯科医療費の状況.xlsx#市区町村別_受診率MAP!A1")</f>
        <v>2-5.歯科医療費の状況.xlsx#市区町村別_受診率MAP!A1</v>
      </c>
    </row>
    <row r="209" spans="2:9" ht="48" customHeight="1">
      <c r="B209" s="47"/>
      <c r="C209" s="50"/>
      <c r="D209" s="61"/>
      <c r="E209" s="82"/>
      <c r="F209" s="21" t="s">
        <v>1317</v>
      </c>
      <c r="G209" s="72"/>
      <c r="H209" s="21" t="s">
        <v>1038</v>
      </c>
      <c r="I209" s="28" t="str">
        <f>HYPERLINK("..\医療費分析(令和3年度)\2-5.歯科医療費の状況.xlsx#'市区町村別_一件当たりの日数グラフ'!A1","2-5.歯科医療費の状況.xlsx#市区町村別_一件当たりの日数グラフ!A1")</f>
        <v>2-5.歯科医療費の状況.xlsx#市区町村別_一件当たりの日数グラフ!A1</v>
      </c>
    </row>
    <row r="210" spans="2:9" ht="48" customHeight="1">
      <c r="B210" s="47"/>
      <c r="C210" s="50"/>
      <c r="D210" s="61"/>
      <c r="E210" s="82"/>
      <c r="F210" s="21" t="s">
        <v>1318</v>
      </c>
      <c r="G210" s="72"/>
      <c r="H210" s="21" t="s">
        <v>1039</v>
      </c>
      <c r="I210" s="28" t="str">
        <f>HYPERLINK("..\医療費分析(令和3年度)\2-5.歯科医療費の状況.xlsx#'市区町村別_一件当たりの日数MAP'!A1","2-5.歯科医療費の状況.xlsx#市区町村別_一件当たりの日数MAP!A1")</f>
        <v>2-5.歯科医療費の状況.xlsx#市区町村別_一件当たりの日数MAP!A1</v>
      </c>
    </row>
    <row r="211" spans="2:9" ht="48" customHeight="1">
      <c r="B211" s="47"/>
      <c r="C211" s="50"/>
      <c r="D211" s="61"/>
      <c r="E211" s="82"/>
      <c r="F211" s="21" t="s">
        <v>1542</v>
      </c>
      <c r="G211" s="72"/>
      <c r="H211" s="21" t="s">
        <v>1040</v>
      </c>
      <c r="I211" s="28" t="str">
        <f>HYPERLINK("..\医療費分析(令和3年度)\2-5.歯科医療費の状況.xlsx#'市区町村別_一日当たりの医療費グラフ'!A1","2-5.歯科医療費の状況.xlsx#市区町村別_一日当たりの医療費グラフ!A1")</f>
        <v>2-5.歯科医療費の状況.xlsx#市区町村別_一日当たりの医療費グラフ!A1</v>
      </c>
    </row>
    <row r="212" spans="2:9" ht="48" customHeight="1">
      <c r="B212" s="47"/>
      <c r="C212" s="50"/>
      <c r="D212" s="61"/>
      <c r="E212" s="82"/>
      <c r="F212" s="21" t="s">
        <v>1543</v>
      </c>
      <c r="G212" s="72"/>
      <c r="H212" s="21" t="s">
        <v>1041</v>
      </c>
      <c r="I212" s="28" t="str">
        <f>HYPERLINK("..\医療費分析(令和3年度)\2-5.歯科医療費の状況.xlsx#'市区町村別_一日当たりの医療費MAP'!A1","2-5.歯科医療費の状況.xlsx#市区町村別_一日当たりの医療費MAP!A1")</f>
        <v>2-5.歯科医療費の状況.xlsx#市区町村別_一日当たりの医療費MAP!A1</v>
      </c>
    </row>
    <row r="213" spans="2:9" ht="48" customHeight="1">
      <c r="B213" s="47"/>
      <c r="C213" s="50"/>
      <c r="D213" s="61"/>
      <c r="E213" s="82"/>
      <c r="F213" s="21" t="s">
        <v>1048</v>
      </c>
      <c r="G213" s="72"/>
      <c r="H213" s="21" t="s">
        <v>697</v>
      </c>
      <c r="I213" s="28" t="str">
        <f>HYPERLINK("..\医療費分析(令和3年度)\2-5.歯科医療費の状況.xlsx#'地区別_年齢調整歯科医療費'!A1","2-5.歯科医療費の状況.xlsx#地区別_年齢調整歯科医療費!A1")</f>
        <v>2-5.歯科医療費の状況.xlsx#地区別_年齢調整歯科医療費!A1</v>
      </c>
    </row>
    <row r="214" spans="2:9" ht="48" customHeight="1">
      <c r="B214" s="47"/>
      <c r="C214" s="50"/>
      <c r="D214" s="61"/>
      <c r="E214" s="82"/>
      <c r="F214" s="21" t="s">
        <v>1049</v>
      </c>
      <c r="G214" s="72"/>
      <c r="H214" s="21" t="s">
        <v>698</v>
      </c>
      <c r="I214" s="28" t="str">
        <f>HYPERLINK("..\医療費分析(令和3年度)\2-5.歯科医療費の状況.xlsx#'地区別_年齢調整歯科医療費グラフ'!A1","2-5.歯科医療費の状況.xlsx#地区別_年齢調整歯科医療費グラフ!A1")</f>
        <v>2-5.歯科医療費の状況.xlsx#地区別_年齢調整歯科医療費グラフ!A1</v>
      </c>
    </row>
    <row r="215" spans="2:9" ht="48" customHeight="1">
      <c r="B215" s="47"/>
      <c r="C215" s="50"/>
      <c r="D215" s="61"/>
      <c r="E215" s="82"/>
      <c r="F215" s="21" t="s">
        <v>286</v>
      </c>
      <c r="G215" s="72"/>
      <c r="H215" s="21" t="s">
        <v>699</v>
      </c>
      <c r="I215" s="28" t="str">
        <f>HYPERLINK("..\医療費分析(令和3年度)\2-5.歯科医療費の状況.xlsx#'市区町村別_年齢調整歯科医療費'!A1","2-5.歯科医療費の状況.xlsx#市区町村別_年齢調整歯科医療費!A1")</f>
        <v>2-5.歯科医療費の状況.xlsx#市区町村別_年齢調整歯科医療費!A1</v>
      </c>
    </row>
    <row r="216" spans="2:9" ht="48" customHeight="1">
      <c r="B216" s="47"/>
      <c r="C216" s="50"/>
      <c r="D216" s="61"/>
      <c r="E216" s="82"/>
      <c r="F216" s="22" t="s">
        <v>287</v>
      </c>
      <c r="G216" s="72"/>
      <c r="H216" s="23" t="s">
        <v>700</v>
      </c>
      <c r="I216" s="29" t="str">
        <f>HYPERLINK("..\医療費分析(令和3年度)\2-5.歯科医療費の状況.xlsx#'市区町村別_年齢調整歯科医療費グラフ'!A1","2-5.歯科医療費の状況.xlsx#市区町村別_年齢調整歯科医療費グラフ!A1")</f>
        <v>2-5.歯科医療費の状況.xlsx#市区町村別_年齢調整歯科医療費グラフ!A1</v>
      </c>
    </row>
    <row r="217" spans="2:9" ht="48" customHeight="1">
      <c r="B217" s="47"/>
      <c r="C217" s="50"/>
      <c r="D217" s="61"/>
      <c r="E217" s="64" t="s">
        <v>1544</v>
      </c>
      <c r="F217" s="20" t="s">
        <v>1056</v>
      </c>
      <c r="G217" s="72"/>
      <c r="H217" s="20" t="s">
        <v>701</v>
      </c>
      <c r="I217" s="19" t="str">
        <f>HYPERLINK("..\医療費分析(令和3年度)\2-5.歯科医療費の状況.xlsx#'中分類別歯科医療費'!A1","2-5.歯科医療費の状況.xlsx#中分類別歯科医療費!A1")</f>
        <v>2-5.歯科医療費の状況.xlsx#中分類別歯科医療費!A1</v>
      </c>
    </row>
    <row r="218" spans="2:9" ht="48" customHeight="1">
      <c r="B218" s="47"/>
      <c r="C218" s="50"/>
      <c r="D218" s="61"/>
      <c r="E218" s="65"/>
      <c r="F218" s="21" t="s">
        <v>1503</v>
      </c>
      <c r="G218" s="72"/>
      <c r="H218" s="21" t="s">
        <v>1305</v>
      </c>
      <c r="I218" s="28" t="str">
        <f>HYPERLINK("..\医療費分析(令和3年度)\2-5.歯科医療費の状況.xlsx#'年齢階層別_中分類別歯科医療費'!A1","2-5.歯科医療費の状況.xlsx#年齢階層別_中分類別歯科医療費!A1")</f>
        <v>2-5.歯科医療費の状況.xlsx#年齢階層別_中分類別歯科医療費!A1</v>
      </c>
    </row>
    <row r="219" spans="2:9" ht="48" customHeight="1">
      <c r="B219" s="47"/>
      <c r="C219" s="50"/>
      <c r="D219" s="61"/>
      <c r="E219" s="65"/>
      <c r="F219" s="21" t="s">
        <v>1432</v>
      </c>
      <c r="G219" s="72"/>
      <c r="H219" s="21" t="s">
        <v>1050</v>
      </c>
      <c r="I219" s="28" t="str">
        <f>HYPERLINK("..\医療費分析(令和3年度)\2-5.歯科医療費の状況.xlsx#'男女別_中分類別歯科医療費'!A1","2-5.歯科医療費の状況.xlsx#男女別_中分類別歯科医療費!A1")</f>
        <v>2-5.歯科医療費の状況.xlsx#男女別_中分類別歯科医療費!A1</v>
      </c>
    </row>
    <row r="220" spans="2:9" ht="48" customHeight="1">
      <c r="B220" s="47"/>
      <c r="C220" s="50"/>
      <c r="D220" s="61"/>
      <c r="E220" s="65"/>
      <c r="F220" s="21" t="s">
        <v>1057</v>
      </c>
      <c r="G220" s="72"/>
      <c r="H220" s="21" t="s">
        <v>702</v>
      </c>
      <c r="I220" s="28" t="str">
        <f>HYPERLINK("..\医療費分析(令和3年度)\2-5.歯科医療費の状況.xlsx#'地区別_中分類別歯科医療費'!A1","2-5.歯科医療費の状況.xlsx#地区別_中分類別歯科医療費!A1")</f>
        <v>2-5.歯科医療費の状況.xlsx#地区別_中分類別歯科医療費!A1</v>
      </c>
    </row>
    <row r="221" spans="2:9" ht="48" customHeight="1">
      <c r="B221" s="47"/>
      <c r="C221" s="50"/>
      <c r="D221" s="61"/>
      <c r="E221" s="65"/>
      <c r="F221" s="21" t="s">
        <v>1058</v>
      </c>
      <c r="G221" s="72"/>
      <c r="H221" s="21" t="s">
        <v>703</v>
      </c>
      <c r="I221" s="28" t="str">
        <f>HYPERLINK("..\医療費分析(令和3年度)\2-5.歯科医療費の状況.xlsx#'市区町村別_中分類別歯科医療費'!A1","2-5.歯科医療費の状況.xlsx#市区町村別_中分類別歯科医療費!A1")</f>
        <v>2-5.歯科医療費の状況.xlsx#市区町村別_中分類別歯科医療費!A1</v>
      </c>
    </row>
    <row r="222" spans="2:9" ht="48" customHeight="1">
      <c r="B222" s="47"/>
      <c r="C222" s="50"/>
      <c r="D222" s="61"/>
      <c r="E222" s="65"/>
      <c r="F222" s="21" t="s">
        <v>1307</v>
      </c>
      <c r="G222" s="72"/>
      <c r="H222" s="21" t="s">
        <v>1306</v>
      </c>
      <c r="I222" s="28" t="str">
        <f>HYPERLINK("..\医療費分析(令和3年度)\2-5.歯科医療費の状況.xlsx#'中分類別歯科医療費上位5疾病'!A1","2-5.歯科医療費の状況.xlsx#中分類別歯科医療費上位5疾病!A1")</f>
        <v>2-5.歯科医療費の状況.xlsx#中分類別歯科医療費上位5疾病!A1</v>
      </c>
    </row>
    <row r="223" spans="2:9" ht="48" customHeight="1">
      <c r="B223" s="47"/>
      <c r="C223" s="50"/>
      <c r="D223" s="61"/>
      <c r="E223" s="65"/>
      <c r="F223" s="21" t="s">
        <v>1308</v>
      </c>
      <c r="G223" s="72"/>
      <c r="H223" s="21" t="s">
        <v>1051</v>
      </c>
      <c r="I223" s="28" t="str">
        <f>HYPERLINK("..\医療費分析(令和3年度)\2-5.歯科医療費の状況.xlsx#'地区別_中分類別歯科医療費上位5疾病'!A1","2-5.歯科医療費の状況.xlsx#地区別_中分類別歯科医療費上位5疾病!A1")</f>
        <v>2-5.歯科医療費の状況.xlsx#地区別_中分類別歯科医療費上位5疾病!A1</v>
      </c>
    </row>
    <row r="224" spans="2:9" ht="48" customHeight="1">
      <c r="B224" s="47"/>
      <c r="C224" s="50"/>
      <c r="D224" s="61"/>
      <c r="E224" s="65"/>
      <c r="F224" s="21" t="s">
        <v>1319</v>
      </c>
      <c r="G224" s="72"/>
      <c r="H224" s="21" t="s">
        <v>1052</v>
      </c>
      <c r="I224" s="28" t="str">
        <f>HYPERLINK("..\医療費分析(令和3年度)\2-5.歯科医療費の状況.xlsx#'市区町村別_中分類別歯科医療費上位5疾病'!A1","2-5.歯科医療費の状況.xlsx#市区町村別_中分類別歯科医療費上位5疾病!A1")</f>
        <v>2-5.歯科医療費の状況.xlsx#市区町村別_中分類別歯科医療費上位5疾病!A1</v>
      </c>
    </row>
    <row r="225" spans="2:9" ht="48" customHeight="1">
      <c r="B225" s="47"/>
      <c r="C225" s="50"/>
      <c r="D225" s="61"/>
      <c r="E225" s="65"/>
      <c r="F225" s="21" t="s">
        <v>1309</v>
      </c>
      <c r="G225" s="72"/>
      <c r="H225" s="21" t="s">
        <v>1053</v>
      </c>
      <c r="I225" s="28" t="str">
        <f>HYPERLINK("..\医療費分析(令和3年度)\2-5.歯科医療費の状況.xlsx#'中分類別歯科患者数上位5疾病'!A1","2-5.歯科医療費の状況.xlsx#中分類別歯科患者数上位5疾病!A1")</f>
        <v>2-5.歯科医療費の状況.xlsx#中分類別歯科患者数上位5疾病!A1</v>
      </c>
    </row>
    <row r="226" spans="2:9" ht="48" customHeight="1">
      <c r="B226" s="47"/>
      <c r="C226" s="50"/>
      <c r="D226" s="61"/>
      <c r="E226" s="65"/>
      <c r="F226" s="21" t="s">
        <v>1310</v>
      </c>
      <c r="G226" s="72"/>
      <c r="H226" s="21" t="s">
        <v>1054</v>
      </c>
      <c r="I226" s="28" t="str">
        <f>HYPERLINK("..\医療費分析(令和3年度)\2-5.歯科医療費の状況.xlsx#'地区別_中分類別歯科患者数上位5疾病'!A1","2-5.歯科医療費の状況.xlsx#地区別_中分類別歯科患者数上位5疾病!A1")</f>
        <v>2-5.歯科医療費の状況.xlsx#地区別_中分類別歯科患者数上位5疾病!A1</v>
      </c>
    </row>
    <row r="227" spans="2:9" ht="48" customHeight="1">
      <c r="B227" s="47"/>
      <c r="C227" s="50"/>
      <c r="D227" s="61"/>
      <c r="E227" s="66"/>
      <c r="F227" s="23" t="s">
        <v>1320</v>
      </c>
      <c r="G227" s="72"/>
      <c r="H227" s="22" t="s">
        <v>1055</v>
      </c>
      <c r="I227" s="29" t="str">
        <f>HYPERLINK("..\医療費分析(令和3年度)\2-5.歯科医療費の状況.xlsx#'市区町村別_中分類別歯科患者数上位5疾病'!A1","2-5.歯科医療費の状況.xlsx#市区町村別_中分類別歯科患者数上位5疾病!A1")</f>
        <v>2-5.歯科医療費の状況.xlsx#市区町村別_中分類別歯科患者数上位5疾病!A1</v>
      </c>
    </row>
    <row r="228" spans="2:9" ht="48" customHeight="1">
      <c r="B228" s="47"/>
      <c r="C228" s="50"/>
      <c r="D228" s="61"/>
      <c r="E228" s="82" t="s">
        <v>277</v>
      </c>
      <c r="F228" s="5" t="s">
        <v>295</v>
      </c>
      <c r="G228" s="63"/>
      <c r="H228" s="5" t="s">
        <v>704</v>
      </c>
      <c r="I228" s="19" t="str">
        <f>HYPERLINK("..\医療費分析(令和3年度)\2-5.歯科医療費の状況.xlsx#'特定疾病別歯科医療費'!A1","2-5.歯科医療費の状況.xlsx#特定疾病別歯科医療費!A1")</f>
        <v>2-5.歯科医療費の状況.xlsx#特定疾病別歯科医療費!A1</v>
      </c>
    </row>
    <row r="229" spans="2:9" ht="48" customHeight="1">
      <c r="B229" s="47"/>
      <c r="C229" s="50"/>
      <c r="D229" s="61"/>
      <c r="E229" s="82"/>
      <c r="F229" s="6" t="s">
        <v>276</v>
      </c>
      <c r="G229" s="63"/>
      <c r="H229" s="6" t="s">
        <v>705</v>
      </c>
      <c r="I229" s="28" t="str">
        <f>HYPERLINK("..\医療費分析(令和3年度)\2-5.歯科医療費の状況.xlsx#'地区別_特定疾病別歯科医療費'!A1","2-5.歯科医療費の状況.xlsx#地区別_特定疾病別歯科医療費!A1")</f>
        <v>2-5.歯科医療費の状況.xlsx#地区別_特定疾病別歯科医療費!A1</v>
      </c>
    </row>
    <row r="230" spans="2:9" ht="48" customHeight="1">
      <c r="B230" s="47"/>
      <c r="C230" s="50"/>
      <c r="D230" s="61"/>
      <c r="E230" s="82"/>
      <c r="F230" s="18" t="s">
        <v>288</v>
      </c>
      <c r="G230" s="63"/>
      <c r="H230" s="18" t="s">
        <v>706</v>
      </c>
      <c r="I230" s="32" t="str">
        <f>HYPERLINK("..\医療費分析(令和3年度)\2-5.歯科医療費の状況.xlsx#'市区町村別_特定疾病別歯科医療費'!A1","2-5.歯科医療費の状況.xlsx#市区町村別_特定疾病別歯科医療費!A1")</f>
        <v>2-5.歯科医療費の状況.xlsx#市区町村別_特定疾病別歯科医療費!A1</v>
      </c>
    </row>
    <row r="231" spans="2:9" ht="48" customHeight="1">
      <c r="B231" s="47"/>
      <c r="C231" s="50"/>
      <c r="D231" s="61"/>
      <c r="E231" s="82" t="s">
        <v>1545</v>
      </c>
      <c r="F231" s="20" t="s">
        <v>1504</v>
      </c>
      <c r="G231" s="63"/>
      <c r="H231" s="33" t="s">
        <v>1059</v>
      </c>
      <c r="I231" s="19" t="str">
        <f>HYPERLINK("..\医療費分析(令和3年度)\2-5.歯科医療費の状況.xlsx#'年齢階層別_推計残存歯数階層別人数'!A1","2-5.歯科医療費の状況.xlsx#年齢階層別_推計残存歯数階層別人数!A1")</f>
        <v>2-5.歯科医療費の状況.xlsx#年齢階層別_推計残存歯数階層別人数!A1</v>
      </c>
    </row>
    <row r="232" spans="2:9" ht="48" customHeight="1">
      <c r="B232" s="47"/>
      <c r="C232" s="50"/>
      <c r="D232" s="61"/>
      <c r="E232" s="82"/>
      <c r="F232" s="21" t="s">
        <v>1311</v>
      </c>
      <c r="G232" s="63"/>
      <c r="H232" s="24" t="s">
        <v>1060</v>
      </c>
      <c r="I232" s="28" t="str">
        <f>HYPERLINK("..\医療費分析(令和3年度)\2-5.歯科医療費の状況.xlsx#'地区別_推計残存歯数階層別人数'!A1","2-5.歯科医療費の状況.xlsx#地区別_推計残存歯数階層別人数!A1")</f>
        <v>2-5.歯科医療費の状況.xlsx#地区別_推計残存歯数階層別人数!A1</v>
      </c>
    </row>
    <row r="233" spans="2:9" ht="48" customHeight="1">
      <c r="B233" s="47"/>
      <c r="C233" s="50"/>
      <c r="D233" s="61"/>
      <c r="E233" s="82"/>
      <c r="F233" s="21" t="s">
        <v>1634</v>
      </c>
      <c r="G233" s="63"/>
      <c r="H233" s="24" t="s">
        <v>1061</v>
      </c>
      <c r="I233" s="28" t="str">
        <f>HYPERLINK("..\医療費分析(令和3年度)\2-5.歯科医療費の状況.xlsx#'地区別_推計残存歯数階層別人数割合グラフ'!A1","2-5.歯科医療費の状況.xlsx#地区別_推計残存歯数階層別人数割合グラフ!A1")</f>
        <v>2-5.歯科医療費の状況.xlsx#地区別_推計残存歯数階層別人数割合グラフ!A1</v>
      </c>
    </row>
    <row r="234" spans="2:9" ht="48" customHeight="1">
      <c r="B234" s="47"/>
      <c r="C234" s="50"/>
      <c r="D234" s="61"/>
      <c r="E234" s="82"/>
      <c r="F234" s="21" t="s">
        <v>1321</v>
      </c>
      <c r="G234" s="63"/>
      <c r="H234" s="24" t="s">
        <v>1062</v>
      </c>
      <c r="I234" s="28" t="str">
        <f>HYPERLINK("..\医療費分析(令和3年度)\2-5.歯科医療費の状況.xlsx#'市区町村別_推計残存歯数階層別人数'!A1","2-5.歯科医療費の状況.xlsx#市区町村別_推計残存歯数階層別人数!A1")</f>
        <v>2-5.歯科医療費の状況.xlsx#市区町村別_推計残存歯数階層別人数!A1</v>
      </c>
    </row>
    <row r="235" spans="2:9" ht="48" customHeight="1">
      <c r="B235" s="47"/>
      <c r="C235" s="50"/>
      <c r="D235" s="61"/>
      <c r="E235" s="82"/>
      <c r="F235" s="21" t="s">
        <v>1635</v>
      </c>
      <c r="G235" s="63"/>
      <c r="H235" s="24" t="s">
        <v>1063</v>
      </c>
      <c r="I235" s="28" t="str">
        <f>HYPERLINK("..\医療費分析(令和3年度)\2-5.歯科医療費の状況.xlsx#'市区町村別_推計残存歯数階層別人数割合グラフ'!A1","2-5.歯科医療費の状況.xlsx#市区町村別_推計残存歯数階層別人数割合グラフ!A1")</f>
        <v>2-5.歯科医療費の状況.xlsx#市区町村別_推計残存歯数階層別人数割合グラフ!A1</v>
      </c>
    </row>
    <row r="236" spans="2:9" ht="48" customHeight="1">
      <c r="B236" s="47"/>
      <c r="C236" s="50"/>
      <c r="D236" s="61"/>
      <c r="E236" s="82"/>
      <c r="F236" s="21" t="s">
        <v>1312</v>
      </c>
      <c r="G236" s="63"/>
      <c r="H236" s="24" t="s">
        <v>1064</v>
      </c>
      <c r="I236" s="28" t="str">
        <f>HYPERLINK("..\医療費分析(令和3年度)\2-5.歯科医療費の状況.xlsx#'推計残存歯数階層別医療費(医科･調剤)'!A1","2-5.歯科医療費の状況.xlsx#推計残存歯数階層別医療費(医科･調剤)!A1")</f>
        <v>2-5.歯科医療費の状況.xlsx#推計残存歯数階層別医療費(医科･調剤)!A1</v>
      </c>
    </row>
    <row r="237" spans="2:9" ht="48" customHeight="1">
      <c r="B237" s="47"/>
      <c r="C237" s="50"/>
      <c r="D237" s="61"/>
      <c r="E237" s="82"/>
      <c r="F237" s="21" t="s">
        <v>1313</v>
      </c>
      <c r="G237" s="63"/>
      <c r="H237" s="24" t="s">
        <v>1065</v>
      </c>
      <c r="I237" s="28" t="str">
        <f>HYPERLINK("..\医療費分析(令和3年度)\2-5.歯科医療費の状況.xlsx#'地区別_推計残存歯数階層別医療費(医科･調剤)'!A1","2-5.歯科医療費の状況.xlsx#地区別_推計残存歯数階層別医療費(医科･調剤)!A1")</f>
        <v>2-5.歯科医療費の状況.xlsx#地区別_推計残存歯数階層別医療費(医科･調剤)!A1</v>
      </c>
    </row>
    <row r="238" spans="2:9" ht="48" customHeight="1">
      <c r="B238" s="47"/>
      <c r="C238" s="50"/>
      <c r="D238" s="61"/>
      <c r="E238" s="82"/>
      <c r="F238" s="21" t="s">
        <v>1322</v>
      </c>
      <c r="G238" s="63"/>
      <c r="H238" s="24" t="s">
        <v>1066</v>
      </c>
      <c r="I238" s="28" t="str">
        <f>HYPERLINK("..\医療費分析(令和3年度)\2-5.歯科医療費の状況.xlsx#'市区町村別_推計残存歯数階層別医療費(医科･調剤)'!A1","2-5.歯科医療費の状況.xlsx#市区町村別_推計残存歯数階層別医療費(医科･調剤)!A1")</f>
        <v>2-5.歯科医療費の状況.xlsx#市区町村別_推計残存歯数階層別医療費(医科･調剤)!A1</v>
      </c>
    </row>
    <row r="239" spans="2:9" ht="48" customHeight="1">
      <c r="B239" s="47"/>
      <c r="C239" s="50"/>
      <c r="D239" s="61"/>
      <c r="E239" s="82"/>
      <c r="F239" s="21" t="s">
        <v>1314</v>
      </c>
      <c r="G239" s="63"/>
      <c r="H239" s="24" t="s">
        <v>1067</v>
      </c>
      <c r="I239" s="28" t="str">
        <f>HYPERLINK("..\医療費分析(令和3年度)\2-5.歯科医療費の状況.xlsx#'推計残存歯数階層別生活習慣病等患者数'!A1","2-5.歯科医療費の状況.xlsx#推計残存歯数階層別生活習慣病等患者数!A1")</f>
        <v>2-5.歯科医療費の状況.xlsx#推計残存歯数階層別生活習慣病等患者数!A1</v>
      </c>
    </row>
    <row r="240" spans="2:9" ht="48" customHeight="1">
      <c r="B240" s="47"/>
      <c r="C240" s="50"/>
      <c r="D240" s="61"/>
      <c r="E240" s="82"/>
      <c r="F240" s="21" t="s">
        <v>1315</v>
      </c>
      <c r="G240" s="63"/>
      <c r="H240" s="24" t="s">
        <v>1068</v>
      </c>
      <c r="I240" s="28" t="str">
        <f>HYPERLINK("..\医療費分析(令和3年度)\2-5.歯科医療費の状況.xlsx#'地区別_推計残存歯数階層別生活習慣病等患者数'!A1","2-5.歯科医療費の状況.xlsx#地区別_推計残存歯数階層別生活習慣病等患者数!A1")</f>
        <v>2-5.歯科医療費の状況.xlsx#地区別_推計残存歯数階層別生活習慣病等患者数!A1</v>
      </c>
    </row>
    <row r="241" spans="2:9" ht="48" customHeight="1">
      <c r="B241" s="47"/>
      <c r="C241" s="50"/>
      <c r="D241" s="61"/>
      <c r="E241" s="82"/>
      <c r="F241" s="21" t="s">
        <v>1316</v>
      </c>
      <c r="G241" s="63"/>
      <c r="H241" s="24" t="s">
        <v>1069</v>
      </c>
      <c r="I241" s="28" t="str">
        <f>HYPERLINK("..\医療費分析(令和3年度)\2-5.歯科医療費の状況.xlsx#'市区町村別_推計残存歯数階層別生活習慣病等患者数'!A1","2-5.歯科医療費の状況.xlsx#市区町村別_推計残存歯数階層別生活習慣病等患者数!A1")</f>
        <v>2-5.歯科医療費の状況.xlsx#市区町村別_推計残存歯数階層別生活習慣病等患者数!A1</v>
      </c>
    </row>
    <row r="242" spans="2:9" ht="48" customHeight="1">
      <c r="B242" s="47"/>
      <c r="C242" s="50"/>
      <c r="D242" s="61"/>
      <c r="E242" s="82"/>
      <c r="F242" s="21" t="s">
        <v>1323</v>
      </c>
      <c r="G242" s="63"/>
      <c r="H242" s="24" t="s">
        <v>1070</v>
      </c>
      <c r="I242" s="28" t="str">
        <f>HYPERLINK("..\医療費分析(令和3年度)\2-5.歯科医療費の状況.xlsx#'推計残存歯数階層別誤嚥性肺炎患者数'!A1","2-5.歯科医療費の状況.xlsx#推計残存歯数階層別誤嚥性肺炎患者数!A1")</f>
        <v>2-5.歯科医療費の状況.xlsx#推計残存歯数階層別誤嚥性肺炎患者数!A1</v>
      </c>
    </row>
    <row r="243" spans="2:9" ht="48" customHeight="1">
      <c r="B243" s="47"/>
      <c r="C243" s="50"/>
      <c r="D243" s="61"/>
      <c r="E243" s="82"/>
      <c r="F243" s="21" t="s">
        <v>1324</v>
      </c>
      <c r="G243" s="63"/>
      <c r="H243" s="24" t="s">
        <v>1071</v>
      </c>
      <c r="I243" s="28" t="str">
        <f>HYPERLINK("..\医療費分析(令和3年度)\2-5.歯科医療費の状況.xlsx#'地区別_推計残存歯数階層別誤嚥性肺炎患者数'!A1","2-5.歯科医療費の状況.xlsx#地区別_推計残存歯数階層別誤嚥性肺炎患者数!A1")</f>
        <v>2-5.歯科医療費の状況.xlsx#地区別_推計残存歯数階層別誤嚥性肺炎患者数!A1</v>
      </c>
    </row>
    <row r="244" spans="2:9" ht="48" customHeight="1">
      <c r="B244" s="47"/>
      <c r="C244" s="50"/>
      <c r="D244" s="61"/>
      <c r="E244" s="82"/>
      <c r="F244" s="21" t="s">
        <v>1325</v>
      </c>
      <c r="G244" s="63"/>
      <c r="H244" s="24" t="s">
        <v>1072</v>
      </c>
      <c r="I244" s="28" t="str">
        <f>HYPERLINK("..\医療費分析(令和3年度)\2-5.歯科医療費の状況.xlsx#'市区町村別_推計残存歯数階層別誤嚥性肺炎患者数'!A1","2-5.歯科医療費の状況.xlsx#市区町村別_推計残存歯数階層別誤嚥性肺炎患者数!A1")</f>
        <v>2-5.歯科医療費の状況.xlsx#市区町村別_推計残存歯数階層別誤嚥性肺炎患者数!A1</v>
      </c>
    </row>
    <row r="245" spans="2:9" ht="48" customHeight="1">
      <c r="B245" s="47"/>
      <c r="C245" s="50"/>
      <c r="D245" s="61"/>
      <c r="E245" s="82"/>
      <c r="F245" s="21" t="s">
        <v>1326</v>
      </c>
      <c r="G245" s="63"/>
      <c r="H245" s="24" t="s">
        <v>1073</v>
      </c>
      <c r="I245" s="28" t="str">
        <f>HYPERLINK("..\医療費分析(令和3年度)\2-5.歯科医療費の状況.xlsx#'推計残存歯数階層別要介護度別人数'!A1","2-5.歯科医療費の状況.xlsx#推計残存歯数階層別要介護度別人数!A1")</f>
        <v>2-5.歯科医療費の状況.xlsx#推計残存歯数階層別要介護度別人数!A1</v>
      </c>
    </row>
    <row r="246" spans="2:9" ht="48" customHeight="1">
      <c r="B246" s="47"/>
      <c r="C246" s="50"/>
      <c r="D246" s="61"/>
      <c r="E246" s="82"/>
      <c r="F246" s="21" t="s">
        <v>1327</v>
      </c>
      <c r="G246" s="63"/>
      <c r="H246" s="24" t="s">
        <v>1074</v>
      </c>
      <c r="I246" s="28" t="str">
        <f>HYPERLINK("..\医療費分析(令和3年度)\2-5.歯科医療費の状況.xlsx#'地区別_推計残存歯数階層別要介護度別人数'!A1","2-5.歯科医療費の状況.xlsx#地区別_推計残存歯数階層別要介護度別人数!A1")</f>
        <v>2-5.歯科医療費の状況.xlsx#地区別_推計残存歯数階層別要介護度別人数!A1</v>
      </c>
    </row>
    <row r="247" spans="2:9" ht="48" customHeight="1">
      <c r="B247" s="47"/>
      <c r="C247" s="51"/>
      <c r="D247" s="62"/>
      <c r="E247" s="82"/>
      <c r="F247" s="22" t="s">
        <v>1328</v>
      </c>
      <c r="G247" s="73"/>
      <c r="H247" s="25" t="s">
        <v>1075</v>
      </c>
      <c r="I247" s="29" t="str">
        <f>HYPERLINK("..\医療費分析(令和3年度)\2-5.歯科医療費の状況.xlsx#'市区町村別_推計残存歯数階層別要介護度別人数'!A1","2-5.歯科医療費の状況.xlsx#市区町村別_推計残存歯数階層別要介護度別人数!A1")</f>
        <v>2-5.歯科医療費の状況.xlsx#市区町村別_推計残存歯数階層別要介護度別人数!A1</v>
      </c>
    </row>
    <row r="248" spans="2:9" ht="48" customHeight="1">
      <c r="B248" s="47"/>
      <c r="C248" s="58">
        <v>6</v>
      </c>
      <c r="D248" s="59" t="s">
        <v>174</v>
      </c>
      <c r="E248" s="36" t="s">
        <v>12</v>
      </c>
      <c r="F248" s="20" t="s">
        <v>1546</v>
      </c>
      <c r="G248" s="39" t="s">
        <v>291</v>
      </c>
      <c r="H248" s="11" t="s">
        <v>1076</v>
      </c>
      <c r="I248" s="19" t="str">
        <f>HYPERLINK("..\医療費分析(令和3年度)\2-6.医科健診分析.xlsx#'年齢別_健診受診率(通年資格)'!A1","2-6.医科健診分析.xlsx#年齢別_健診受診率(通年資格)!A1")</f>
        <v>2-6.医科健診分析.xlsx#年齢別_健診受診率(通年資格)!A1</v>
      </c>
    </row>
    <row r="249" spans="2:9" ht="48" customHeight="1">
      <c r="B249" s="47"/>
      <c r="C249" s="58"/>
      <c r="D249" s="59"/>
      <c r="E249" s="37"/>
      <c r="F249" s="21" t="s">
        <v>1547</v>
      </c>
      <c r="G249" s="39"/>
      <c r="H249" s="14" t="s">
        <v>1077</v>
      </c>
      <c r="I249" s="28" t="str">
        <f>HYPERLINK("..\医療費分析(令和3年度)\2-6.医科健診分析.xlsx#'年齢別_健診受診率(通年資格)グラフ'!A1","2-6.医科健診分析.xlsx#年齢別_健診受診率(通年資格)グラフ!A1")</f>
        <v>2-6.医科健診分析.xlsx#年齢別_健診受診率(通年資格)グラフ!A1</v>
      </c>
    </row>
    <row r="250" spans="2:9" ht="48" customHeight="1">
      <c r="B250" s="47"/>
      <c r="C250" s="58"/>
      <c r="D250" s="59"/>
      <c r="E250" s="37"/>
      <c r="F250" s="21" t="s">
        <v>1548</v>
      </c>
      <c r="G250" s="39"/>
      <c r="H250" s="14" t="s">
        <v>1329</v>
      </c>
      <c r="I250" s="28" t="str">
        <f>HYPERLINK("..\医療費分析(令和3年度)\2-6.医科健診分析.xlsx#'要介護度別_健診受診率(通年資格)'!A1","2-6.医科健診分析.xlsx#要介護度別_健診受診率(通年資格)!A1")</f>
        <v>2-6.医科健診分析.xlsx#要介護度別_健診受診率(通年資格)!A1</v>
      </c>
    </row>
    <row r="251" spans="2:9" ht="48" customHeight="1">
      <c r="B251" s="47"/>
      <c r="C251" s="58"/>
      <c r="D251" s="59"/>
      <c r="E251" s="37"/>
      <c r="F251" s="21" t="s">
        <v>1549</v>
      </c>
      <c r="G251" s="39"/>
      <c r="H251" s="14" t="s">
        <v>1078</v>
      </c>
      <c r="I251" s="28" t="str">
        <f>HYPERLINK("..\医療費分析(令和3年度)\2-6.医科健診分析.xlsx#'要介護度別_健診受診率(通年資格)グラフ'!A1","2-6.医科健診分析.xlsx#要介護度別_健診受診率(通年資格)グラフ!A1")</f>
        <v>2-6.医科健診分析.xlsx#要介護度別_健診受診率(通年資格)グラフ!A1</v>
      </c>
    </row>
    <row r="252" spans="2:9" ht="48" customHeight="1">
      <c r="B252" s="47"/>
      <c r="C252" s="58"/>
      <c r="D252" s="59"/>
      <c r="E252" s="37"/>
      <c r="F252" s="21" t="s">
        <v>1550</v>
      </c>
      <c r="G252" s="39"/>
      <c r="H252" s="14" t="s">
        <v>1079</v>
      </c>
      <c r="I252" s="28" t="str">
        <f>HYPERLINK("..\医療費分析(令和3年度)\2-6.医科健診分析.xlsx#'男女別_健診受診率(通年資格)'!A1","2-6.医科健診分析.xlsx#男女別_健診受診率(通年資格)!A1")</f>
        <v>2-6.医科健診分析.xlsx#男女別_健診受診率(通年資格)!A1</v>
      </c>
    </row>
    <row r="253" spans="2:9" ht="48" customHeight="1">
      <c r="B253" s="47"/>
      <c r="C253" s="58"/>
      <c r="D253" s="59"/>
      <c r="E253" s="37"/>
      <c r="F253" s="21" t="s">
        <v>1330</v>
      </c>
      <c r="G253" s="39"/>
      <c r="H253" s="14" t="s">
        <v>1080</v>
      </c>
      <c r="I253" s="28" t="str">
        <f>HYPERLINK("..\医療費分析(令和3年度)\2-6.医科健診分析.xlsx#'地区別_健診受診率(通年資格)'!A1","2-6.医科健診分析.xlsx#地区別_健診受診率(通年資格)!A1")</f>
        <v>2-6.医科健診分析.xlsx#地区別_健診受診率(通年資格)!A1</v>
      </c>
    </row>
    <row r="254" spans="2:9" ht="48" customHeight="1">
      <c r="B254" s="47"/>
      <c r="C254" s="58"/>
      <c r="D254" s="59"/>
      <c r="E254" s="37"/>
      <c r="F254" s="21" t="s">
        <v>1331</v>
      </c>
      <c r="G254" s="39"/>
      <c r="H254" s="14" t="s">
        <v>1081</v>
      </c>
      <c r="I254" s="28" t="str">
        <f>HYPERLINK("..\医療費分析(令和3年度)\2-6.医科健診分析.xlsx#'地区別_健診受診率(通年資格)グラフ'!A1","2-6.医科健診分析.xlsx#地区別_健診受診率(通年資格)グラフ!A1")</f>
        <v>2-6.医科健診分析.xlsx#地区別_健診受診率(通年資格)グラフ!A1</v>
      </c>
    </row>
    <row r="255" spans="2:9" ht="48" customHeight="1">
      <c r="B255" s="47"/>
      <c r="C255" s="58"/>
      <c r="D255" s="59"/>
      <c r="E255" s="37"/>
      <c r="F255" s="21" t="s">
        <v>1332</v>
      </c>
      <c r="G255" s="39"/>
      <c r="H255" s="7" t="s">
        <v>1082</v>
      </c>
      <c r="I255" s="28" t="str">
        <f>HYPERLINK("..\医療費分析(令和3年度)\2-6.医科健診分析.xlsx#'地区別_健診受診率(通年資格)MAP'!A1","2-6.医科健診分析.xlsx#地区別_健診受診率(通年資格)MAP!A1")</f>
        <v>2-6.医科健診分析.xlsx#地区別_健診受診率(通年資格)MAP!A1</v>
      </c>
    </row>
    <row r="256" spans="2:9" ht="48" customHeight="1">
      <c r="B256" s="47"/>
      <c r="C256" s="58"/>
      <c r="D256" s="59"/>
      <c r="E256" s="37"/>
      <c r="F256" s="21" t="s">
        <v>1333</v>
      </c>
      <c r="G256" s="39"/>
      <c r="H256" s="7" t="s">
        <v>1083</v>
      </c>
      <c r="I256" s="28" t="str">
        <f>HYPERLINK("..\医療費分析(令和3年度)\2-6.医科健診分析.xlsx#'市区町村別_健診受診率(通年資格)'!A1","2-6.医科健診分析.xlsx#市区町村別_健診受診率(通年資格)!A1")</f>
        <v>2-6.医科健診分析.xlsx#市区町村別_健診受診率(通年資格)!A1</v>
      </c>
    </row>
    <row r="257" spans="2:9" ht="48" customHeight="1">
      <c r="B257" s="47"/>
      <c r="C257" s="58"/>
      <c r="D257" s="59"/>
      <c r="E257" s="37"/>
      <c r="F257" s="21" t="s">
        <v>1334</v>
      </c>
      <c r="G257" s="39"/>
      <c r="H257" s="7" t="s">
        <v>1084</v>
      </c>
      <c r="I257" s="28" t="str">
        <f>HYPERLINK("..\医療費分析(令和3年度)\2-6.医科健診分析.xlsx#'市町村別_健診受診率(通年資格)グラフ'!A1","2-6.医科健診分析.xlsx#市町村別_健診受診率(通年資格)グラフ!A1")</f>
        <v>2-6.医科健診分析.xlsx#市町村別_健診受診率(通年資格)グラフ!A1</v>
      </c>
    </row>
    <row r="258" spans="2:9" ht="48" customHeight="1">
      <c r="B258" s="47"/>
      <c r="C258" s="58"/>
      <c r="D258" s="59"/>
      <c r="E258" s="37"/>
      <c r="F258" s="21" t="s">
        <v>1335</v>
      </c>
      <c r="G258" s="39"/>
      <c r="H258" s="7" t="s">
        <v>1085</v>
      </c>
      <c r="I258" s="28" t="str">
        <f>HYPERLINK("..\医療費分析(令和3年度)\2-6.医科健診分析.xlsx#'市区町村別_健診受診率(通年資格)MAP'!A1","2-6.医科健診分析.xlsx#市区町村別_健診受診率(通年資格)MAP!A1")</f>
        <v>2-6.医科健診分析.xlsx#市区町村別_健診受診率(通年資格)MAP!A1</v>
      </c>
    </row>
    <row r="259" spans="2:9" ht="48" customHeight="1">
      <c r="B259" s="47"/>
      <c r="C259" s="58"/>
      <c r="D259" s="59"/>
      <c r="E259" s="37"/>
      <c r="F259" s="21" t="s">
        <v>1482</v>
      </c>
      <c r="G259" s="39"/>
      <c r="H259" s="7" t="s">
        <v>1086</v>
      </c>
      <c r="I259" s="28" t="str">
        <f>HYPERLINK("..\医療費分析(令和3年度)\2-6.医科健診分析.xlsx#'年齢別_健診受診率(年度末資格)'!A1","2-6.医科健診分析.xlsx#年齢別_健診受診率(年度末資格)!A1")</f>
        <v>2-6.医科健診分析.xlsx#年齢別_健診受診率(年度末資格)!A1</v>
      </c>
    </row>
    <row r="260" spans="2:9" ht="48" customHeight="1">
      <c r="B260" s="47"/>
      <c r="C260" s="58"/>
      <c r="D260" s="59"/>
      <c r="E260" s="37"/>
      <c r="F260" s="21" t="s">
        <v>1483</v>
      </c>
      <c r="G260" s="39"/>
      <c r="H260" s="7" t="s">
        <v>1087</v>
      </c>
      <c r="I260" s="28" t="str">
        <f>HYPERLINK("..\医療費分析(令和3年度)\2-6.医科健診分析.xlsx#'年齢別_健診受診率(年度末資格)グラフ'!A1","2-6.医科健診分析.xlsx#年齢別_健診受診率(年度末資格)グラフ!A1")</f>
        <v>2-6.医科健診分析.xlsx#年齢別_健診受診率(年度末資格)グラフ!A1</v>
      </c>
    </row>
    <row r="261" spans="2:9" ht="48" customHeight="1">
      <c r="B261" s="47"/>
      <c r="C261" s="58"/>
      <c r="D261" s="59"/>
      <c r="E261" s="37"/>
      <c r="F261" s="21" t="s">
        <v>1484</v>
      </c>
      <c r="G261" s="39"/>
      <c r="H261" s="7" t="s">
        <v>1088</v>
      </c>
      <c r="I261" s="28" t="str">
        <f>HYPERLINK("..\医療費分析(令和3年度)\2-6.医科健診分析.xlsx#'要介護度別_受診率(年度末資格)'!A1","2-6.医科健診分析.xlsx#要介護度別_受診率(年度末資格)!A1")</f>
        <v>2-6.医科健診分析.xlsx#要介護度別_受診率(年度末資格)!A1</v>
      </c>
    </row>
    <row r="262" spans="2:9" ht="48" customHeight="1">
      <c r="B262" s="47"/>
      <c r="C262" s="58"/>
      <c r="D262" s="59"/>
      <c r="E262" s="37"/>
      <c r="F262" s="21" t="s">
        <v>1485</v>
      </c>
      <c r="G262" s="39"/>
      <c r="H262" s="14" t="s">
        <v>1089</v>
      </c>
      <c r="I262" s="28" t="str">
        <f>HYPERLINK("..\医療費分析(令和3年度)\2-6.医科健診分析.xlsx#'要介護度別_健診受診率(年度末資格)グラフ'!A1","2-6.医科健診分析.xlsx#要介護度別_健診受診率(年度末資格)グラフ!A1")</f>
        <v>2-6.医科健診分析.xlsx#要介護度別_健診受診率(年度末資格)グラフ!A1</v>
      </c>
    </row>
    <row r="263" spans="2:9" ht="48" customHeight="1">
      <c r="B263" s="47"/>
      <c r="C263" s="58"/>
      <c r="D263" s="59"/>
      <c r="E263" s="37"/>
      <c r="F263" s="21" t="s">
        <v>1433</v>
      </c>
      <c r="G263" s="39"/>
      <c r="H263" s="7" t="s">
        <v>1090</v>
      </c>
      <c r="I263" s="28" t="str">
        <f>HYPERLINK("..\医療費分析(令和3年度)\2-6.医科健診分析.xlsx#'男女別_健診受診率(年度末資格)'!A1","2-6.医科健診分析.xlsx#男女別_健診受診率(年度末資格)!A1")</f>
        <v>2-6.医科健診分析.xlsx#男女別_健診受診率(年度末資格)!A1</v>
      </c>
    </row>
    <row r="264" spans="2:9" ht="48" customHeight="1">
      <c r="B264" s="47"/>
      <c r="C264" s="58"/>
      <c r="D264" s="59"/>
      <c r="E264" s="37"/>
      <c r="F264" s="21" t="s">
        <v>1336</v>
      </c>
      <c r="G264" s="39"/>
      <c r="H264" s="7" t="s">
        <v>707</v>
      </c>
      <c r="I264" s="28" t="str">
        <f>HYPERLINK("..\医療費分析(令和3年度)\2-6.医科健診分析.xlsx#'地区別_健診受診率(年度末資格)'!A1","2-6.医科健診分析.xlsx#地区別_健診受診率(年度末資格)!A1")</f>
        <v>2-6.医科健診分析.xlsx#地区別_健診受診率(年度末資格)!A1</v>
      </c>
    </row>
    <row r="265" spans="2:9" ht="48" customHeight="1">
      <c r="B265" s="47"/>
      <c r="C265" s="58"/>
      <c r="D265" s="59"/>
      <c r="E265" s="37"/>
      <c r="F265" s="21" t="s">
        <v>1337</v>
      </c>
      <c r="G265" s="39"/>
      <c r="H265" s="7" t="s">
        <v>708</v>
      </c>
      <c r="I265" s="28" t="str">
        <f>HYPERLINK("..\医療費分析(令和3年度)\2-6.医科健診分析.xlsx#'地区別_健診受診率(年度末資格)グラフ'!A1","2-6.医科健診分析.xlsx#地区別_健診受診率(年度末資格)グラフ!A1")</f>
        <v>2-6.医科健診分析.xlsx#地区別_健診受診率(年度末資格)グラフ!A1</v>
      </c>
    </row>
    <row r="266" spans="2:9" ht="48" customHeight="1">
      <c r="B266" s="47"/>
      <c r="C266" s="58"/>
      <c r="D266" s="59"/>
      <c r="E266" s="37"/>
      <c r="F266" s="21" t="s">
        <v>1338</v>
      </c>
      <c r="G266" s="39"/>
      <c r="H266" s="7" t="s">
        <v>709</v>
      </c>
      <c r="I266" s="28" t="str">
        <f>HYPERLINK("..\医療費分析(令和3年度)\2-6.医科健診分析.xlsx#'地区別_健診受診率(年度末資格)MAP'!A1","2-6.医科健診分析.xlsx#地区別_健診受診率(年度末資格)MAP!A1")</f>
        <v>2-6.医科健診分析.xlsx#地区別_健診受診率(年度末資格)MAP!A1</v>
      </c>
    </row>
    <row r="267" spans="2:9" ht="48" customHeight="1">
      <c r="B267" s="47"/>
      <c r="C267" s="58"/>
      <c r="D267" s="59"/>
      <c r="E267" s="37"/>
      <c r="F267" s="21" t="s">
        <v>1339</v>
      </c>
      <c r="G267" s="39"/>
      <c r="H267" s="7" t="s">
        <v>710</v>
      </c>
      <c r="I267" s="28" t="str">
        <f>HYPERLINK("..\医療費分析(令和3年度)\2-6.医科健診分析.xlsx#'市区町村別_健診受診率(年度末資格)'!A1","2-6.医科健診分析.xlsx#市区町村別_健診受診率(年度末資格)!A1")</f>
        <v>2-6.医科健診分析.xlsx#市区町村別_健診受診率(年度末資格)!A1</v>
      </c>
    </row>
    <row r="268" spans="2:9" ht="48" customHeight="1">
      <c r="B268" s="47"/>
      <c r="C268" s="58"/>
      <c r="D268" s="59"/>
      <c r="E268" s="37"/>
      <c r="F268" s="21" t="s">
        <v>1340</v>
      </c>
      <c r="G268" s="39"/>
      <c r="H268" s="7" t="s">
        <v>711</v>
      </c>
      <c r="I268" s="28" t="str">
        <f>HYPERLINK("..\医療費分析(令和3年度)\2-6.医科健診分析.xlsx#'市町村別_健診受診率(年度末資格)グラフ'!A1","2-6.医科健診分析.xlsx#市町村別_健診受診率(年度末資格)グラフ!A1")</f>
        <v>2-6.医科健診分析.xlsx#市町村別_健診受診率(年度末資格)グラフ!A1</v>
      </c>
    </row>
    <row r="269" spans="2:9" ht="48" customHeight="1">
      <c r="B269" s="47"/>
      <c r="C269" s="58"/>
      <c r="D269" s="59"/>
      <c r="E269" s="38"/>
      <c r="F269" s="22" t="s">
        <v>1341</v>
      </c>
      <c r="G269" s="39"/>
      <c r="H269" s="7" t="s">
        <v>712</v>
      </c>
      <c r="I269" s="29" t="str">
        <f>HYPERLINK("..\医療費分析(令和3年度)\2-6.医科健診分析.xlsx#'市区町村別_健診受診率(年度末資格)MAP'!A1","2-6.医科健診分析.xlsx#市区町村別_健診受診率(年度末資格)MAP!A1")</f>
        <v>2-6.医科健診分析.xlsx#市区町村別_健診受診率(年度末資格)MAP!A1</v>
      </c>
    </row>
    <row r="270" spans="2:9" ht="48" customHeight="1">
      <c r="B270" s="47"/>
      <c r="C270" s="58"/>
      <c r="D270" s="59"/>
      <c r="E270" s="36" t="s">
        <v>1636</v>
      </c>
      <c r="F270" s="5" t="s">
        <v>1637</v>
      </c>
      <c r="G270" s="39"/>
      <c r="H270" s="11" t="s">
        <v>451</v>
      </c>
      <c r="I270" s="19" t="str">
        <f>HYPERLINK("..\医療費分析(令和3年度)\2-6.医科健診分析.xlsx#'指導対象者群分析'!A1","2-6.医科健診分析.xlsx#指導対象者群分析!A1")</f>
        <v>2-6.医科健診分析.xlsx#指導対象者群分析!A1</v>
      </c>
    </row>
    <row r="271" spans="2:9" ht="48" customHeight="1">
      <c r="B271" s="47"/>
      <c r="C271" s="58"/>
      <c r="D271" s="59"/>
      <c r="E271" s="37"/>
      <c r="F271" s="6" t="s">
        <v>1638</v>
      </c>
      <c r="G271" s="39"/>
      <c r="H271" s="7" t="s">
        <v>452</v>
      </c>
      <c r="I271" s="28" t="str">
        <f>HYPERLINK("..\医療費分析(令和3年度)\2-6.医科健診分析.xlsx#'地区別_指導対象者群分析'!A1","2-6.医科健診分析.xlsx#地区別_指導対象者群分析!A1")</f>
        <v>2-6.医科健診分析.xlsx#地区別_指導対象者群分析!A1</v>
      </c>
    </row>
    <row r="272" spans="2:9" ht="48" customHeight="1">
      <c r="B272" s="47"/>
      <c r="C272" s="58"/>
      <c r="D272" s="59"/>
      <c r="E272" s="37"/>
      <c r="F272" s="18" t="s">
        <v>296</v>
      </c>
      <c r="G272" s="39"/>
      <c r="H272" s="7" t="s">
        <v>841</v>
      </c>
      <c r="I272" s="28" t="str">
        <f>HYPERLINK("..\医療費分析(令和3年度)\2-6.医科健診分析.xlsx#'地区別_異常値放置者グラフ'!A1","2-6.医科健診分析.xlsx#地区別_異常値放置者グラフ!A1")</f>
        <v>2-6.医科健診分析.xlsx#地区別_異常値放置者グラフ!A1</v>
      </c>
    </row>
    <row r="273" spans="2:9" ht="48" customHeight="1">
      <c r="B273" s="47"/>
      <c r="C273" s="58"/>
      <c r="D273" s="59"/>
      <c r="E273" s="37"/>
      <c r="F273" s="18" t="s">
        <v>188</v>
      </c>
      <c r="G273" s="39"/>
      <c r="H273" s="7" t="s">
        <v>713</v>
      </c>
      <c r="I273" s="28" t="str">
        <f>HYPERLINK("..\医療費分析(令和3年度)\2-6.医科健診分析.xlsx#'地区別_治療中断者グラフ'!A1","2-6.医科健診分析.xlsx#地区別_治療中断者グラフ!A1")</f>
        <v>2-6.医科健診分析.xlsx#地区別_治療中断者グラフ!A1</v>
      </c>
    </row>
    <row r="274" spans="2:9" ht="48" customHeight="1">
      <c r="B274" s="47"/>
      <c r="C274" s="58"/>
      <c r="D274" s="59"/>
      <c r="E274" s="37"/>
      <c r="F274" s="18" t="s">
        <v>1639</v>
      </c>
      <c r="G274" s="39"/>
      <c r="H274" s="7" t="s">
        <v>455</v>
      </c>
      <c r="I274" s="28" t="str">
        <f>HYPERLINK("..\医療費分析(令和3年度)\2-6.医科健診分析.xlsx#'市区町村別_指導対象者群分析'!A1","2-6.医科健診分析.xlsx#市区町村別_指導対象者群分析!A1")</f>
        <v>2-6.医科健診分析.xlsx#市区町村別_指導対象者群分析!A1</v>
      </c>
    </row>
    <row r="275" spans="2:9" ht="48" customHeight="1">
      <c r="B275" s="47"/>
      <c r="C275" s="58"/>
      <c r="D275" s="59"/>
      <c r="E275" s="37"/>
      <c r="F275" s="18" t="s">
        <v>758</v>
      </c>
      <c r="G275" s="39"/>
      <c r="H275" s="7" t="s">
        <v>977</v>
      </c>
      <c r="I275" s="28" t="str">
        <f>HYPERLINK("..\医療費分析(令和3年度)\2-6.医科健診分析.xlsx#'市町村別_異常値放置者グラフ'!A1","2-6.医科健診分析.xlsx#市町村別_異常値放置者グラフ!A1")</f>
        <v>2-6.医科健診分析.xlsx#市町村別_異常値放置者グラフ!A1</v>
      </c>
    </row>
    <row r="276" spans="2:9" ht="48" customHeight="1">
      <c r="B276" s="47"/>
      <c r="C276" s="58"/>
      <c r="D276" s="59"/>
      <c r="E276" s="37"/>
      <c r="F276" s="6" t="s">
        <v>759</v>
      </c>
      <c r="G276" s="39"/>
      <c r="H276" s="7" t="s">
        <v>714</v>
      </c>
      <c r="I276" s="28" t="str">
        <f>HYPERLINK("..\医療費分析(令和3年度)\2-6.医科健診分析.xlsx#'市町村別_治療中断者グラフ'!A1","2-6.医科健診分析.xlsx#市町村別_治療中断者グラフ!A1")</f>
        <v>2-6.医科健診分析.xlsx#市町村別_治療中断者グラフ!A1</v>
      </c>
    </row>
    <row r="277" spans="2:9" ht="48" customHeight="1">
      <c r="B277" s="47"/>
      <c r="C277" s="58"/>
      <c r="D277" s="59"/>
      <c r="E277" s="37"/>
      <c r="F277" s="6" t="s">
        <v>760</v>
      </c>
      <c r="G277" s="39"/>
      <c r="H277" s="14" t="s">
        <v>715</v>
      </c>
      <c r="I277" s="28" t="str">
        <f>HYPERLINK("..\医療費分析(令和3年度)\2-6.医科健診分析.xlsx#'指導対象者群別医療費'!A1","2-6.医科健診分析.xlsx#指導対象者群別医療費!A1")</f>
        <v>2-6.医科健診分析.xlsx#指導対象者群別医療費!A1</v>
      </c>
    </row>
    <row r="278" spans="2:9" ht="48" customHeight="1">
      <c r="B278" s="47"/>
      <c r="C278" s="58"/>
      <c r="D278" s="59"/>
      <c r="E278" s="37"/>
      <c r="F278" s="6" t="s">
        <v>761</v>
      </c>
      <c r="G278" s="39"/>
      <c r="H278" s="14" t="s">
        <v>716</v>
      </c>
      <c r="I278" s="28" t="str">
        <f>HYPERLINK("..\医療費分析(令和3年度)\2-6.医科健診分析.xlsx#'地区別_指導対象者群別医療費'!A1","2-6.医科健診分析.xlsx#地区別_指導対象者群別医療費!A1")</f>
        <v>2-6.医科健診分析.xlsx#地区別_指導対象者群別医療費!A1</v>
      </c>
    </row>
    <row r="279" spans="2:9" ht="48" customHeight="1">
      <c r="B279" s="47"/>
      <c r="C279" s="58"/>
      <c r="D279" s="59"/>
      <c r="E279" s="37"/>
      <c r="F279" s="6" t="s">
        <v>763</v>
      </c>
      <c r="G279" s="39"/>
      <c r="H279" s="14" t="s">
        <v>717</v>
      </c>
      <c r="I279" s="28" t="str">
        <f>HYPERLINK("..\医療費分析(令和3年度)\2-6.医科健診分析.xlsx#'地区別_異常値放置者医療費グラフ'!A1","2-6.医科健診分析.xlsx#地区別_異常値放置者医療費グラフ!A1")</f>
        <v>2-6.医科健診分析.xlsx#地区別_異常値放置者医療費グラフ!A1</v>
      </c>
    </row>
    <row r="280" spans="2:9" ht="48" customHeight="1">
      <c r="B280" s="47"/>
      <c r="C280" s="58"/>
      <c r="D280" s="59"/>
      <c r="E280" s="37"/>
      <c r="F280" s="6" t="s">
        <v>764</v>
      </c>
      <c r="G280" s="39"/>
      <c r="H280" s="14" t="s">
        <v>718</v>
      </c>
      <c r="I280" s="28" t="str">
        <f>HYPERLINK("..\医療費分析(令和3年度)\2-6.医科健診分析.xlsx#'地区別_治療中断者医療費グラフ'!A1","2-6.医科健診分析.xlsx#地区別_治療中断者医療費グラフ!A1")</f>
        <v>2-6.医科健診分析.xlsx#地区別_治療中断者医療費グラフ!A1</v>
      </c>
    </row>
    <row r="281" spans="2:9" ht="48" customHeight="1">
      <c r="B281" s="47"/>
      <c r="C281" s="58"/>
      <c r="D281" s="59"/>
      <c r="E281" s="37"/>
      <c r="F281" s="6" t="s">
        <v>762</v>
      </c>
      <c r="G281" s="39"/>
      <c r="H281" s="14" t="s">
        <v>719</v>
      </c>
      <c r="I281" s="28" t="str">
        <f>HYPERLINK("..\医療費分析(令和3年度)\2-6.医科健診分析.xlsx#'市区町村別_指導対象者群別医療費'!A1","2-6.医科健診分析.xlsx#市区町村別_指導対象者群別医療費!A1")</f>
        <v>2-6.医科健診分析.xlsx#市区町村別_指導対象者群別医療費!A1</v>
      </c>
    </row>
    <row r="282" spans="2:9" ht="48" customHeight="1">
      <c r="B282" s="47"/>
      <c r="C282" s="58"/>
      <c r="D282" s="59"/>
      <c r="E282" s="37"/>
      <c r="F282" s="6" t="s">
        <v>765</v>
      </c>
      <c r="G282" s="39"/>
      <c r="H282" s="14" t="s">
        <v>840</v>
      </c>
      <c r="I282" s="28" t="str">
        <f>HYPERLINK("..\医療費分析(令和3年度)\2-6.医科健診分析.xlsx#'市町村別_異常値放置者医療費グラフ'!A1","2-6.医科健診分析.xlsx#市町村別_異常値放置者医療費グラフ!A1")</f>
        <v>2-6.医科健診分析.xlsx#市町村別_異常値放置者医療費グラフ!A1</v>
      </c>
    </row>
    <row r="283" spans="2:9" ht="48" customHeight="1">
      <c r="B283" s="47"/>
      <c r="C283" s="58"/>
      <c r="D283" s="59"/>
      <c r="E283" s="38"/>
      <c r="F283" s="10" t="s">
        <v>766</v>
      </c>
      <c r="G283" s="39"/>
      <c r="H283" s="14" t="s">
        <v>720</v>
      </c>
      <c r="I283" s="29" t="str">
        <f>HYPERLINK("..\医療費分析(令和3年度)\2-6.医科健診分析.xlsx#'市町村別_治療中断者医療費グラフ'!A1","2-6.医科健診分析.xlsx#市町村別_治療中断者医療費グラフ!A1")</f>
        <v>2-6.医科健診分析.xlsx#市町村別_治療中断者医療費グラフ!A1</v>
      </c>
    </row>
    <row r="284" spans="2:9" ht="48" customHeight="1">
      <c r="B284" s="47"/>
      <c r="C284" s="58"/>
      <c r="D284" s="59"/>
      <c r="E284" s="36" t="s">
        <v>13</v>
      </c>
      <c r="F284" s="11" t="s">
        <v>55</v>
      </c>
      <c r="G284" s="39"/>
      <c r="H284" s="11" t="s">
        <v>721</v>
      </c>
      <c r="I284" s="19" t="str">
        <f>HYPERLINK("..\医療費分析(令和3年度)\2-6.医科健診分析.xlsx#'有所見者割合'!A1","2-6.医科健診分析.xlsx#有所見者割合!A1")</f>
        <v>2-6.医科健診分析.xlsx#有所見者割合!A1</v>
      </c>
    </row>
    <row r="285" spans="2:9" ht="48" customHeight="1">
      <c r="B285" s="47"/>
      <c r="C285" s="58"/>
      <c r="D285" s="59"/>
      <c r="E285" s="37"/>
      <c r="F285" s="8" t="s">
        <v>51</v>
      </c>
      <c r="G285" s="39"/>
      <c r="H285" s="14" t="s">
        <v>722</v>
      </c>
      <c r="I285" s="28" t="str">
        <f>HYPERLINK("..\医療費分析(令和3年度)\2-6.医科健診分析.xlsx#'地区別_有所見者割合'!A1","2-6.医科健診分析.xlsx#地区別_有所見者割合!A1")</f>
        <v>2-6.医科健診分析.xlsx#地区別_有所見者割合!A1</v>
      </c>
    </row>
    <row r="286" spans="2:9" ht="48" customHeight="1">
      <c r="B286" s="47"/>
      <c r="C286" s="58"/>
      <c r="D286" s="59"/>
      <c r="E286" s="37"/>
      <c r="F286" s="6" t="s">
        <v>196</v>
      </c>
      <c r="G286" s="39"/>
      <c r="H286" s="7" t="s">
        <v>723</v>
      </c>
      <c r="I286" s="28" t="str">
        <f>HYPERLINK("..\医療費分析(令和3年度)\2-6.医科健診分析.xlsx#'地区別_BMIグラフ'!A1","2-6.医科健診分析.xlsx#地区別_BMIグラフ!A1")</f>
        <v>2-6.医科健診分析.xlsx#地区別_BMIグラフ!A1</v>
      </c>
    </row>
    <row r="287" spans="2:9" ht="48" customHeight="1">
      <c r="B287" s="47"/>
      <c r="C287" s="58"/>
      <c r="D287" s="59"/>
      <c r="E287" s="37"/>
      <c r="F287" s="6" t="s">
        <v>197</v>
      </c>
      <c r="G287" s="39"/>
      <c r="H287" s="7" t="s">
        <v>724</v>
      </c>
      <c r="I287" s="28" t="str">
        <f>HYPERLINK("..\医療費分析(令和3年度)\2-6.医科健診分析.xlsx#'地区別_BMIMAP'!A1","2-6.医科健診分析.xlsx#地区別_BMIMAP!A1")</f>
        <v>2-6.医科健診分析.xlsx#地区別_BMIMAP!A1</v>
      </c>
    </row>
    <row r="288" spans="2:9" ht="48" customHeight="1">
      <c r="B288" s="47"/>
      <c r="C288" s="58"/>
      <c r="D288" s="59"/>
      <c r="E288" s="37"/>
      <c r="F288" s="6" t="s">
        <v>166</v>
      </c>
      <c r="G288" s="39"/>
      <c r="H288" s="7" t="s">
        <v>725</v>
      </c>
      <c r="I288" s="28" t="str">
        <f>HYPERLINK("..\医療費分析(令和3年度)\2-6.医科健診分析.xlsx#'地区別_腹囲グラフ'!A1","2-6.医科健診分析.xlsx#地区別_腹囲グラフ!A1")</f>
        <v>2-6.医科健診分析.xlsx#地区別_腹囲グラフ!A1</v>
      </c>
    </row>
    <row r="289" spans="2:9" ht="48" customHeight="1">
      <c r="B289" s="47"/>
      <c r="C289" s="58"/>
      <c r="D289" s="59"/>
      <c r="E289" s="37"/>
      <c r="F289" s="6" t="s">
        <v>167</v>
      </c>
      <c r="G289" s="39"/>
      <c r="H289" s="7" t="s">
        <v>726</v>
      </c>
      <c r="I289" s="28" t="str">
        <f>HYPERLINK("..\医療費分析(令和3年度)\2-6.医科健診分析.xlsx#'地区別_腹囲MAP'!A1","2-6.医科健診分析.xlsx#地区別_腹囲MAP!A1")</f>
        <v>2-6.医科健診分析.xlsx#地区別_腹囲MAP!A1</v>
      </c>
    </row>
    <row r="290" spans="2:9" ht="48" customHeight="1">
      <c r="B290" s="47"/>
      <c r="C290" s="58"/>
      <c r="D290" s="59"/>
      <c r="E290" s="37"/>
      <c r="F290" s="6" t="s">
        <v>216</v>
      </c>
      <c r="G290" s="39"/>
      <c r="H290" s="7" t="s">
        <v>727</v>
      </c>
      <c r="I290" s="28" t="str">
        <f>HYPERLINK("..\医療費分析(令和3年度)\2-6.医科健診分析.xlsx#'地区別_収縮期グラフ'!A1","2-6.医科健診分析.xlsx#地区別_収縮期グラフ!A1")</f>
        <v>2-6.医科健診分析.xlsx#地区別_収縮期グラフ!A1</v>
      </c>
    </row>
    <row r="291" spans="2:9" ht="48" customHeight="1">
      <c r="B291" s="47"/>
      <c r="C291" s="58"/>
      <c r="D291" s="59"/>
      <c r="E291" s="37"/>
      <c r="F291" s="6" t="s">
        <v>217</v>
      </c>
      <c r="G291" s="39"/>
      <c r="H291" s="7" t="s">
        <v>728</v>
      </c>
      <c r="I291" s="28" t="str">
        <f>HYPERLINK("..\医療費分析(令和3年度)\2-6.医科健診分析.xlsx#'地区別_収縮期MAP'!A1","2-6.医科健診分析.xlsx#地区別_収縮期MAP!A1")</f>
        <v>2-6.医科健診分析.xlsx#地区別_収縮期MAP!A1</v>
      </c>
    </row>
    <row r="292" spans="2:9" ht="48" customHeight="1">
      <c r="B292" s="47"/>
      <c r="C292" s="58"/>
      <c r="D292" s="59"/>
      <c r="E292" s="37"/>
      <c r="F292" s="6" t="s">
        <v>218</v>
      </c>
      <c r="G292" s="39"/>
      <c r="H292" s="7" t="s">
        <v>729</v>
      </c>
      <c r="I292" s="28" t="str">
        <f>HYPERLINK("..\医療費分析(令和3年度)\2-6.医科健診分析.xlsx#'地区別_拡張期グラフ'!A1","2-6.医科健診分析.xlsx#地区別_拡張期グラフ!A1")</f>
        <v>2-6.医科健診分析.xlsx#地区別_拡張期グラフ!A1</v>
      </c>
    </row>
    <row r="293" spans="2:9" ht="48" customHeight="1">
      <c r="B293" s="47"/>
      <c r="C293" s="58"/>
      <c r="D293" s="59"/>
      <c r="E293" s="37"/>
      <c r="F293" s="6" t="s">
        <v>215</v>
      </c>
      <c r="G293" s="39"/>
      <c r="H293" s="7" t="s">
        <v>730</v>
      </c>
      <c r="I293" s="28" t="str">
        <f>HYPERLINK("..\医療費分析(令和3年度)\2-6.医科健診分析.xlsx#'地区別_拡張期MAP'!A1","2-6.医科健診分析.xlsx#地区別_拡張期MAP!A1")</f>
        <v>2-6.医科健診分析.xlsx#地区別_拡張期MAP!A1</v>
      </c>
    </row>
    <row r="294" spans="2:9" ht="48" customHeight="1">
      <c r="B294" s="47"/>
      <c r="C294" s="58"/>
      <c r="D294" s="59"/>
      <c r="E294" s="37"/>
      <c r="F294" s="6" t="s">
        <v>214</v>
      </c>
      <c r="G294" s="39"/>
      <c r="H294" s="7" t="s">
        <v>731</v>
      </c>
      <c r="I294" s="28" t="str">
        <f>HYPERLINK("..\医療費分析(令和3年度)\2-6.医科健診分析.xlsx#'地区別_中性脂肪グラフ'!A1","2-6.医科健診分析.xlsx#地区別_中性脂肪グラフ!A1")</f>
        <v>2-6.医科健診分析.xlsx#地区別_中性脂肪グラフ!A1</v>
      </c>
    </row>
    <row r="295" spans="2:9" ht="48" customHeight="1">
      <c r="B295" s="47"/>
      <c r="C295" s="58"/>
      <c r="D295" s="59"/>
      <c r="E295" s="37"/>
      <c r="F295" s="6" t="s">
        <v>219</v>
      </c>
      <c r="G295" s="39"/>
      <c r="H295" s="7" t="s">
        <v>732</v>
      </c>
      <c r="I295" s="28" t="str">
        <f>HYPERLINK("..\医療費分析(令和3年度)\2-6.医科健診分析.xlsx#'地区別_中性脂肪MAP'!A1","2-6.医科健診分析.xlsx#地区別_中性脂肪MAP!A1")</f>
        <v>2-6.医科健診分析.xlsx#地区別_中性脂肪MAP!A1</v>
      </c>
    </row>
    <row r="296" spans="2:9" ht="48" customHeight="1">
      <c r="B296" s="47"/>
      <c r="C296" s="58"/>
      <c r="D296" s="59"/>
      <c r="E296" s="37"/>
      <c r="F296" s="6" t="s">
        <v>220</v>
      </c>
      <c r="G296" s="39"/>
      <c r="H296" s="7" t="s">
        <v>733</v>
      </c>
      <c r="I296" s="28" t="str">
        <f>HYPERLINK("..\医療費分析(令和3年度)\2-6.医科健診分析.xlsx#'地区別_HDLグラフ'!A1","2-6.医科健診分析.xlsx#地区別_HDLグラフ!A1")</f>
        <v>2-6.医科健診分析.xlsx#地区別_HDLグラフ!A1</v>
      </c>
    </row>
    <row r="297" spans="2:9" ht="48" customHeight="1">
      <c r="B297" s="47"/>
      <c r="C297" s="58"/>
      <c r="D297" s="59"/>
      <c r="E297" s="37"/>
      <c r="F297" s="6" t="s">
        <v>221</v>
      </c>
      <c r="G297" s="39"/>
      <c r="H297" s="7" t="s">
        <v>734</v>
      </c>
      <c r="I297" s="28" t="str">
        <f>HYPERLINK("..\医療費分析(令和3年度)\2-6.医科健診分析.xlsx#'地区別_HDLMAP'!A1","2-6.医科健診分析.xlsx#地区別_HDLMAP!A1")</f>
        <v>2-6.医科健診分析.xlsx#地区別_HDLMAP!A1</v>
      </c>
    </row>
    <row r="298" spans="2:9" ht="48" customHeight="1">
      <c r="B298" s="47"/>
      <c r="C298" s="58"/>
      <c r="D298" s="59"/>
      <c r="E298" s="37"/>
      <c r="F298" s="6" t="s">
        <v>222</v>
      </c>
      <c r="G298" s="39"/>
      <c r="H298" s="7" t="s">
        <v>735</v>
      </c>
      <c r="I298" s="28" t="str">
        <f>HYPERLINK("..\医療費分析(令和3年度)\2-6.医科健診分析.xlsx#'地区別_LDLグラフ'!A1","2-6.医科健診分析.xlsx#地区別_LDLグラフ!A1")</f>
        <v>2-6.医科健診分析.xlsx#地区別_LDLグラフ!A1</v>
      </c>
    </row>
    <row r="299" spans="2:9" ht="48" customHeight="1">
      <c r="B299" s="47"/>
      <c r="C299" s="58"/>
      <c r="D299" s="59"/>
      <c r="E299" s="37"/>
      <c r="F299" s="6" t="s">
        <v>223</v>
      </c>
      <c r="G299" s="39"/>
      <c r="H299" s="7" t="s">
        <v>736</v>
      </c>
      <c r="I299" s="28" t="str">
        <f>HYPERLINK("..\医療費分析(令和3年度)\2-6.医科健診分析.xlsx#'地区別_LDLMAP'!A1","2-6.医科健診分析.xlsx#地区別_LDLMAP!A1")</f>
        <v>2-6.医科健診分析.xlsx#地区別_LDLMAP!A1</v>
      </c>
    </row>
    <row r="300" spans="2:9" ht="48" customHeight="1">
      <c r="B300" s="47"/>
      <c r="C300" s="58"/>
      <c r="D300" s="59"/>
      <c r="E300" s="37"/>
      <c r="F300" s="6" t="s">
        <v>224</v>
      </c>
      <c r="G300" s="39"/>
      <c r="H300" s="7" t="s">
        <v>737</v>
      </c>
      <c r="I300" s="28" t="str">
        <f>HYPERLINK("..\医療費分析(令和3年度)\2-6.医科健診分析.xlsx#'地区別_空腹時グラフ'!A1","2-6.医科健診分析.xlsx#地区別_空腹時グラフ!A1")</f>
        <v>2-6.医科健診分析.xlsx#地区別_空腹時グラフ!A1</v>
      </c>
    </row>
    <row r="301" spans="2:9" ht="48" customHeight="1">
      <c r="B301" s="47"/>
      <c r="C301" s="58"/>
      <c r="D301" s="59"/>
      <c r="E301" s="37"/>
      <c r="F301" s="6" t="s">
        <v>225</v>
      </c>
      <c r="G301" s="39"/>
      <c r="H301" s="7" t="s">
        <v>738</v>
      </c>
      <c r="I301" s="28" t="str">
        <f>HYPERLINK("..\医療費分析(令和3年度)\2-6.医科健診分析.xlsx#'地区別_空腹時MAP'!A1","2-6.医科健診分析.xlsx#地区別_空腹時MAP!A1")</f>
        <v>2-6.医科健診分析.xlsx#地区別_空腹時MAP!A1</v>
      </c>
    </row>
    <row r="302" spans="2:9" ht="48" customHeight="1">
      <c r="B302" s="47"/>
      <c r="C302" s="58"/>
      <c r="D302" s="59"/>
      <c r="E302" s="37"/>
      <c r="F302" s="6" t="s">
        <v>226</v>
      </c>
      <c r="G302" s="39"/>
      <c r="H302" s="7" t="s">
        <v>739</v>
      </c>
      <c r="I302" s="28" t="str">
        <f>HYPERLINK("..\医療費分析(令和3年度)\2-6.医科健診分析.xlsx#'地区別_HbA1cグラフ'!A1","2-6.医科健診分析.xlsx#地区別_HbA1cグラフ!A1")</f>
        <v>2-6.医科健診分析.xlsx#地区別_HbA1cグラフ!A1</v>
      </c>
    </row>
    <row r="303" spans="2:9" ht="48" customHeight="1">
      <c r="B303" s="47"/>
      <c r="C303" s="58"/>
      <c r="D303" s="59"/>
      <c r="E303" s="37"/>
      <c r="F303" s="6" t="s">
        <v>198</v>
      </c>
      <c r="G303" s="39"/>
      <c r="H303" s="7" t="s">
        <v>740</v>
      </c>
      <c r="I303" s="28" t="str">
        <f>HYPERLINK("..\医療費分析(令和3年度)\2-6.医科健診分析.xlsx#'地区別_HbA1cMAP'!A1","2-6.医科健診分析.xlsx#地区別_HbA1cMAP!A1")</f>
        <v>2-6.医科健診分析.xlsx#地区別_HbA1cMAP!A1</v>
      </c>
    </row>
    <row r="304" spans="2:9" ht="48" customHeight="1">
      <c r="B304" s="47"/>
      <c r="C304" s="58"/>
      <c r="D304" s="59"/>
      <c r="E304" s="37"/>
      <c r="F304" s="8" t="s">
        <v>52</v>
      </c>
      <c r="G304" s="39"/>
      <c r="H304" s="14" t="s">
        <v>428</v>
      </c>
      <c r="I304" s="28" t="str">
        <f>HYPERLINK("..\医療費分析(令和3年度)\2-6.医科健診分析.xlsx#'市区町村別_有所見者割合'!A1","2-6.医科健診分析.xlsx#市区町村別_有所見者割合!A1")</f>
        <v>2-6.医科健診分析.xlsx#市区町村別_有所見者割合!A1</v>
      </c>
    </row>
    <row r="305" spans="2:9" ht="48" customHeight="1">
      <c r="B305" s="47"/>
      <c r="C305" s="58"/>
      <c r="D305" s="59"/>
      <c r="E305" s="37"/>
      <c r="F305" s="6" t="s">
        <v>767</v>
      </c>
      <c r="G305" s="39"/>
      <c r="H305" s="7" t="s">
        <v>429</v>
      </c>
      <c r="I305" s="28" t="str">
        <f>HYPERLINK("..\医療費分析(令和3年度)\2-6.医科健診分析.xlsx#'市町村別_BMIグラフ'!A1","2-6.医科健診分析.xlsx#市町村別_BMIグラフ!A1")</f>
        <v>2-6.医科健診分析.xlsx#市町村別_BMIグラフ!A1</v>
      </c>
    </row>
    <row r="306" spans="2:9" ht="48" customHeight="1">
      <c r="B306" s="47"/>
      <c r="C306" s="58"/>
      <c r="D306" s="59"/>
      <c r="E306" s="37"/>
      <c r="F306" s="6" t="s">
        <v>168</v>
      </c>
      <c r="G306" s="39"/>
      <c r="H306" s="7" t="s">
        <v>430</v>
      </c>
      <c r="I306" s="28" t="str">
        <f>HYPERLINK("..\医療費分析(令和3年度)\2-6.医科健診分析.xlsx#'市区町村別_BMIMAP'!A1","2-6.医科健診分析.xlsx#市区町村別_BMIMAP!A1")</f>
        <v>2-6.医科健診分析.xlsx#市区町村別_BMIMAP!A1</v>
      </c>
    </row>
    <row r="307" spans="2:9" ht="48" customHeight="1">
      <c r="B307" s="47"/>
      <c r="C307" s="58"/>
      <c r="D307" s="59"/>
      <c r="E307" s="37"/>
      <c r="F307" s="6" t="s">
        <v>768</v>
      </c>
      <c r="G307" s="39"/>
      <c r="H307" s="7" t="s">
        <v>431</v>
      </c>
      <c r="I307" s="28" t="str">
        <f>HYPERLINK("..\医療費分析(令和3年度)\2-6.医科健診分析.xlsx#'市町村別_腹囲グラフ'!A1","2-6.医科健診分析.xlsx#市町村別_腹囲グラフ!A1")</f>
        <v>2-6.医科健診分析.xlsx#市町村別_腹囲グラフ!A1</v>
      </c>
    </row>
    <row r="308" spans="2:9" ht="48" customHeight="1">
      <c r="B308" s="47"/>
      <c r="C308" s="58"/>
      <c r="D308" s="59"/>
      <c r="E308" s="37"/>
      <c r="F308" s="6" t="s">
        <v>169</v>
      </c>
      <c r="G308" s="39"/>
      <c r="H308" s="7" t="s">
        <v>432</v>
      </c>
      <c r="I308" s="28" t="str">
        <f>HYPERLINK("..\医療費分析(令和3年度)\2-6.医科健診分析.xlsx#'市区町村別_腹囲MAP'!A1","2-6.医科健診分析.xlsx#市区町村別_腹囲MAP!A1")</f>
        <v>2-6.医科健診分析.xlsx#市区町村別_腹囲MAP!A1</v>
      </c>
    </row>
    <row r="309" spans="2:9" ht="48" customHeight="1">
      <c r="B309" s="47"/>
      <c r="C309" s="58"/>
      <c r="D309" s="59"/>
      <c r="E309" s="37"/>
      <c r="F309" s="6" t="s">
        <v>769</v>
      </c>
      <c r="G309" s="39"/>
      <c r="H309" s="7" t="s">
        <v>433</v>
      </c>
      <c r="I309" s="28" t="str">
        <f>HYPERLINK("..\医療費分析(令和3年度)\2-6.医科健診分析.xlsx#'市町村別_収縮期グラフ'!A1","2-6.医科健診分析.xlsx#市町村別_収縮期グラフ!A1")</f>
        <v>2-6.医科健診分析.xlsx#市町村別_収縮期グラフ!A1</v>
      </c>
    </row>
    <row r="310" spans="2:9" ht="48" customHeight="1">
      <c r="B310" s="47"/>
      <c r="C310" s="58"/>
      <c r="D310" s="59"/>
      <c r="E310" s="37"/>
      <c r="F310" s="6" t="s">
        <v>199</v>
      </c>
      <c r="G310" s="39"/>
      <c r="H310" s="7" t="s">
        <v>434</v>
      </c>
      <c r="I310" s="28" t="str">
        <f>HYPERLINK("..\医療費分析(令和3年度)\2-6.医科健診分析.xlsx#'市区町村別_収縮期MAP'!A1","2-6.医科健診分析.xlsx#市区町村別_収縮期MAP!A1")</f>
        <v>2-6.医科健診分析.xlsx#市区町村別_収縮期MAP!A1</v>
      </c>
    </row>
    <row r="311" spans="2:9" ht="48" customHeight="1">
      <c r="B311" s="47"/>
      <c r="C311" s="58"/>
      <c r="D311" s="59"/>
      <c r="E311" s="37"/>
      <c r="F311" s="6" t="s">
        <v>770</v>
      </c>
      <c r="G311" s="39"/>
      <c r="H311" s="7" t="s">
        <v>435</v>
      </c>
      <c r="I311" s="28" t="str">
        <f>HYPERLINK("..\医療費分析(令和3年度)\2-6.医科健診分析.xlsx#'市町村別_拡張期グラフ'!A1","2-6.医科健診分析.xlsx#市町村別_拡張期グラフ!A1")</f>
        <v>2-6.医科健診分析.xlsx#市町村別_拡張期グラフ!A1</v>
      </c>
    </row>
    <row r="312" spans="2:9" ht="48" customHeight="1">
      <c r="B312" s="47"/>
      <c r="C312" s="58"/>
      <c r="D312" s="59"/>
      <c r="E312" s="37"/>
      <c r="F312" s="6" t="s">
        <v>227</v>
      </c>
      <c r="G312" s="39"/>
      <c r="H312" s="7" t="s">
        <v>436</v>
      </c>
      <c r="I312" s="28" t="str">
        <f>HYPERLINK("..\医療費分析(令和3年度)\2-6.医科健診分析.xlsx#'市区町村別_拡張期MAP'!A1","2-6.医科健診分析.xlsx#市区町村別_拡張期MAP!A1")</f>
        <v>2-6.医科健診分析.xlsx#市区町村別_拡張期MAP!A1</v>
      </c>
    </row>
    <row r="313" spans="2:9" ht="48" customHeight="1">
      <c r="B313" s="47"/>
      <c r="C313" s="58"/>
      <c r="D313" s="59"/>
      <c r="E313" s="37"/>
      <c r="F313" s="6" t="s">
        <v>771</v>
      </c>
      <c r="G313" s="39"/>
      <c r="H313" s="7" t="s">
        <v>437</v>
      </c>
      <c r="I313" s="28" t="str">
        <f>HYPERLINK("..\医療費分析(令和3年度)\2-6.医科健診分析.xlsx#'市町村別_中性脂肪グラフ'!A1","2-6.医科健診分析.xlsx#市町村別_中性脂肪グラフ!A1")</f>
        <v>2-6.医科健診分析.xlsx#市町村別_中性脂肪グラフ!A1</v>
      </c>
    </row>
    <row r="314" spans="2:9" ht="48" customHeight="1">
      <c r="B314" s="47"/>
      <c r="C314" s="58"/>
      <c r="D314" s="59"/>
      <c r="E314" s="37"/>
      <c r="F314" s="6" t="s">
        <v>228</v>
      </c>
      <c r="G314" s="39"/>
      <c r="H314" s="7" t="s">
        <v>438</v>
      </c>
      <c r="I314" s="28" t="str">
        <f>HYPERLINK("..\医療費分析(令和3年度)\2-6.医科健診分析.xlsx#'市区町村別_中性脂肪MAP'!A1","2-6.医科健診分析.xlsx#市区町村別_中性脂肪MAP!A1")</f>
        <v>2-6.医科健診分析.xlsx#市区町村別_中性脂肪MAP!A1</v>
      </c>
    </row>
    <row r="315" spans="2:9" ht="48" customHeight="1">
      <c r="B315" s="47"/>
      <c r="C315" s="58"/>
      <c r="D315" s="59"/>
      <c r="E315" s="37"/>
      <c r="F315" s="6" t="s">
        <v>772</v>
      </c>
      <c r="G315" s="39"/>
      <c r="H315" s="7" t="s">
        <v>439</v>
      </c>
      <c r="I315" s="28" t="str">
        <f>HYPERLINK("..\医療費分析(令和3年度)\2-6.医科健診分析.xlsx#'市町村別_HDLグラフ'!A1","2-6.医科健診分析.xlsx#市町村別_HDLグラフ!A1")</f>
        <v>2-6.医科健診分析.xlsx#市町村別_HDLグラフ!A1</v>
      </c>
    </row>
    <row r="316" spans="2:9" ht="48" customHeight="1">
      <c r="B316" s="47"/>
      <c r="C316" s="58"/>
      <c r="D316" s="59"/>
      <c r="E316" s="37"/>
      <c r="F316" s="6" t="s">
        <v>229</v>
      </c>
      <c r="G316" s="39"/>
      <c r="H316" s="7" t="s">
        <v>440</v>
      </c>
      <c r="I316" s="28" t="str">
        <f>HYPERLINK("..\医療費分析(令和3年度)\2-6.医科健診分析.xlsx#'市区町村別_HDLMAP'!A1","2-6.医科健診分析.xlsx#市区町村別_HDLMAP!A1")</f>
        <v>2-6.医科健診分析.xlsx#市区町村別_HDLMAP!A1</v>
      </c>
    </row>
    <row r="317" spans="2:9" ht="48" customHeight="1">
      <c r="B317" s="47"/>
      <c r="C317" s="58"/>
      <c r="D317" s="59"/>
      <c r="E317" s="37"/>
      <c r="F317" s="6" t="s">
        <v>773</v>
      </c>
      <c r="G317" s="39"/>
      <c r="H317" s="7" t="s">
        <v>441</v>
      </c>
      <c r="I317" s="28" t="str">
        <f>HYPERLINK("..\医療費分析(令和3年度)\2-6.医科健診分析.xlsx#'市町村別_LDLグラフ'!A1","2-6.医科健診分析.xlsx#市町村別_LDLグラフ!A1")</f>
        <v>2-6.医科健診分析.xlsx#市町村別_LDLグラフ!A1</v>
      </c>
    </row>
    <row r="318" spans="2:9" ht="48" customHeight="1">
      <c r="B318" s="47"/>
      <c r="C318" s="58"/>
      <c r="D318" s="59"/>
      <c r="E318" s="37"/>
      <c r="F318" s="6" t="s">
        <v>230</v>
      </c>
      <c r="G318" s="39"/>
      <c r="H318" s="7" t="s">
        <v>442</v>
      </c>
      <c r="I318" s="28" t="str">
        <f>HYPERLINK("..\医療費分析(令和3年度)\2-6.医科健診分析.xlsx#'市区町村別_LDLMAP'!A1","2-6.医科健診分析.xlsx#市区町村別_LDLMAP!A1")</f>
        <v>2-6.医科健診分析.xlsx#市区町村別_LDLMAP!A1</v>
      </c>
    </row>
    <row r="319" spans="2:9" ht="48" customHeight="1">
      <c r="B319" s="47"/>
      <c r="C319" s="58"/>
      <c r="D319" s="59"/>
      <c r="E319" s="37"/>
      <c r="F319" s="6" t="s">
        <v>774</v>
      </c>
      <c r="G319" s="39"/>
      <c r="H319" s="7" t="s">
        <v>443</v>
      </c>
      <c r="I319" s="28" t="str">
        <f>HYPERLINK("..\医療費分析(令和3年度)\2-6.医科健診分析.xlsx#'市町村別_空腹時グラフ'!A1","2-6.医科健診分析.xlsx#市町村別_空腹時グラフ!A1")</f>
        <v>2-6.医科健診分析.xlsx#市町村別_空腹時グラフ!A1</v>
      </c>
    </row>
    <row r="320" spans="2:9" ht="48" customHeight="1">
      <c r="B320" s="47"/>
      <c r="C320" s="58"/>
      <c r="D320" s="59"/>
      <c r="E320" s="37"/>
      <c r="F320" s="6" t="s">
        <v>231</v>
      </c>
      <c r="G320" s="39"/>
      <c r="H320" s="7" t="s">
        <v>444</v>
      </c>
      <c r="I320" s="28" t="str">
        <f>HYPERLINK("..\医療費分析(令和3年度)\2-6.医科健診分析.xlsx#'市区町村別_空腹時MAP'!A1","2-6.医科健診分析.xlsx#市区町村別_空腹時MAP!A1")</f>
        <v>2-6.医科健診分析.xlsx#市区町村別_空腹時MAP!A1</v>
      </c>
    </row>
    <row r="321" spans="2:9" ht="48" customHeight="1">
      <c r="B321" s="47"/>
      <c r="C321" s="58"/>
      <c r="D321" s="59"/>
      <c r="E321" s="37"/>
      <c r="F321" s="6" t="s">
        <v>775</v>
      </c>
      <c r="G321" s="39"/>
      <c r="H321" s="7" t="s">
        <v>445</v>
      </c>
      <c r="I321" s="28" t="str">
        <f>HYPERLINK("..\医療費分析(令和3年度)\2-6.医科健診分析.xlsx#'市町村別_HbA1cグラフ'!A1","2-6.医科健診分析.xlsx#市町村別_HbA1cグラフ!A1")</f>
        <v>2-6.医科健診分析.xlsx#市町村別_HbA1cグラフ!A1</v>
      </c>
    </row>
    <row r="322" spans="2:9" ht="48" customHeight="1">
      <c r="B322" s="47"/>
      <c r="C322" s="58"/>
      <c r="D322" s="59"/>
      <c r="E322" s="38"/>
      <c r="F322" s="18" t="s">
        <v>170</v>
      </c>
      <c r="G322" s="39"/>
      <c r="H322" s="12" t="s">
        <v>446</v>
      </c>
      <c r="I322" s="32" t="str">
        <f>HYPERLINK("..\医療費分析(令和3年度)\2-6.医科健診分析.xlsx#'市区町村別_HbA1cMAP'!A1","2-6.医科健診分析.xlsx#市区町村別_HbA1cMAP!A1")</f>
        <v>2-6.医科健診分析.xlsx#市区町村別_HbA1cMAP!A1</v>
      </c>
    </row>
    <row r="323" spans="2:9" ht="48" customHeight="1">
      <c r="B323" s="47"/>
      <c r="C323" s="58"/>
      <c r="D323" s="59"/>
      <c r="E323" s="36" t="s">
        <v>1527</v>
      </c>
      <c r="F323" s="5" t="s">
        <v>1528</v>
      </c>
      <c r="G323" s="39"/>
      <c r="H323" s="11" t="s">
        <v>1528</v>
      </c>
      <c r="I323" s="19" t="str">
        <f>HYPERLINK("..\医療費分析(令和3年度)\2-6.医科健診分析.xlsx#'医科健診受診率と関連する要因の重回帰分析結果'!A1","2-6.医科健診分析.xlsx#医科健診受診率と関連する要因の重回帰分析結果!A1")</f>
        <v>2-6.医科健診分析.xlsx#医科健診受診率と関連する要因の重回帰分析結果!A1</v>
      </c>
    </row>
    <row r="324" spans="2:9" ht="48" customHeight="1">
      <c r="B324" s="47"/>
      <c r="C324" s="58"/>
      <c r="D324" s="59"/>
      <c r="E324" s="38"/>
      <c r="F324" s="10" t="s">
        <v>1529</v>
      </c>
      <c r="G324" s="39"/>
      <c r="H324" s="9" t="s">
        <v>1530</v>
      </c>
      <c r="I324" s="29" t="str">
        <f>HYPERLINK("..\医療費分析(令和3年度)\2-6.医科健診分析.xlsx#'医科健診受診率との相関'!A1","2-6.医科健診分析.xlsx#医科健診受診率との相関!A1")</f>
        <v>2-6.医科健診分析.xlsx#医科健診受診率との相関!A1</v>
      </c>
    </row>
    <row r="325" spans="2:9" ht="48" customHeight="1">
      <c r="B325" s="47"/>
      <c r="C325" s="49">
        <v>7</v>
      </c>
      <c r="D325" s="60" t="s">
        <v>1593</v>
      </c>
      <c r="E325" s="39" t="s">
        <v>776</v>
      </c>
      <c r="F325" s="5" t="s">
        <v>1481</v>
      </c>
      <c r="G325" s="36" t="s">
        <v>305</v>
      </c>
      <c r="H325" s="11" t="s">
        <v>1004</v>
      </c>
      <c r="I325" s="19" t="str">
        <f>HYPERLINK("..\医療費分析(令和3年度)\2-7.人間ドック受診に係る分析.xlsx#'年齢別_人間ドック受診率'!A1","2-7.人間ドック受診に係る分析.xlsx#年齢別_人間ドック受診率!A1")</f>
        <v>2-7.人間ドック受診に係る分析.xlsx#年齢別_人間ドック受診率!A1</v>
      </c>
    </row>
    <row r="326" spans="2:9" ht="48" customHeight="1">
      <c r="B326" s="47"/>
      <c r="C326" s="50"/>
      <c r="D326" s="61"/>
      <c r="E326" s="39"/>
      <c r="F326" s="8" t="s">
        <v>1434</v>
      </c>
      <c r="G326" s="37"/>
      <c r="H326" s="14" t="s">
        <v>1003</v>
      </c>
      <c r="I326" s="28" t="str">
        <f>HYPERLINK("..\医療費分析(令和3年度)\2-7.人間ドック受診に係る分析.xlsx#'男女別_人間ドック受診率'!A1","2-7.人間ドック受診に係る分析.xlsx#男女別_人間ドック受診率!A1")</f>
        <v>2-7.人間ドック受診に係る分析.xlsx#男女別_人間ドック受診率!A1</v>
      </c>
    </row>
    <row r="327" spans="2:9" ht="48" customHeight="1">
      <c r="B327" s="47"/>
      <c r="C327" s="50"/>
      <c r="D327" s="61"/>
      <c r="E327" s="39"/>
      <c r="F327" s="6" t="s">
        <v>1640</v>
      </c>
      <c r="G327" s="37"/>
      <c r="H327" s="7" t="s">
        <v>1005</v>
      </c>
      <c r="I327" s="28" t="str">
        <f>HYPERLINK("..\医療費分析(令和3年度)\2-7.人間ドック受診に係る分析.xlsx#'年齢別_人間ドック受診率グラフ'!A1","2-7.人間ドック受診に係る分析.xlsx#年齢別_人間ドック受診率グラフ!A1")</f>
        <v>2-7.人間ドック受診に係る分析.xlsx#年齢別_人間ドック受診率グラフ!A1</v>
      </c>
    </row>
    <row r="328" spans="2:9" ht="48" customHeight="1">
      <c r="B328" s="47"/>
      <c r="C328" s="50"/>
      <c r="D328" s="61"/>
      <c r="E328" s="39"/>
      <c r="F328" s="6" t="s">
        <v>843</v>
      </c>
      <c r="G328" s="37"/>
      <c r="H328" s="7" t="s">
        <v>306</v>
      </c>
      <c r="I328" s="28" t="str">
        <f>HYPERLINK("..\医療費分析(令和3年度)\2-7.人間ドック受診に係る分析.xlsx#'自己負担割合別人間ドック受診率グラフ'!A1","2-7.人間ドック受診に係る分析.xlsx#自己負担割合別人間ドック受診率グラフ!A1")</f>
        <v>2-7.人間ドック受診に係る分析.xlsx#自己負担割合別人間ドック受診率グラフ!A1</v>
      </c>
    </row>
    <row r="329" spans="2:9" ht="48" customHeight="1">
      <c r="B329" s="47"/>
      <c r="C329" s="50"/>
      <c r="D329" s="61"/>
      <c r="E329" s="39"/>
      <c r="F329" s="6" t="s">
        <v>844</v>
      </c>
      <c r="G329" s="37"/>
      <c r="H329" s="7" t="s">
        <v>307</v>
      </c>
      <c r="I329" s="28" t="str">
        <f>HYPERLINK("..\医療費分析(令和3年度)\2-7.人間ドック受診に係る分析.xlsx#'地区別_人間ドック受診率'!A1","2-7.人間ドック受診に係る分析.xlsx#地区別_人間ドック受診率!A1")</f>
        <v>2-7.人間ドック受診に係る分析.xlsx#地区別_人間ドック受診率!A1</v>
      </c>
    </row>
    <row r="330" spans="2:9" ht="48" customHeight="1">
      <c r="B330" s="47"/>
      <c r="C330" s="50"/>
      <c r="D330" s="61"/>
      <c r="E330" s="39"/>
      <c r="F330" s="6" t="s">
        <v>777</v>
      </c>
      <c r="G330" s="37"/>
      <c r="H330" s="7" t="s">
        <v>308</v>
      </c>
      <c r="I330" s="28" t="str">
        <f>HYPERLINK("..\医療費分析(令和3年度)\2-7.人間ドック受診に係る分析.xlsx#'地区別_全体人間ドック受診率グラフ'!A1","2-7.人間ドック受診に係る分析.xlsx#地区別_全体人間ドック受診率グラフ!A1")</f>
        <v>2-7.人間ドック受診に係る分析.xlsx#地区別_全体人間ドック受診率グラフ!A1</v>
      </c>
    </row>
    <row r="331" spans="2:9" ht="48" customHeight="1">
      <c r="B331" s="47"/>
      <c r="C331" s="50"/>
      <c r="D331" s="61"/>
      <c r="E331" s="39"/>
      <c r="F331" s="6" t="s">
        <v>778</v>
      </c>
      <c r="G331" s="37"/>
      <c r="H331" s="7" t="s">
        <v>309</v>
      </c>
      <c r="I331" s="28" t="str">
        <f>HYPERLINK("..\医療費分析(令和3年度)\2-7.人間ドック受診に係る分析.xlsx#'地区別_自己負担割合別人間ドック受診率グラフ'!A1","2-7.人間ドック受診に係る分析.xlsx#地区別_自己負担割合別人間ドック受診率グラフ!A1")</f>
        <v>2-7.人間ドック受診に係る分析.xlsx#地区別_自己負担割合別人間ドック受診率グラフ!A1</v>
      </c>
    </row>
    <row r="332" spans="2:9" ht="48" customHeight="1">
      <c r="B332" s="47"/>
      <c r="C332" s="50"/>
      <c r="D332" s="61"/>
      <c r="E332" s="39"/>
      <c r="F332" s="6" t="s">
        <v>842</v>
      </c>
      <c r="G332" s="37"/>
      <c r="H332" s="7" t="s">
        <v>310</v>
      </c>
      <c r="I332" s="28" t="str">
        <f>HYPERLINK("..\医療費分析(令和3年度)\2-7.人間ドック受診に係る分析.xlsx#'地区別_全体人間ドック受診率MAP'!A1","2-7.人間ドック受診に係る分析.xlsx#地区別_全体人間ドック受診率MAP!A1")</f>
        <v>2-7.人間ドック受診に係る分析.xlsx#地区別_全体人間ドック受診率MAP!A1</v>
      </c>
    </row>
    <row r="333" spans="2:9" ht="48" customHeight="1">
      <c r="B333" s="47"/>
      <c r="C333" s="50"/>
      <c r="D333" s="61"/>
      <c r="E333" s="39"/>
      <c r="F333" s="6" t="s">
        <v>964</v>
      </c>
      <c r="G333" s="37"/>
      <c r="H333" s="7" t="s">
        <v>851</v>
      </c>
      <c r="I333" s="28" t="str">
        <f>HYPERLINK("..\医療費分析(令和3年度)\2-7.人間ドック受診に係る分析.xlsx#'地区別_自己負担割合1割人間ドック受診率MAP'!A1","2-7.人間ドック受診に係る分析.xlsx#地区別_自己負担割合1割人間ドック受診率MAP!A1")</f>
        <v>2-7.人間ドック受診に係る分析.xlsx#地区別_自己負担割合1割人間ドック受診率MAP!A1</v>
      </c>
    </row>
    <row r="334" spans="2:9" ht="48" customHeight="1">
      <c r="B334" s="47"/>
      <c r="C334" s="50"/>
      <c r="D334" s="61"/>
      <c r="E334" s="39"/>
      <c r="F334" s="6" t="s">
        <v>965</v>
      </c>
      <c r="G334" s="37"/>
      <c r="H334" s="7" t="s">
        <v>852</v>
      </c>
      <c r="I334" s="28" t="str">
        <f>HYPERLINK("..\医療費分析(令和3年度)\2-7.人間ドック受診に係る分析.xlsx#'地区別_自己負担割合3割人間ドック受診率MAP'!A1","2-7.人間ドック受診に係る分析.xlsx#地区別_自己負担割合3割人間ドック受診率MAP!A1")</f>
        <v>2-7.人間ドック受診に係る分析.xlsx#地区別_自己負担割合3割人間ドック受診率MAP!A1</v>
      </c>
    </row>
    <row r="335" spans="2:9" ht="48" customHeight="1">
      <c r="B335" s="47"/>
      <c r="C335" s="50"/>
      <c r="D335" s="61"/>
      <c r="E335" s="39"/>
      <c r="F335" s="6" t="s">
        <v>845</v>
      </c>
      <c r="G335" s="37"/>
      <c r="H335" s="7" t="s">
        <v>311</v>
      </c>
      <c r="I335" s="28" t="str">
        <f>HYPERLINK("..\医療費分析(令和3年度)\2-7.人間ドック受診に係る分析.xlsx#'市区町村別_人間ドック受診率'!A1","2-7.人間ドック受診に係る分析.xlsx#市区町村別_人間ドック受診率!A1")</f>
        <v>2-7.人間ドック受診に係る分析.xlsx#市区町村別_人間ドック受診率!A1</v>
      </c>
    </row>
    <row r="336" spans="2:9" ht="48" customHeight="1">
      <c r="B336" s="47"/>
      <c r="C336" s="50"/>
      <c r="D336" s="61"/>
      <c r="E336" s="39"/>
      <c r="F336" s="6" t="s">
        <v>846</v>
      </c>
      <c r="G336" s="37"/>
      <c r="H336" s="7" t="s">
        <v>853</v>
      </c>
      <c r="I336" s="28" t="str">
        <f>HYPERLINK("..\医療費分析(令和3年度)\2-7.人間ドック受診に係る分析.xlsx#'市町村別_全体人間ドック受診率グラフ'!A1","2-7.人間ドック受診に係る分析.xlsx#市町村別_全体人間ドック受診率グラフ!A1")</f>
        <v>2-7.人間ドック受診に係る分析.xlsx#市町村別_全体人間ドック受診率グラフ!A1</v>
      </c>
    </row>
    <row r="337" spans="2:9" ht="48" customHeight="1">
      <c r="B337" s="47"/>
      <c r="C337" s="50"/>
      <c r="D337" s="61"/>
      <c r="E337" s="39"/>
      <c r="F337" s="6" t="s">
        <v>779</v>
      </c>
      <c r="G337" s="37"/>
      <c r="H337" s="7" t="s">
        <v>854</v>
      </c>
      <c r="I337" s="28" t="str">
        <f>HYPERLINK("..\医療費分析(令和3年度)\2-7.人間ドック受診に係る分析.xlsx#'市町村別_自己負担割合別人間ドック受診率グラフ'!A1","2-7.人間ドック受診に係る分析.xlsx#市町村別_自己負担割合別人間ドック受診率グラフ!A1")</f>
        <v>2-7.人間ドック受診に係る分析.xlsx#市町村別_自己負担割合別人間ドック受診率グラフ!A1</v>
      </c>
    </row>
    <row r="338" spans="2:9" ht="48" customHeight="1">
      <c r="B338" s="47"/>
      <c r="C338" s="50"/>
      <c r="D338" s="61"/>
      <c r="E338" s="39"/>
      <c r="F338" s="6" t="s">
        <v>780</v>
      </c>
      <c r="G338" s="37"/>
      <c r="H338" s="7" t="s">
        <v>312</v>
      </c>
      <c r="I338" s="28" t="str">
        <f>HYPERLINK("..\医療費分析(令和3年度)\2-7.人間ドック受診に係る分析.xlsx#'市区町村別_全体人間ドック受診率MAP'!A1","2-7.人間ドック受診に係る分析.xlsx#市区町村別_全体人間ドック受診率MAP!A1")</f>
        <v>2-7.人間ドック受診に係る分析.xlsx#市区町村別_全体人間ドック受診率MAP!A1</v>
      </c>
    </row>
    <row r="339" spans="2:9" ht="48" customHeight="1">
      <c r="B339" s="47"/>
      <c r="C339" s="50"/>
      <c r="D339" s="61"/>
      <c r="E339" s="39"/>
      <c r="F339" s="18" t="s">
        <v>966</v>
      </c>
      <c r="G339" s="37"/>
      <c r="H339" s="12" t="s">
        <v>855</v>
      </c>
      <c r="I339" s="28" t="str">
        <f>HYPERLINK("..\医療費分析(令和3年度)\2-7.人間ドック受診に係る分析.xlsx#'市区町村別_自己負担割合1割人間ドック受診率MAP'!A1","2-7.人間ドック受診に係る分析.xlsx#市区町村別_自己負担割合1割人間ドック受診率MAP!A1")</f>
        <v>2-7.人間ドック受診に係る分析.xlsx#市区町村別_自己負担割合1割人間ドック受診率MAP!A1</v>
      </c>
    </row>
    <row r="340" spans="2:9" ht="48" customHeight="1">
      <c r="B340" s="47"/>
      <c r="C340" s="50"/>
      <c r="D340" s="61"/>
      <c r="E340" s="39"/>
      <c r="F340" s="18" t="s">
        <v>967</v>
      </c>
      <c r="G340" s="37"/>
      <c r="H340" s="12" t="s">
        <v>856</v>
      </c>
      <c r="I340" s="29" t="str">
        <f>HYPERLINK("..\医療費分析(令和3年度)\2-7.人間ドック受診に係る分析.xlsx#'市区町村別_自己負担割合3割人間ドック受診率MAP'!A1","2-7.人間ドック受診に係る分析.xlsx#市区町村別_自己負担割合3割人間ドック受診率MAP!A1")</f>
        <v>2-7.人間ドック受診に係る分析.xlsx#市区町村別_自己負担割合3割人間ドック受診率MAP!A1</v>
      </c>
    </row>
    <row r="341" spans="2:9" ht="48" customHeight="1">
      <c r="B341" s="47"/>
      <c r="C341" s="50"/>
      <c r="D341" s="61"/>
      <c r="E341" s="36" t="s">
        <v>1578</v>
      </c>
      <c r="F341" s="5" t="s">
        <v>847</v>
      </c>
      <c r="G341" s="37"/>
      <c r="H341" s="11" t="s">
        <v>313</v>
      </c>
      <c r="I341" s="19" t="str">
        <f>HYPERLINK("..\医療費分析(令和3年度)\2-7.人間ドック受診に係る分析.xlsx#'医療機関受診状況'!A1","2-7.人間ドック受診に係る分析.xlsx#医療機関受診状況!A1")</f>
        <v>2-7.人間ドック受診に係る分析.xlsx#医療機関受診状況!A1</v>
      </c>
    </row>
    <row r="342" spans="2:9" ht="48" customHeight="1">
      <c r="B342" s="47"/>
      <c r="C342" s="50"/>
      <c r="D342" s="61"/>
      <c r="E342" s="37"/>
      <c r="F342" s="6" t="s">
        <v>781</v>
      </c>
      <c r="G342" s="37"/>
      <c r="H342" s="7" t="s">
        <v>314</v>
      </c>
      <c r="I342" s="28" t="str">
        <f>HYPERLINK("..\医療費分析(令和3年度)\2-7.人間ドック受診に係る分析.xlsx#'地区別_医療機関受診状況'!A1","2-7.人間ドック受診に係る分析.xlsx#地区別_医療機関受診状況!A1")</f>
        <v>2-7.人間ドック受診に係る分析.xlsx#地区別_医療機関受診状況!A1</v>
      </c>
    </row>
    <row r="343" spans="2:9" ht="48" customHeight="1">
      <c r="B343" s="47"/>
      <c r="C343" s="50"/>
      <c r="D343" s="61"/>
      <c r="E343" s="37"/>
      <c r="F343" s="6" t="s">
        <v>848</v>
      </c>
      <c r="G343" s="37"/>
      <c r="H343" s="7" t="s">
        <v>315</v>
      </c>
      <c r="I343" s="28" t="str">
        <f>HYPERLINK("..\医療費分析(令和3年度)\2-7.人間ドック受診に係る分析.xlsx#'地区別_健診受診者医療機関受診状況グラフ'!A1","2-7.人間ドック受診に係る分析.xlsx#地区別_健診受診者医療機関受診状況グラフ!A1")</f>
        <v>2-7.人間ドック受診に係る分析.xlsx#地区別_健診受診者医療機関受診状況グラフ!A1</v>
      </c>
    </row>
    <row r="344" spans="2:9" ht="48" customHeight="1">
      <c r="B344" s="47"/>
      <c r="C344" s="50"/>
      <c r="D344" s="61"/>
      <c r="E344" s="37"/>
      <c r="F344" s="6" t="s">
        <v>968</v>
      </c>
      <c r="G344" s="37"/>
      <c r="H344" s="7" t="s">
        <v>316</v>
      </c>
      <c r="I344" s="28" t="str">
        <f>HYPERLINK("..\医療費分析(令和3年度)\2-7.人間ドック受診に係る分析.xlsx#'地区別_自己負担割合別医療機関受診状況グラフ'!A1","2-7.人間ドック受診に係る分析.xlsx#地区別_自己負担割合別医療機関受診状況グラフ!A1")</f>
        <v>2-7.人間ドック受診に係る分析.xlsx#地区別_自己負担割合別医療機関受診状況グラフ!A1</v>
      </c>
    </row>
    <row r="345" spans="2:9" ht="48" customHeight="1">
      <c r="B345" s="47"/>
      <c r="C345" s="50"/>
      <c r="D345" s="61"/>
      <c r="E345" s="37"/>
      <c r="F345" s="6" t="s">
        <v>849</v>
      </c>
      <c r="G345" s="37"/>
      <c r="H345" s="7" t="s">
        <v>317</v>
      </c>
      <c r="I345" s="28" t="str">
        <f>HYPERLINK("..\医療費分析(令和3年度)\2-7.人間ドック受診に係る分析.xlsx#'地区別_未受診者医療機関受診状況グラフ'!A1","2-7.人間ドック受診に係る分析.xlsx#地区別_未受診者医療機関受診状況グラフ!A1")</f>
        <v>2-7.人間ドック受診に係る分析.xlsx#地区別_未受診者医療機関受診状況グラフ!A1</v>
      </c>
    </row>
    <row r="346" spans="2:9" ht="48" customHeight="1">
      <c r="B346" s="47"/>
      <c r="C346" s="50"/>
      <c r="D346" s="61"/>
      <c r="E346" s="37"/>
      <c r="F346" s="6" t="s">
        <v>850</v>
      </c>
      <c r="G346" s="37"/>
      <c r="H346" s="7" t="s">
        <v>318</v>
      </c>
      <c r="I346" s="28" t="str">
        <f>HYPERLINK("..\医療費分析(令和3年度)\2-7.人間ドック受診に係る分析.xlsx#'市区町村別_医療機関受診状況'!A1","2-7.人間ドック受診に係る分析.xlsx#市区町村別_医療機関受診状況!A1")</f>
        <v>2-7.人間ドック受診に係る分析.xlsx#市区町村別_医療機関受診状況!A1</v>
      </c>
    </row>
    <row r="347" spans="2:9" ht="48" customHeight="1">
      <c r="B347" s="47"/>
      <c r="C347" s="50"/>
      <c r="D347" s="61"/>
      <c r="E347" s="37"/>
      <c r="F347" s="6" t="s">
        <v>1551</v>
      </c>
      <c r="G347" s="37"/>
      <c r="H347" s="7" t="s">
        <v>1006</v>
      </c>
      <c r="I347" s="28" t="str">
        <f>HYPERLINK("..\医療費分析(令和3年度)\2-7.人間ドック受診に係る分析.xlsx#'市町村別_健診受診者医療機関受診状況グラフ①'!A1","2-7.人間ドック受診に係る分析.xlsx#市町村別_健診受診者医療機関受診状況グラフ①!A1")</f>
        <v>2-7.人間ドック受診に係る分析.xlsx#市町村別_健診受診者医療機関受診状況グラフ①!A1</v>
      </c>
    </row>
    <row r="348" spans="2:9" ht="48" customHeight="1">
      <c r="B348" s="47"/>
      <c r="C348" s="50"/>
      <c r="D348" s="61"/>
      <c r="E348" s="37"/>
      <c r="F348" s="6" t="s">
        <v>1552</v>
      </c>
      <c r="G348" s="37"/>
      <c r="H348" s="7" t="s">
        <v>1007</v>
      </c>
      <c r="I348" s="28" t="str">
        <f>HYPERLINK("..\医療費分析(令和3年度)\2-7.人間ドック受診に係る分析.xlsx#'市町村別_健診受診者医療機関受診状況グラフ②'!A1","2-7.人間ドック受診に係る分析.xlsx#市町村別_健診受診者医療機関受診状況グラフ②!A1")</f>
        <v>2-7.人間ドック受診に係る分析.xlsx#市町村別_健診受診者医療機関受診状況グラフ②!A1</v>
      </c>
    </row>
    <row r="349" spans="2:9" ht="48" customHeight="1">
      <c r="B349" s="47"/>
      <c r="C349" s="50"/>
      <c r="D349" s="61"/>
      <c r="E349" s="37"/>
      <c r="F349" s="6" t="s">
        <v>1553</v>
      </c>
      <c r="G349" s="37"/>
      <c r="H349" s="7" t="s">
        <v>1008</v>
      </c>
      <c r="I349" s="28" t="str">
        <f>HYPERLINK("..\医療費分析(令和3年度)\2-7.人間ドック受診に係る分析.xlsx#'市町村別_自己負担割合別医療機関受診状況グラフ①'!A1","2-7.人間ドック受診に係る分析.xlsx#市町村別_自己負担割合別医療機関受診状況グラフ①!A1")</f>
        <v>2-7.人間ドック受診に係る分析.xlsx#市町村別_自己負担割合別医療機関受診状況グラフ①!A1</v>
      </c>
    </row>
    <row r="350" spans="2:9" ht="48" customHeight="1">
      <c r="B350" s="47"/>
      <c r="C350" s="50"/>
      <c r="D350" s="61"/>
      <c r="E350" s="37"/>
      <c r="F350" s="18" t="s">
        <v>1554</v>
      </c>
      <c r="G350" s="37"/>
      <c r="H350" s="7" t="s">
        <v>1009</v>
      </c>
      <c r="I350" s="28" t="str">
        <f>HYPERLINK("..\医療費分析(令和3年度)\2-7.人間ドック受診に係る分析.xlsx#'市町村別_自己負担割合別医療機関受診状況グラフ②'!A1","2-7.人間ドック受診に係る分析.xlsx#市町村別_自己負担割合別医療機関受診状況グラフ②!A1")</f>
        <v>2-7.人間ドック受診に係る分析.xlsx#市町村別_自己負担割合別医療機関受診状況グラフ②!A1</v>
      </c>
    </row>
    <row r="351" spans="2:9" ht="48" customHeight="1">
      <c r="B351" s="47"/>
      <c r="C351" s="50"/>
      <c r="D351" s="61"/>
      <c r="E351" s="37"/>
      <c r="F351" s="6" t="s">
        <v>1556</v>
      </c>
      <c r="G351" s="37"/>
      <c r="H351" s="7" t="s">
        <v>1010</v>
      </c>
      <c r="I351" s="28" t="str">
        <f>HYPERLINK("..\医療費分析(令和3年度)\2-7.人間ドック受診に係る分析.xlsx#'市町村別_未受診者医療機関受診状況グラフ①'!A1","2-7.人間ドック受診に係る分析.xlsx#市町村別_未受診者医療機関受診状況グラフ①!A1")</f>
        <v>2-7.人間ドック受診に係る分析.xlsx#市町村別_未受診者医療機関受診状況グラフ①!A1</v>
      </c>
    </row>
    <row r="352" spans="2:9" ht="48" customHeight="1">
      <c r="B352" s="47"/>
      <c r="C352" s="51"/>
      <c r="D352" s="62"/>
      <c r="E352" s="38"/>
      <c r="F352" s="18" t="s">
        <v>1555</v>
      </c>
      <c r="G352" s="38"/>
      <c r="H352" s="7" t="s">
        <v>1011</v>
      </c>
      <c r="I352" s="29" t="str">
        <f>HYPERLINK("..\医療費分析(令和3年度)\2-7.人間ドック受診に係る分析.xlsx#'市町村別_未受診者医療機関受診状況グラフ②'!A1","2-7.人間ドック受診に係る分析.xlsx#市町村別_未受診者医療機関受診状況グラフ②!A1")</f>
        <v>2-7.人間ドック受診に係る分析.xlsx#市町村別_未受診者医療機関受診状況グラフ②!A1</v>
      </c>
    </row>
    <row r="353" spans="2:9" ht="48" customHeight="1">
      <c r="B353" s="47"/>
      <c r="C353" s="58">
        <v>8</v>
      </c>
      <c r="D353" s="59" t="s">
        <v>1344</v>
      </c>
      <c r="E353" s="36" t="s">
        <v>292</v>
      </c>
      <c r="F353" s="5" t="s">
        <v>1479</v>
      </c>
      <c r="G353" s="39" t="s">
        <v>1518</v>
      </c>
      <c r="H353" s="11" t="s">
        <v>1091</v>
      </c>
      <c r="I353" s="19" t="str">
        <f>HYPERLINK("..\医療費分析(令和3年度)\2-8.歯科健診分析.xlsx#'年齢別_健診受診率'!A1","2-8.歯科健診分析.xlsx#年齢別_健診受診率!A1")</f>
        <v>2-8.歯科健診分析.xlsx#年齢別_健診受診率!A1</v>
      </c>
    </row>
    <row r="354" spans="2:9" ht="48" customHeight="1">
      <c r="B354" s="47"/>
      <c r="C354" s="58"/>
      <c r="D354" s="59"/>
      <c r="E354" s="37"/>
      <c r="F354" s="6" t="s">
        <v>1480</v>
      </c>
      <c r="G354" s="39"/>
      <c r="H354" s="7" t="s">
        <v>1092</v>
      </c>
      <c r="I354" s="28" t="str">
        <f>HYPERLINK("..\医療費分析(令和3年度)\2-8.歯科健診分析.xlsx#'年齢別_健診受診率グラフ'!A1","2-8.歯科健診分析.xlsx#年齢別_健診受診率グラフ!A1")</f>
        <v>2-8.歯科健診分析.xlsx#年齢別_健診受診率グラフ!A1</v>
      </c>
    </row>
    <row r="355" spans="2:9" ht="48" customHeight="1">
      <c r="B355" s="47"/>
      <c r="C355" s="58"/>
      <c r="D355" s="59"/>
      <c r="E355" s="37"/>
      <c r="F355" s="6" t="s">
        <v>1426</v>
      </c>
      <c r="G355" s="39"/>
      <c r="H355" s="7" t="s">
        <v>1343</v>
      </c>
      <c r="I355" s="28" t="str">
        <f>HYPERLINK("..\医療費分析(令和3年度)\2-8.歯科健診分析.xlsx#'要介護度別_健診受診率'!A1","2-8.歯科健診分析.xlsx#要介護度別_健診受診率!A1")</f>
        <v>2-8.歯科健診分析.xlsx#要介護度別_健診受診率!A1</v>
      </c>
    </row>
    <row r="356" spans="2:9" ht="48" customHeight="1">
      <c r="B356" s="47"/>
      <c r="C356" s="58"/>
      <c r="D356" s="59"/>
      <c r="E356" s="37"/>
      <c r="F356" s="6" t="s">
        <v>1427</v>
      </c>
      <c r="G356" s="39"/>
      <c r="H356" s="7" t="s">
        <v>1093</v>
      </c>
      <c r="I356" s="28" t="str">
        <f>HYPERLINK("..\医療費分析(令和3年度)\2-8.歯科健診分析.xlsx#'要介護度別_健診受診率グラフ'!A1","2-8.歯科健診分析.xlsx#要介護度別_健診受診率グラフ!A1")</f>
        <v>2-8.歯科健診分析.xlsx#要介護度別_健診受診率グラフ!A1</v>
      </c>
    </row>
    <row r="357" spans="2:9" ht="48" customHeight="1">
      <c r="B357" s="47"/>
      <c r="C357" s="58"/>
      <c r="D357" s="59"/>
      <c r="E357" s="37"/>
      <c r="F357" s="6" t="s">
        <v>1428</v>
      </c>
      <c r="G357" s="39"/>
      <c r="H357" s="7" t="s">
        <v>1094</v>
      </c>
      <c r="I357" s="28" t="str">
        <f>HYPERLINK("..\医療費分析(令和3年度)\2-8.歯科健診分析.xlsx#'男女別_健診受診率'!A1","2-8.歯科健診分析.xlsx#男女別_健診受診率!A1")</f>
        <v>2-8.歯科健診分析.xlsx#男女別_健診受診率!A1</v>
      </c>
    </row>
    <row r="358" spans="2:9" ht="48" customHeight="1">
      <c r="B358" s="47"/>
      <c r="C358" s="58"/>
      <c r="D358" s="59"/>
      <c r="E358" s="37"/>
      <c r="F358" s="6" t="s">
        <v>53</v>
      </c>
      <c r="G358" s="39"/>
      <c r="H358" s="7" t="s">
        <v>320</v>
      </c>
      <c r="I358" s="28" t="str">
        <f>HYPERLINK("..\医療費分析(令和3年度)\2-8.歯科健診分析.xlsx#'地区別_健診受診率'!A1","2-8.歯科健診分析.xlsx#地区別_健診受診率!A1")</f>
        <v>2-8.歯科健診分析.xlsx#地区別_健診受診率!A1</v>
      </c>
    </row>
    <row r="359" spans="2:9" ht="48" customHeight="1">
      <c r="B359" s="47"/>
      <c r="C359" s="58"/>
      <c r="D359" s="59"/>
      <c r="E359" s="37"/>
      <c r="F359" s="6" t="s">
        <v>159</v>
      </c>
      <c r="G359" s="39"/>
      <c r="H359" s="7" t="s">
        <v>447</v>
      </c>
      <c r="I359" s="28" t="str">
        <f>HYPERLINK("..\医療費分析(令和3年度)\2-8.歯科健診分析.xlsx#'地区別_健診受診率グラフ'!A1","2-8.歯科健診分析.xlsx#地区別_健診受診率グラフ!A1")</f>
        <v>2-8.歯科健診分析.xlsx#地区別_健診受診率グラフ!A1</v>
      </c>
    </row>
    <row r="360" spans="2:9" ht="48" customHeight="1">
      <c r="B360" s="47"/>
      <c r="C360" s="58"/>
      <c r="D360" s="59"/>
      <c r="E360" s="37"/>
      <c r="F360" s="6" t="s">
        <v>162</v>
      </c>
      <c r="G360" s="39"/>
      <c r="H360" s="7" t="s">
        <v>448</v>
      </c>
      <c r="I360" s="28" t="str">
        <f>HYPERLINK("..\医療費分析(令和3年度)\2-8.歯科健診分析.xlsx#'地区別_健診受診率MAP'!A1","2-8.歯科健診分析.xlsx#地区別_健診受診率MAP!A1")</f>
        <v>2-8.歯科健診分析.xlsx#地区別_健診受診率MAP!A1</v>
      </c>
    </row>
    <row r="361" spans="2:9" ht="48" customHeight="1">
      <c r="B361" s="47"/>
      <c r="C361" s="58"/>
      <c r="D361" s="59"/>
      <c r="E361" s="37"/>
      <c r="F361" s="6" t="s">
        <v>54</v>
      </c>
      <c r="G361" s="39"/>
      <c r="H361" s="7" t="s">
        <v>324</v>
      </c>
      <c r="I361" s="28" t="str">
        <f>HYPERLINK("..\医療費分析(令和3年度)\2-8.歯科健診分析.xlsx#'市区町村別_健診受診率'!A1","2-8.歯科健診分析.xlsx#市区町村別_健診受診率!A1")</f>
        <v>2-8.歯科健診分析.xlsx#市区町村別_健診受診率!A1</v>
      </c>
    </row>
    <row r="362" spans="2:9" ht="48" customHeight="1">
      <c r="B362" s="47"/>
      <c r="C362" s="58"/>
      <c r="D362" s="59"/>
      <c r="E362" s="37"/>
      <c r="F362" s="6" t="s">
        <v>782</v>
      </c>
      <c r="G362" s="39"/>
      <c r="H362" s="7" t="s">
        <v>449</v>
      </c>
      <c r="I362" s="28" t="str">
        <f>HYPERLINK("..\医療費分析(令和3年度)\2-8.歯科健診分析.xlsx#'市町村別_健診受診率グラフ'!A1","2-8.歯科健診分析.xlsx#市町村別_健診受診率グラフ!A1")</f>
        <v>2-8.歯科健診分析.xlsx#市町村別_健診受診率グラフ!A1</v>
      </c>
    </row>
    <row r="363" spans="2:9" ht="48" customHeight="1">
      <c r="B363" s="47"/>
      <c r="C363" s="58"/>
      <c r="D363" s="59"/>
      <c r="E363" s="38"/>
      <c r="F363" s="10" t="s">
        <v>163</v>
      </c>
      <c r="G363" s="39"/>
      <c r="H363" s="12" t="s">
        <v>450</v>
      </c>
      <c r="I363" s="29" t="str">
        <f>HYPERLINK("..\医療費分析(令和3年度)\2-8.歯科健診分析.xlsx#'市区町村別_健診受診率MAP'!A1","2-8.歯科健診分析.xlsx#市区町村別_健診受診率MAP!A1")</f>
        <v>2-8.歯科健診分析.xlsx#市区町村別_健診受診率MAP!A1</v>
      </c>
    </row>
    <row r="364" spans="2:9" ht="48" customHeight="1">
      <c r="B364" s="47"/>
      <c r="C364" s="58"/>
      <c r="D364" s="59"/>
      <c r="E364" s="36" t="s">
        <v>783</v>
      </c>
      <c r="F364" s="5" t="s">
        <v>784</v>
      </c>
      <c r="G364" s="39"/>
      <c r="H364" s="11" t="s">
        <v>451</v>
      </c>
      <c r="I364" s="19" t="str">
        <f>HYPERLINK("..\医療費分析(令和3年度)\2-8.歯科健診分析.xlsx#'指導対象者群分析'!A1","2-8.歯科健診分析.xlsx#指導対象者群分析!A1")</f>
        <v>2-8.歯科健診分析.xlsx#指導対象者群分析!A1</v>
      </c>
    </row>
    <row r="365" spans="2:9" ht="48" customHeight="1">
      <c r="B365" s="47"/>
      <c r="C365" s="58"/>
      <c r="D365" s="59"/>
      <c r="E365" s="37"/>
      <c r="F365" s="6" t="s">
        <v>785</v>
      </c>
      <c r="G365" s="39"/>
      <c r="H365" s="7" t="s">
        <v>452</v>
      </c>
      <c r="I365" s="28" t="str">
        <f>HYPERLINK("..\医療費分析(令和3年度)\2-8.歯科健診分析.xlsx#'地区別_指導対象者群分析'!A1","2-8.歯科健診分析.xlsx#地区別_指導対象者群分析!A1")</f>
        <v>2-8.歯科健診分析.xlsx#地区別_指導対象者群分析!A1</v>
      </c>
    </row>
    <row r="366" spans="2:9" ht="48" customHeight="1">
      <c r="B366" s="47"/>
      <c r="C366" s="58"/>
      <c r="D366" s="59"/>
      <c r="E366" s="37"/>
      <c r="F366" s="6" t="s">
        <v>786</v>
      </c>
      <c r="G366" s="39"/>
      <c r="H366" s="7" t="s">
        <v>453</v>
      </c>
      <c r="I366" s="28" t="str">
        <f>HYPERLINK("..\医療費分析(令和3年度)\2-8.歯科健診分析.xlsx#'地区別_有所見者医療機関未受診グラフ'!A1","2-8.歯科健診分析.xlsx#地区別_有所見者医療機関未受診グラフ!A1")</f>
        <v>2-8.歯科健診分析.xlsx#地区別_有所見者医療機関未受診グラフ!A1</v>
      </c>
    </row>
    <row r="367" spans="2:9" ht="48" customHeight="1">
      <c r="B367" s="47"/>
      <c r="C367" s="58"/>
      <c r="D367" s="59"/>
      <c r="E367" s="37"/>
      <c r="F367" s="6" t="s">
        <v>787</v>
      </c>
      <c r="G367" s="39"/>
      <c r="H367" s="7" t="s">
        <v>454</v>
      </c>
      <c r="I367" s="28" t="str">
        <f>HYPERLINK("..\医療費分析(令和3年度)\2-8.歯科健診分析.xlsx#'地区別_状態不明者グラフ'!A1","2-8.歯科健診分析.xlsx#地区別_状態不明者グラフ!A1")</f>
        <v>2-8.歯科健診分析.xlsx#地区別_状態不明者グラフ!A1</v>
      </c>
    </row>
    <row r="368" spans="2:9" ht="48" customHeight="1">
      <c r="B368" s="47"/>
      <c r="C368" s="58"/>
      <c r="D368" s="59"/>
      <c r="E368" s="37"/>
      <c r="F368" s="6" t="s">
        <v>788</v>
      </c>
      <c r="G368" s="39"/>
      <c r="H368" s="7" t="s">
        <v>455</v>
      </c>
      <c r="I368" s="28" t="str">
        <f>HYPERLINK("..\医療費分析(令和3年度)\2-8.歯科健診分析.xlsx#'市区町村別_指導対象者群分析'!A1","2-8.歯科健診分析.xlsx#市区町村別_指導対象者群分析!A1")</f>
        <v>2-8.歯科健診分析.xlsx#市区町村別_指導対象者群分析!A1</v>
      </c>
    </row>
    <row r="369" spans="2:9" ht="48" customHeight="1">
      <c r="B369" s="47"/>
      <c r="C369" s="58"/>
      <c r="D369" s="59"/>
      <c r="E369" s="37"/>
      <c r="F369" s="6" t="s">
        <v>789</v>
      </c>
      <c r="G369" s="39"/>
      <c r="H369" s="7" t="s">
        <v>456</v>
      </c>
      <c r="I369" s="28" t="str">
        <f>HYPERLINK("..\医療費分析(令和3年度)\2-8.歯科健診分析.xlsx#'市町村別_有所見者医療機関未受診グラフ'!A1","2-8.歯科健診分析.xlsx#市町村別_有所見者医療機関未受診グラフ!A1")</f>
        <v>2-8.歯科健診分析.xlsx#市町村別_有所見者医療機関未受診グラフ!A1</v>
      </c>
    </row>
    <row r="370" spans="2:9" ht="48" customHeight="1">
      <c r="B370" s="47"/>
      <c r="C370" s="58"/>
      <c r="D370" s="59"/>
      <c r="E370" s="37"/>
      <c r="F370" s="6" t="s">
        <v>790</v>
      </c>
      <c r="G370" s="39"/>
      <c r="H370" s="7" t="s">
        <v>457</v>
      </c>
      <c r="I370" s="28" t="str">
        <f>HYPERLINK("..\医療費分析(令和3年度)\2-8.歯科健診分析.xlsx#'市町村別_状態不明者グラフ'!A1","2-8.歯科健診分析.xlsx#市町村別_状態不明者グラフ!A1")</f>
        <v>2-8.歯科健診分析.xlsx#市町村別_状態不明者グラフ!A1</v>
      </c>
    </row>
    <row r="371" spans="2:9" ht="48" customHeight="1">
      <c r="B371" s="47"/>
      <c r="C371" s="58"/>
      <c r="D371" s="59"/>
      <c r="E371" s="37"/>
      <c r="F371" s="6" t="s">
        <v>791</v>
      </c>
      <c r="G371" s="39"/>
      <c r="H371" s="12" t="s">
        <v>458</v>
      </c>
      <c r="I371" s="28" t="str">
        <f>HYPERLINK("..\医療費分析(令和3年度)\2-8.歯科健診分析.xlsx#'指導対象者群別歯科医療費'!A1","2-8.歯科健診分析.xlsx#指導対象者群別歯科医療費!A1")</f>
        <v>2-8.歯科健診分析.xlsx#指導対象者群別歯科医療費!A1</v>
      </c>
    </row>
    <row r="372" spans="2:9" ht="48" customHeight="1">
      <c r="B372" s="47"/>
      <c r="C372" s="58"/>
      <c r="D372" s="59"/>
      <c r="E372" s="37"/>
      <c r="F372" s="6" t="s">
        <v>792</v>
      </c>
      <c r="G372" s="39"/>
      <c r="H372" s="12" t="s">
        <v>459</v>
      </c>
      <c r="I372" s="28" t="str">
        <f>HYPERLINK("..\医療費分析(令和3年度)\2-8.歯科健診分析.xlsx#'地区別_指導対象者群別歯科医療費'!A1","2-8.歯科健診分析.xlsx#地区別_指導対象者群別歯科医療費!A1")</f>
        <v>2-8.歯科健診分析.xlsx#地区別_指導対象者群別歯科医療費!A1</v>
      </c>
    </row>
    <row r="373" spans="2:9" ht="48" customHeight="1">
      <c r="B373" s="47"/>
      <c r="C373" s="58"/>
      <c r="D373" s="59"/>
      <c r="E373" s="37"/>
      <c r="F373" s="6" t="s">
        <v>793</v>
      </c>
      <c r="G373" s="39"/>
      <c r="H373" s="12" t="s">
        <v>460</v>
      </c>
      <c r="I373" s="28" t="str">
        <f>HYPERLINK("..\医療費分析(令和3年度)\2-8.歯科健診分析.xlsx#'地区別_歯科健診受診治療中者歯科医療費グラフ'!A1","2-8.歯科健診分析.xlsx#地区別_歯科健診受診治療中者歯科医療費グラフ!A1")</f>
        <v>2-8.歯科健診分析.xlsx#地区別_歯科健診受診治療中者歯科医療費グラフ!A1</v>
      </c>
    </row>
    <row r="374" spans="2:9" ht="48" customHeight="1">
      <c r="B374" s="47"/>
      <c r="C374" s="58"/>
      <c r="D374" s="59"/>
      <c r="E374" s="37"/>
      <c r="F374" s="6" t="s">
        <v>794</v>
      </c>
      <c r="G374" s="39"/>
      <c r="H374" s="12" t="s">
        <v>461</v>
      </c>
      <c r="I374" s="28" t="str">
        <f>HYPERLINK("..\医療費分析(令和3年度)\2-8.歯科健診分析.xlsx#'地区別_歯科健診未受診治療中者歯科医療費グラフ'!A1","2-8.歯科健診分析.xlsx#地区別_歯科健診未受診治療中者歯科医療費グラフ!A1")</f>
        <v>2-8.歯科健診分析.xlsx#地区別_歯科健診未受診治療中者歯科医療費グラフ!A1</v>
      </c>
    </row>
    <row r="375" spans="2:9" ht="48" customHeight="1">
      <c r="B375" s="47"/>
      <c r="C375" s="58"/>
      <c r="D375" s="59"/>
      <c r="E375" s="37"/>
      <c r="F375" s="6" t="s">
        <v>795</v>
      </c>
      <c r="G375" s="39"/>
      <c r="H375" s="12" t="s">
        <v>462</v>
      </c>
      <c r="I375" s="28" t="str">
        <f>HYPERLINK("..\医療費分析(令和3年度)\2-8.歯科健診分析.xlsx#'市区町村別_指導対象者群別歯科医療費'!A1","2-8.歯科健診分析.xlsx#市区町村別_指導対象者群別歯科医療費!A1")</f>
        <v>2-8.歯科健診分析.xlsx#市区町村別_指導対象者群別歯科医療費!A1</v>
      </c>
    </row>
    <row r="376" spans="2:9" ht="48" customHeight="1">
      <c r="B376" s="47"/>
      <c r="C376" s="58"/>
      <c r="D376" s="59"/>
      <c r="E376" s="37"/>
      <c r="F376" s="6" t="s">
        <v>796</v>
      </c>
      <c r="G376" s="39"/>
      <c r="H376" s="12" t="s">
        <v>463</v>
      </c>
      <c r="I376" s="28" t="str">
        <f>HYPERLINK("..\医療費分析(令和3年度)\2-8.歯科健診分析.xlsx#'市町村別_歯科健診受診治療中者歯科医療費グラフ'!A1","2-8.歯科健診分析.xlsx#市町村別_歯科健診受診治療中者歯科医療費グラフ!A1")</f>
        <v>2-8.歯科健診分析.xlsx#市町村別_歯科健診受診治療中者歯科医療費グラフ!A1</v>
      </c>
    </row>
    <row r="377" spans="2:9" ht="48" customHeight="1">
      <c r="B377" s="47"/>
      <c r="C377" s="58"/>
      <c r="D377" s="59"/>
      <c r="E377" s="38"/>
      <c r="F377" s="10" t="s">
        <v>797</v>
      </c>
      <c r="G377" s="39"/>
      <c r="H377" s="9" t="s">
        <v>464</v>
      </c>
      <c r="I377" s="29" t="str">
        <f>HYPERLINK("..\医療費分析(令和3年度)\2-8.歯科健診分析.xlsx#'市町村別_歯科健診未受診治療中者歯科医療費グラフ'!A1","2-8.歯科健診分析.xlsx#市町村別_歯科健診未受診治療中者歯科医療費グラフ!A1")</f>
        <v>2-8.歯科健診分析.xlsx#市町村別_歯科健診未受診治療中者歯科医療費グラフ!A1</v>
      </c>
    </row>
    <row r="378" spans="2:9" ht="48" customHeight="1">
      <c r="B378" s="47"/>
      <c r="C378" s="58"/>
      <c r="D378" s="59"/>
      <c r="E378" s="36" t="s">
        <v>830</v>
      </c>
      <c r="F378" s="5" t="s">
        <v>56</v>
      </c>
      <c r="G378" s="39"/>
      <c r="H378" s="11" t="s">
        <v>721</v>
      </c>
      <c r="I378" s="19" t="str">
        <f>HYPERLINK("..\医療費分析(令和3年度)\2-8.歯科健診分析.xlsx#'有所見者割合'!A1","2-8.歯科健診分析.xlsx#有所見者割合!A1")</f>
        <v>2-8.歯科健診分析.xlsx#有所見者割合!A1</v>
      </c>
    </row>
    <row r="379" spans="2:9" ht="48" customHeight="1">
      <c r="B379" s="47"/>
      <c r="C379" s="58"/>
      <c r="D379" s="59"/>
      <c r="E379" s="37"/>
      <c r="F379" s="8" t="s">
        <v>57</v>
      </c>
      <c r="G379" s="39"/>
      <c r="H379" s="7" t="s">
        <v>722</v>
      </c>
      <c r="I379" s="28" t="str">
        <f>HYPERLINK("..\医療費分析(令和3年度)\2-8.歯科健診分析.xlsx#'地区別_有所見者割合'!A1","2-8.歯科健診分析.xlsx#地区別_有所見者割合!A1")</f>
        <v>2-8.歯科健診分析.xlsx#地区別_有所見者割合!A1</v>
      </c>
    </row>
    <row r="380" spans="2:9" ht="48" customHeight="1">
      <c r="B380" s="47"/>
      <c r="C380" s="58"/>
      <c r="D380" s="59"/>
      <c r="E380" s="37"/>
      <c r="F380" s="8" t="s">
        <v>798</v>
      </c>
      <c r="G380" s="39"/>
      <c r="H380" s="7" t="s">
        <v>465</v>
      </c>
      <c r="I380" s="28" t="str">
        <f>HYPERLINK("..\医療費分析(令和3年度)\2-8.歯科健診分析.xlsx#'地区別_現在歯グラフ'!A1","2-8.歯科健診分析.xlsx#地区別_現在歯グラフ!A1")</f>
        <v>2-8.歯科健診分析.xlsx#地区別_現在歯グラフ!A1</v>
      </c>
    </row>
    <row r="381" spans="2:9" ht="48" customHeight="1">
      <c r="B381" s="47"/>
      <c r="C381" s="58"/>
      <c r="D381" s="59"/>
      <c r="E381" s="37"/>
      <c r="F381" s="8" t="s">
        <v>799</v>
      </c>
      <c r="G381" s="39"/>
      <c r="H381" s="7" t="s">
        <v>466</v>
      </c>
      <c r="I381" s="28" t="str">
        <f>HYPERLINK("..\医療費分析(令和3年度)\2-8.歯科健診分析.xlsx#'地区別_現在歯MAP'!A1","2-8.歯科健診分析.xlsx#地区別_現在歯MAP!A1")</f>
        <v>2-8.歯科健診分析.xlsx#地区別_現在歯MAP!A1</v>
      </c>
    </row>
    <row r="382" spans="2:9" ht="48" customHeight="1">
      <c r="B382" s="47"/>
      <c r="C382" s="58"/>
      <c r="D382" s="59"/>
      <c r="E382" s="37"/>
      <c r="F382" s="8" t="s">
        <v>800</v>
      </c>
      <c r="G382" s="39"/>
      <c r="H382" s="7" t="s">
        <v>467</v>
      </c>
      <c r="I382" s="28" t="str">
        <f>HYPERLINK("..\医療費分析(令和3年度)\2-8.歯科健診分析.xlsx#'地区別_咬合グラフ'!A1","2-8.歯科健診分析.xlsx#地区別_咬合グラフ!A1")</f>
        <v>2-8.歯科健診分析.xlsx#地区別_咬合グラフ!A1</v>
      </c>
    </row>
    <row r="383" spans="2:9" ht="48" customHeight="1">
      <c r="B383" s="47"/>
      <c r="C383" s="58"/>
      <c r="D383" s="59"/>
      <c r="E383" s="37"/>
      <c r="F383" s="8" t="s">
        <v>801</v>
      </c>
      <c r="G383" s="39"/>
      <c r="H383" s="7" t="s">
        <v>468</v>
      </c>
      <c r="I383" s="28" t="str">
        <f>HYPERLINK("..\医療費分析(令和3年度)\2-8.歯科健診分析.xlsx#'地区別_咬合MAP'!A1","2-8.歯科健診分析.xlsx#地区別_咬合MAP!A1")</f>
        <v>2-8.歯科健診分析.xlsx#地区別_咬合MAP!A1</v>
      </c>
    </row>
    <row r="384" spans="2:9" ht="48" customHeight="1">
      <c r="B384" s="47"/>
      <c r="C384" s="58"/>
      <c r="D384" s="59"/>
      <c r="E384" s="37"/>
      <c r="F384" s="6" t="s">
        <v>200</v>
      </c>
      <c r="G384" s="39"/>
      <c r="H384" s="7" t="s">
        <v>741</v>
      </c>
      <c r="I384" s="28" t="str">
        <f>HYPERLINK("..\医療費分析(令和3年度)\2-8.歯科健診分析.xlsx#'地区別_歯垢グラフ'!A1","2-8.歯科健診分析.xlsx#地区別_歯垢グラフ!A1")</f>
        <v>2-8.歯科健診分析.xlsx#地区別_歯垢グラフ!A1</v>
      </c>
    </row>
    <row r="385" spans="2:9" ht="48" customHeight="1">
      <c r="B385" s="47"/>
      <c r="C385" s="58"/>
      <c r="D385" s="59"/>
      <c r="E385" s="37"/>
      <c r="F385" s="6" t="s">
        <v>201</v>
      </c>
      <c r="G385" s="39"/>
      <c r="H385" s="7" t="s">
        <v>742</v>
      </c>
      <c r="I385" s="28" t="str">
        <f>HYPERLINK("..\医療費分析(令和3年度)\2-8.歯科健診分析.xlsx#'地区別_歯垢MAP'!A1","2-8.歯科健診分析.xlsx#地区別_歯垢MAP!A1")</f>
        <v>2-8.歯科健診分析.xlsx#地区別_歯垢MAP!A1</v>
      </c>
    </row>
    <row r="386" spans="2:9" ht="48" customHeight="1">
      <c r="B386" s="47"/>
      <c r="C386" s="58"/>
      <c r="D386" s="59"/>
      <c r="E386" s="37"/>
      <c r="F386" s="6" t="s">
        <v>202</v>
      </c>
      <c r="G386" s="39"/>
      <c r="H386" s="7" t="s">
        <v>743</v>
      </c>
      <c r="I386" s="28" t="str">
        <f>HYPERLINK("..\医療費分析(令和3年度)\2-8.歯科健診分析.xlsx#'地区別_食渣グラフ'!A1","2-8.歯科健診分析.xlsx#地区別_食渣グラフ!A1")</f>
        <v>2-8.歯科健診分析.xlsx#地区別_食渣グラフ!A1</v>
      </c>
    </row>
    <row r="387" spans="2:9" ht="48" customHeight="1">
      <c r="B387" s="47"/>
      <c r="C387" s="58"/>
      <c r="D387" s="59"/>
      <c r="E387" s="37"/>
      <c r="F387" s="6" t="s">
        <v>203</v>
      </c>
      <c r="G387" s="39"/>
      <c r="H387" s="7" t="s">
        <v>744</v>
      </c>
      <c r="I387" s="28" t="str">
        <f>HYPERLINK("..\医療費分析(令和3年度)\2-8.歯科健診分析.xlsx#'地区別_食渣MAP'!A1","2-8.歯科健診分析.xlsx#地区別_食渣MAP!A1")</f>
        <v>2-8.歯科健診分析.xlsx#地区別_食渣MAP!A1</v>
      </c>
    </row>
    <row r="388" spans="2:9" ht="48" customHeight="1">
      <c r="B388" s="47"/>
      <c r="C388" s="58"/>
      <c r="D388" s="59"/>
      <c r="E388" s="37"/>
      <c r="F388" s="6" t="s">
        <v>802</v>
      </c>
      <c r="G388" s="39"/>
      <c r="H388" s="7" t="s">
        <v>469</v>
      </c>
      <c r="I388" s="28" t="str">
        <f>HYPERLINK("..\医療費分析(令和3年度)\2-8.歯科健診分析.xlsx#'地区別_舌苔グラフ'!A1","2-8.歯科健診分析.xlsx#地区別_舌苔グラフ!A1")</f>
        <v>2-8.歯科健診分析.xlsx#地区別_舌苔グラフ!A1</v>
      </c>
    </row>
    <row r="389" spans="2:9" ht="48" customHeight="1">
      <c r="B389" s="47"/>
      <c r="C389" s="58"/>
      <c r="D389" s="59"/>
      <c r="E389" s="37"/>
      <c r="F389" s="6" t="s">
        <v>803</v>
      </c>
      <c r="G389" s="39"/>
      <c r="H389" s="7" t="s">
        <v>470</v>
      </c>
      <c r="I389" s="28" t="str">
        <f>HYPERLINK("..\医療費分析(令和3年度)\2-8.歯科健診分析.xlsx#'地区別_舌苔MAP'!A1","2-8.歯科健診分析.xlsx#地区別_舌苔MAP!A1")</f>
        <v>2-8.歯科健診分析.xlsx#地区別_舌苔MAP!A1</v>
      </c>
    </row>
    <row r="390" spans="2:9" ht="48" customHeight="1">
      <c r="B390" s="47"/>
      <c r="C390" s="58"/>
      <c r="D390" s="59"/>
      <c r="E390" s="37"/>
      <c r="F390" s="6" t="s">
        <v>204</v>
      </c>
      <c r="G390" s="39"/>
      <c r="H390" s="7" t="s">
        <v>745</v>
      </c>
      <c r="I390" s="28" t="str">
        <f>HYPERLINK("..\医療費分析(令和3年度)\2-8.歯科健診分析.xlsx#'地区別_口臭グラフ'!A1","2-8.歯科健診分析.xlsx#地区別_口臭グラフ!A1")</f>
        <v>2-8.歯科健診分析.xlsx#地区別_口臭グラフ!A1</v>
      </c>
    </row>
    <row r="391" spans="2:9" ht="48" customHeight="1">
      <c r="B391" s="47"/>
      <c r="C391" s="58"/>
      <c r="D391" s="59"/>
      <c r="E391" s="37"/>
      <c r="F391" s="6" t="s">
        <v>205</v>
      </c>
      <c r="G391" s="39"/>
      <c r="H391" s="7" t="s">
        <v>746</v>
      </c>
      <c r="I391" s="28" t="str">
        <f>HYPERLINK("..\医療費分析(令和3年度)\2-8.歯科健診分析.xlsx#'地区別_口臭MAP'!A1","2-8.歯科健診分析.xlsx#地区別_口臭MAP!A1")</f>
        <v>2-8.歯科健診分析.xlsx#地区別_口臭MAP!A1</v>
      </c>
    </row>
    <row r="392" spans="2:9" ht="48" customHeight="1">
      <c r="B392" s="47"/>
      <c r="C392" s="58"/>
      <c r="D392" s="59"/>
      <c r="E392" s="37"/>
      <c r="F392" s="6" t="s">
        <v>206</v>
      </c>
      <c r="G392" s="39"/>
      <c r="H392" s="7" t="s">
        <v>747</v>
      </c>
      <c r="I392" s="28" t="str">
        <f>HYPERLINK("..\医療費分析(令和3年度)\2-8.歯科健診分析.xlsx#'地区別_口腔乾燥グラフ'!A1","2-8.歯科健診分析.xlsx#地区別_口腔乾燥グラフ!A1")</f>
        <v>2-8.歯科健診分析.xlsx#地区別_口腔乾燥グラフ!A1</v>
      </c>
    </row>
    <row r="393" spans="2:9" ht="48" customHeight="1">
      <c r="B393" s="47"/>
      <c r="C393" s="58"/>
      <c r="D393" s="59"/>
      <c r="E393" s="37"/>
      <c r="F393" s="6" t="s">
        <v>207</v>
      </c>
      <c r="G393" s="39"/>
      <c r="H393" s="7" t="s">
        <v>748</v>
      </c>
      <c r="I393" s="28" t="str">
        <f>HYPERLINK("..\医療費分析(令和3年度)\2-8.歯科健診分析.xlsx#'地区別_口腔乾燥MAP'!A1","2-8.歯科健診分析.xlsx#地区別_口腔乾燥MAP!A1")</f>
        <v>2-8.歯科健診分析.xlsx#地区別_口腔乾燥MAP!A1</v>
      </c>
    </row>
    <row r="394" spans="2:9" ht="48" customHeight="1">
      <c r="B394" s="47"/>
      <c r="C394" s="58"/>
      <c r="D394" s="59"/>
      <c r="E394" s="37"/>
      <c r="F394" s="6" t="s">
        <v>297</v>
      </c>
      <c r="G394" s="39"/>
      <c r="H394" s="7" t="s">
        <v>749</v>
      </c>
      <c r="I394" s="28" t="str">
        <f>HYPERLINK("..\医療費分析(令和3年度)\2-8.歯科健診分析.xlsx#'地区別_咀嚼能力グラフ'!A1","2-8.歯科健診分析.xlsx#地区別_咀嚼能力グラフ!A1")</f>
        <v>2-8.歯科健診分析.xlsx#地区別_咀嚼能力グラフ!A1</v>
      </c>
    </row>
    <row r="395" spans="2:9" ht="48" customHeight="1">
      <c r="B395" s="47"/>
      <c r="C395" s="58"/>
      <c r="D395" s="59"/>
      <c r="E395" s="37"/>
      <c r="F395" s="6" t="s">
        <v>298</v>
      </c>
      <c r="G395" s="39"/>
      <c r="H395" s="7" t="s">
        <v>750</v>
      </c>
      <c r="I395" s="28" t="str">
        <f>HYPERLINK("..\医療費分析(令和3年度)\2-8.歯科健診分析.xlsx#'地区別_咀嚼能力MAP'!A1","2-8.歯科健診分析.xlsx#地区別_咀嚼能力MAP!A1")</f>
        <v>2-8.歯科健診分析.xlsx#地区別_咀嚼能力MAP!A1</v>
      </c>
    </row>
    <row r="396" spans="2:9" ht="48" customHeight="1">
      <c r="B396" s="47"/>
      <c r="C396" s="58"/>
      <c r="D396" s="59"/>
      <c r="E396" s="37"/>
      <c r="F396" s="6" t="s">
        <v>804</v>
      </c>
      <c r="G396" s="39"/>
      <c r="H396" s="7" t="s">
        <v>471</v>
      </c>
      <c r="I396" s="28" t="str">
        <f>HYPERLINK("..\医療費分析(令和3年度)\2-8.歯科健診分析.xlsx#'地区別_舌･口唇機能グラフ'!A1","2-8.歯科健診分析.xlsx#地区別_舌･口唇機能グラフ!A1")</f>
        <v>2-8.歯科健診分析.xlsx#地区別_舌･口唇機能グラフ!A1</v>
      </c>
    </row>
    <row r="397" spans="2:9" ht="48" customHeight="1">
      <c r="B397" s="47"/>
      <c r="C397" s="58"/>
      <c r="D397" s="59"/>
      <c r="E397" s="37"/>
      <c r="F397" s="6" t="s">
        <v>805</v>
      </c>
      <c r="G397" s="39"/>
      <c r="H397" s="7" t="s">
        <v>472</v>
      </c>
      <c r="I397" s="28" t="str">
        <f>HYPERLINK("..\医療費分析(令和3年度)\2-8.歯科健診分析.xlsx#'地区別_舌･口唇機能MAP'!A1","2-8.歯科健診分析.xlsx#地区別_舌･口唇機能MAP!A1")</f>
        <v>2-8.歯科健診分析.xlsx#地区別_舌･口唇機能MAP!A1</v>
      </c>
    </row>
    <row r="398" spans="2:9" ht="48" customHeight="1">
      <c r="B398" s="47"/>
      <c r="C398" s="58"/>
      <c r="D398" s="59"/>
      <c r="E398" s="37"/>
      <c r="F398" s="6" t="s">
        <v>806</v>
      </c>
      <c r="G398" s="39"/>
      <c r="H398" s="7" t="s">
        <v>473</v>
      </c>
      <c r="I398" s="28" t="str">
        <f>HYPERLINK("..\医療費分析(令和3年度)\2-8.歯科健診分析.xlsx#'地区別_嚥下機能(唾液の飲込)グラフ'!A1","2-8.歯科健診分析.xlsx#地区別_嚥下機能(唾液の飲込)グラフ!A1")</f>
        <v>2-8.歯科健診分析.xlsx#地区別_嚥下機能(唾液の飲込)グラフ!A1</v>
      </c>
    </row>
    <row r="399" spans="2:9" ht="48" customHeight="1">
      <c r="B399" s="47"/>
      <c r="C399" s="58"/>
      <c r="D399" s="59"/>
      <c r="E399" s="37"/>
      <c r="F399" s="6" t="s">
        <v>807</v>
      </c>
      <c r="G399" s="39"/>
      <c r="H399" s="7" t="s">
        <v>474</v>
      </c>
      <c r="I399" s="28" t="str">
        <f>HYPERLINK("..\医療費分析(令和3年度)\2-8.歯科健診分析.xlsx#'地区別_嚥下機能(唾液の飲込)MAP'!A1","2-8.歯科健診分析.xlsx#地区別_嚥下機能(唾液の飲込)MAP!A1")</f>
        <v>2-8.歯科健診分析.xlsx#地区別_嚥下機能(唾液の飲込)MAP!A1</v>
      </c>
    </row>
    <row r="400" spans="2:9" ht="48" customHeight="1">
      <c r="B400" s="47"/>
      <c r="C400" s="58"/>
      <c r="D400" s="59"/>
      <c r="E400" s="37"/>
      <c r="F400" s="6" t="s">
        <v>808</v>
      </c>
      <c r="G400" s="39"/>
      <c r="H400" s="7" t="s">
        <v>475</v>
      </c>
      <c r="I400" s="28" t="str">
        <f>HYPERLINK("..\医療費分析(令和3年度)\2-8.歯科健診分析.xlsx#'地区別_嚥下機能(総合判定)グラフ'!A1","2-8.歯科健診分析.xlsx#地区別_嚥下機能(総合判定)グラフ!A1")</f>
        <v>2-8.歯科健診分析.xlsx#地区別_嚥下機能(総合判定)グラフ!A1</v>
      </c>
    </row>
    <row r="401" spans="2:9" ht="48" customHeight="1">
      <c r="B401" s="47"/>
      <c r="C401" s="58"/>
      <c r="D401" s="59"/>
      <c r="E401" s="37"/>
      <c r="F401" s="6" t="s">
        <v>809</v>
      </c>
      <c r="G401" s="39"/>
      <c r="H401" s="7" t="s">
        <v>476</v>
      </c>
      <c r="I401" s="28" t="str">
        <f>HYPERLINK("..\医療費分析(令和3年度)\2-8.歯科健診分析.xlsx#'地区別_嚥下機能(総合判定)MAP'!A1","2-8.歯科健診分析.xlsx#地区別_嚥下機能(総合判定)MAP!A1")</f>
        <v>2-8.歯科健診分析.xlsx#地区別_嚥下機能(総合判定)MAP!A1</v>
      </c>
    </row>
    <row r="402" spans="2:9" ht="48" customHeight="1">
      <c r="B402" s="47"/>
      <c r="C402" s="58"/>
      <c r="D402" s="59"/>
      <c r="E402" s="37"/>
      <c r="F402" s="6" t="s">
        <v>810</v>
      </c>
      <c r="G402" s="39"/>
      <c r="H402" s="14" t="s">
        <v>428</v>
      </c>
      <c r="I402" s="28" t="str">
        <f>HYPERLINK("..\医療費分析(令和3年度)\2-8.歯科健診分析.xlsx#'市区町村別_有所見者割合'!A1","2-8.歯科健診分析.xlsx#市区町村別_有所見者割合!A1")</f>
        <v>2-8.歯科健診分析.xlsx#市区町村別_有所見者割合!A1</v>
      </c>
    </row>
    <row r="403" spans="2:9" ht="48" customHeight="1">
      <c r="B403" s="47"/>
      <c r="C403" s="58"/>
      <c r="D403" s="59"/>
      <c r="E403" s="37"/>
      <c r="F403" s="6" t="s">
        <v>816</v>
      </c>
      <c r="G403" s="39"/>
      <c r="H403" s="14" t="s">
        <v>477</v>
      </c>
      <c r="I403" s="28" t="str">
        <f>HYPERLINK("..\医療費分析(令和3年度)\2-8.歯科健診分析.xlsx#'市町村別_現在歯グラフ'!A1","2-8.歯科健診分析.xlsx#市町村別_現在歯グラフ!A1")</f>
        <v>2-8.歯科健診分析.xlsx#市町村別_現在歯グラフ!A1</v>
      </c>
    </row>
    <row r="404" spans="2:9" ht="48" customHeight="1">
      <c r="B404" s="47"/>
      <c r="C404" s="58"/>
      <c r="D404" s="59"/>
      <c r="E404" s="37"/>
      <c r="F404" s="6" t="s">
        <v>811</v>
      </c>
      <c r="G404" s="39"/>
      <c r="H404" s="14" t="s">
        <v>478</v>
      </c>
      <c r="I404" s="28" t="str">
        <f>HYPERLINK("..\医療費分析(令和3年度)\2-8.歯科健診分析.xlsx#'市区町村別_現在歯MAP'!A1","2-8.歯科健診分析.xlsx#市区町村別_現在歯MAP!A1")</f>
        <v>2-8.歯科健診分析.xlsx#市区町村別_現在歯MAP!A1</v>
      </c>
    </row>
    <row r="405" spans="2:9" ht="48" customHeight="1">
      <c r="B405" s="47"/>
      <c r="C405" s="58"/>
      <c r="D405" s="59"/>
      <c r="E405" s="37"/>
      <c r="F405" s="6" t="s">
        <v>817</v>
      </c>
      <c r="G405" s="39"/>
      <c r="H405" s="14" t="s">
        <v>479</v>
      </c>
      <c r="I405" s="28" t="str">
        <f>HYPERLINK("..\医療費分析(令和3年度)\2-8.歯科健診分析.xlsx#'市町村別_咬合グラフ'!A1","2-8.歯科健診分析.xlsx#市町村別_咬合グラフ!A1")</f>
        <v>2-8.歯科健診分析.xlsx#市町村別_咬合グラフ!A1</v>
      </c>
    </row>
    <row r="406" spans="2:9" ht="48" customHeight="1">
      <c r="B406" s="47"/>
      <c r="C406" s="58"/>
      <c r="D406" s="59"/>
      <c r="E406" s="37"/>
      <c r="F406" s="6" t="s">
        <v>812</v>
      </c>
      <c r="G406" s="39"/>
      <c r="H406" s="14" t="s">
        <v>480</v>
      </c>
      <c r="I406" s="28" t="str">
        <f>HYPERLINK("..\医療費分析(令和3年度)\2-8.歯科健診分析.xlsx#'市区町村別_咬合MAP'!A1","2-8.歯科健診分析.xlsx#市区町村別_咬合MAP!A1")</f>
        <v>2-8.歯科健診分析.xlsx#市区町村別_咬合MAP!A1</v>
      </c>
    </row>
    <row r="407" spans="2:9" ht="48" customHeight="1">
      <c r="B407" s="47"/>
      <c r="C407" s="58"/>
      <c r="D407" s="59"/>
      <c r="E407" s="37"/>
      <c r="F407" s="6" t="s">
        <v>818</v>
      </c>
      <c r="G407" s="39"/>
      <c r="H407" s="7" t="s">
        <v>481</v>
      </c>
      <c r="I407" s="28" t="str">
        <f>HYPERLINK("..\医療費分析(令和3年度)\2-8.歯科健診分析.xlsx#'市町村別_歯垢グラフ'!A1","2-8.歯科健診分析.xlsx#市町村別_歯垢グラフ!A1")</f>
        <v>2-8.歯科健診分析.xlsx#市町村別_歯垢グラフ!A1</v>
      </c>
    </row>
    <row r="408" spans="2:9" ht="48" customHeight="1">
      <c r="B408" s="47"/>
      <c r="C408" s="58"/>
      <c r="D408" s="59"/>
      <c r="E408" s="37"/>
      <c r="F408" s="6" t="s">
        <v>208</v>
      </c>
      <c r="G408" s="39"/>
      <c r="H408" s="7" t="s">
        <v>482</v>
      </c>
      <c r="I408" s="28" t="str">
        <f>HYPERLINK("..\医療費分析(令和3年度)\2-8.歯科健診分析.xlsx#'市区町村別_歯垢MAP'!A1","2-8.歯科健診分析.xlsx#市区町村別_歯垢MAP!A1")</f>
        <v>2-8.歯科健診分析.xlsx#市区町村別_歯垢MAP!A1</v>
      </c>
    </row>
    <row r="409" spans="2:9" ht="48" customHeight="1">
      <c r="B409" s="47"/>
      <c r="C409" s="58"/>
      <c r="D409" s="59"/>
      <c r="E409" s="37"/>
      <c r="F409" s="6" t="s">
        <v>819</v>
      </c>
      <c r="G409" s="39"/>
      <c r="H409" s="7" t="s">
        <v>483</v>
      </c>
      <c r="I409" s="28" t="str">
        <f>HYPERLINK("..\医療費分析(令和3年度)\2-8.歯科健診分析.xlsx#'市町村別_食渣グラフ'!A1","2-8.歯科健診分析.xlsx#市町村別_食渣グラフ!A1")</f>
        <v>2-8.歯科健診分析.xlsx#市町村別_食渣グラフ!A1</v>
      </c>
    </row>
    <row r="410" spans="2:9" ht="48" customHeight="1">
      <c r="B410" s="47"/>
      <c r="C410" s="58"/>
      <c r="D410" s="59"/>
      <c r="E410" s="37"/>
      <c r="F410" s="6" t="s">
        <v>209</v>
      </c>
      <c r="G410" s="39"/>
      <c r="H410" s="7" t="s">
        <v>484</v>
      </c>
      <c r="I410" s="28" t="str">
        <f>HYPERLINK("..\医療費分析(令和3年度)\2-8.歯科健診分析.xlsx#'市区町村別_食渣MAP'!A1","2-8.歯科健診分析.xlsx#市区町村別_食渣MAP!A1")</f>
        <v>2-8.歯科健診分析.xlsx#市区町村別_食渣MAP!A1</v>
      </c>
    </row>
    <row r="411" spans="2:9" ht="48" customHeight="1">
      <c r="B411" s="47"/>
      <c r="C411" s="58"/>
      <c r="D411" s="59"/>
      <c r="E411" s="37"/>
      <c r="F411" s="6" t="s">
        <v>820</v>
      </c>
      <c r="G411" s="39"/>
      <c r="H411" s="7" t="s">
        <v>485</v>
      </c>
      <c r="I411" s="28" t="str">
        <f>HYPERLINK("..\医療費分析(令和3年度)\2-8.歯科健診分析.xlsx#'市町村別_舌苔グラフ'!A1","2-8.歯科健診分析.xlsx#市町村別_舌苔グラフ!A1")</f>
        <v>2-8.歯科健診分析.xlsx#市町村別_舌苔グラフ!A1</v>
      </c>
    </row>
    <row r="412" spans="2:9" ht="48" customHeight="1">
      <c r="B412" s="47"/>
      <c r="C412" s="58"/>
      <c r="D412" s="59"/>
      <c r="E412" s="37"/>
      <c r="F412" s="6" t="s">
        <v>813</v>
      </c>
      <c r="G412" s="39"/>
      <c r="H412" s="7" t="s">
        <v>486</v>
      </c>
      <c r="I412" s="28" t="str">
        <f>HYPERLINK("..\医療費分析(令和3年度)\2-8.歯科健診分析.xlsx#'市区町村別_舌苔MAP'!A1","2-8.歯科健診分析.xlsx#市区町村別_舌苔MAP!A1")</f>
        <v>2-8.歯科健診分析.xlsx#市区町村別_舌苔MAP!A1</v>
      </c>
    </row>
    <row r="413" spans="2:9" ht="48" customHeight="1">
      <c r="B413" s="47"/>
      <c r="C413" s="58"/>
      <c r="D413" s="59"/>
      <c r="E413" s="37"/>
      <c r="F413" s="6" t="s">
        <v>821</v>
      </c>
      <c r="G413" s="39"/>
      <c r="H413" s="7" t="s">
        <v>487</v>
      </c>
      <c r="I413" s="28" t="str">
        <f>HYPERLINK("..\医療費分析(令和3年度)\2-8.歯科健診分析.xlsx#'市町村別_口臭グラフ'!A1","2-8.歯科健診分析.xlsx#市町村別_口臭グラフ!A1")</f>
        <v>2-8.歯科健診分析.xlsx#市町村別_口臭グラフ!A1</v>
      </c>
    </row>
    <row r="414" spans="2:9" ht="48" customHeight="1">
      <c r="B414" s="47"/>
      <c r="C414" s="58"/>
      <c r="D414" s="59"/>
      <c r="E414" s="37"/>
      <c r="F414" s="6" t="s">
        <v>210</v>
      </c>
      <c r="G414" s="39"/>
      <c r="H414" s="7" t="s">
        <v>488</v>
      </c>
      <c r="I414" s="28" t="str">
        <f>HYPERLINK("..\医療費分析(令和3年度)\2-8.歯科健診分析.xlsx#'市区町村別_口臭MAP'!A1","2-8.歯科健診分析.xlsx#市区町村別_口臭MAP!A1")</f>
        <v>2-8.歯科健診分析.xlsx#市区町村別_口臭MAP!A1</v>
      </c>
    </row>
    <row r="415" spans="2:9" ht="48" customHeight="1">
      <c r="B415" s="47"/>
      <c r="C415" s="58"/>
      <c r="D415" s="59"/>
      <c r="E415" s="37"/>
      <c r="F415" s="6" t="s">
        <v>822</v>
      </c>
      <c r="G415" s="39"/>
      <c r="H415" s="7" t="s">
        <v>489</v>
      </c>
      <c r="I415" s="28" t="str">
        <f>HYPERLINK("..\医療費分析(令和3年度)\2-8.歯科健診分析.xlsx#'市町村別_口腔乾燥グラフ'!A1","2-8.歯科健診分析.xlsx#市町村別_口腔乾燥グラフ!A1")</f>
        <v>2-8.歯科健診分析.xlsx#市町村別_口腔乾燥グラフ!A1</v>
      </c>
    </row>
    <row r="416" spans="2:9" ht="48" customHeight="1">
      <c r="B416" s="47"/>
      <c r="C416" s="58"/>
      <c r="D416" s="59"/>
      <c r="E416" s="37"/>
      <c r="F416" s="6" t="s">
        <v>211</v>
      </c>
      <c r="G416" s="39"/>
      <c r="H416" s="7" t="s">
        <v>490</v>
      </c>
      <c r="I416" s="28" t="str">
        <f>HYPERLINK("..\医療費分析(令和3年度)\2-8.歯科健診分析.xlsx#'市区町村別_口腔乾燥MAP'!A1","2-8.歯科健診分析.xlsx#市区町村別_口腔乾燥MAP!A1")</f>
        <v>2-8.歯科健診分析.xlsx#市区町村別_口腔乾燥MAP!A1</v>
      </c>
    </row>
    <row r="417" spans="2:9" ht="48" customHeight="1">
      <c r="B417" s="47"/>
      <c r="C417" s="58"/>
      <c r="D417" s="59"/>
      <c r="E417" s="37"/>
      <c r="F417" s="6" t="s">
        <v>823</v>
      </c>
      <c r="G417" s="39"/>
      <c r="H417" s="7" t="s">
        <v>491</v>
      </c>
      <c r="I417" s="28" t="str">
        <f>HYPERLINK("..\医療費分析(令和3年度)\2-8.歯科健診分析.xlsx#'市町村別_咀嚼能力グラフ'!A1","2-8.歯科健診分析.xlsx#市町村別_咀嚼能力グラフ!A1")</f>
        <v>2-8.歯科健診分析.xlsx#市町村別_咀嚼能力グラフ!A1</v>
      </c>
    </row>
    <row r="418" spans="2:9" ht="48" customHeight="1">
      <c r="B418" s="47"/>
      <c r="C418" s="58"/>
      <c r="D418" s="59"/>
      <c r="E418" s="37"/>
      <c r="F418" s="6" t="s">
        <v>299</v>
      </c>
      <c r="G418" s="39"/>
      <c r="H418" s="7" t="s">
        <v>492</v>
      </c>
      <c r="I418" s="28" t="str">
        <f>HYPERLINK("..\医療費分析(令和3年度)\2-8.歯科健診分析.xlsx#'市区町村別_咀嚼能力MAP'!A1","2-8.歯科健診分析.xlsx#市区町村別_咀嚼能力MAP!A1")</f>
        <v>2-8.歯科健診分析.xlsx#市区町村別_咀嚼能力MAP!A1</v>
      </c>
    </row>
    <row r="419" spans="2:9" ht="48" customHeight="1">
      <c r="B419" s="47"/>
      <c r="C419" s="58"/>
      <c r="D419" s="59"/>
      <c r="E419" s="37"/>
      <c r="F419" s="6" t="s">
        <v>824</v>
      </c>
      <c r="G419" s="39"/>
      <c r="H419" s="7" t="s">
        <v>493</v>
      </c>
      <c r="I419" s="28" t="str">
        <f>HYPERLINK("..\医療費分析(令和3年度)\2-8.歯科健診分析.xlsx#'市町村別_舌･口唇機能グラフ'!A1","2-8.歯科健診分析.xlsx#市町村別_舌･口唇機能グラフ!A1")</f>
        <v>2-8.歯科健診分析.xlsx#市町村別_舌･口唇機能グラフ!A1</v>
      </c>
    </row>
    <row r="420" spans="2:9" ht="48" customHeight="1">
      <c r="B420" s="47"/>
      <c r="C420" s="58"/>
      <c r="D420" s="59"/>
      <c r="E420" s="37"/>
      <c r="F420" s="6" t="s">
        <v>814</v>
      </c>
      <c r="G420" s="39"/>
      <c r="H420" s="7" t="s">
        <v>494</v>
      </c>
      <c r="I420" s="28" t="str">
        <f>HYPERLINK("..\医療費分析(令和3年度)\2-8.歯科健診分析.xlsx#'市区町村別_舌･口唇機能MAP'!A1","2-8.歯科健診分析.xlsx#市区町村別_舌･口唇機能MAP!A1")</f>
        <v>2-8.歯科健診分析.xlsx#市区町村別_舌･口唇機能MAP!A1</v>
      </c>
    </row>
    <row r="421" spans="2:9" ht="48" customHeight="1">
      <c r="B421" s="47"/>
      <c r="C421" s="58"/>
      <c r="D421" s="59"/>
      <c r="E421" s="37"/>
      <c r="F421" s="6" t="s">
        <v>825</v>
      </c>
      <c r="G421" s="39"/>
      <c r="H421" s="7" t="s">
        <v>495</v>
      </c>
      <c r="I421" s="28" t="str">
        <f>HYPERLINK("..\医療費分析(令和3年度)\2-8.歯科健診分析.xlsx#'市町村別_嚥下機能(唾液の飲込)グラフ'!A1","2-8.歯科健診分析.xlsx#市町村別_嚥下機能(唾液の飲込)グラフ!A1")</f>
        <v>2-8.歯科健診分析.xlsx#市町村別_嚥下機能(唾液の飲込)グラフ!A1</v>
      </c>
    </row>
    <row r="422" spans="2:9" ht="48" customHeight="1">
      <c r="B422" s="47"/>
      <c r="C422" s="58"/>
      <c r="D422" s="59"/>
      <c r="E422" s="37"/>
      <c r="F422" s="6" t="s">
        <v>815</v>
      </c>
      <c r="G422" s="39"/>
      <c r="H422" s="7" t="s">
        <v>496</v>
      </c>
      <c r="I422" s="28" t="str">
        <f>HYPERLINK("..\医療費分析(令和3年度)\2-8.歯科健診分析.xlsx#'市区町村別_嚥下機能(唾液の飲込)MAP'!A1","2-8.歯科健診分析.xlsx#市区町村別_嚥下機能(唾液の飲込)MAP!A1")</f>
        <v>2-8.歯科健診分析.xlsx#市区町村別_嚥下機能(唾液の飲込)MAP!A1</v>
      </c>
    </row>
    <row r="423" spans="2:9" ht="48" customHeight="1">
      <c r="B423" s="47"/>
      <c r="C423" s="58"/>
      <c r="D423" s="59"/>
      <c r="E423" s="37"/>
      <c r="F423" s="6" t="s">
        <v>921</v>
      </c>
      <c r="G423" s="39"/>
      <c r="H423" s="7" t="s">
        <v>497</v>
      </c>
      <c r="I423" s="28" t="str">
        <f>HYPERLINK("..\医療費分析(令和3年度)\2-8.歯科健診分析.xlsx#'市町村別_嚥下機能(総合判定)グラフ'!A1","2-8.歯科健診分析.xlsx#市町村別_嚥下機能(総合判定)グラフ!A1")</f>
        <v>2-8.歯科健診分析.xlsx#市町村別_嚥下機能(総合判定)グラフ!A1</v>
      </c>
    </row>
    <row r="424" spans="2:9" ht="48" customHeight="1">
      <c r="B424" s="47"/>
      <c r="C424" s="58"/>
      <c r="D424" s="59"/>
      <c r="E424" s="38"/>
      <c r="F424" s="6" t="s">
        <v>922</v>
      </c>
      <c r="G424" s="39"/>
      <c r="H424" s="9" t="s">
        <v>498</v>
      </c>
      <c r="I424" s="29" t="str">
        <f>HYPERLINK("..\医療費分析(令和3年度)\2-8.歯科健診分析.xlsx#'市区町村別_嚥下機能(総合判定)MAP'!A1","2-8.歯科健診分析.xlsx#市区町村別_嚥下機能(総合判定)MAP!A1")</f>
        <v>2-8.歯科健診分析.xlsx#市区町村別_嚥下機能(総合判定)MAP!A1</v>
      </c>
    </row>
    <row r="425" spans="2:9" ht="48" customHeight="1">
      <c r="B425" s="47"/>
      <c r="C425" s="58"/>
      <c r="D425" s="59"/>
      <c r="E425" s="36" t="s">
        <v>248</v>
      </c>
      <c r="F425" s="5" t="s">
        <v>1478</v>
      </c>
      <c r="G425" s="39"/>
      <c r="H425" s="11" t="s">
        <v>1342</v>
      </c>
      <c r="I425" s="19" t="str">
        <f>HYPERLINK("..\医療費分析(令和3年度)\2-8.歯科健診分析.xlsx#'年齢階層別_EAT10別'!A1","2-8.歯科健診分析.xlsx#年齢階層別_EAT10別!A1")</f>
        <v>2-8.歯科健診分析.xlsx#年齢階層別_EAT10別!A1</v>
      </c>
    </row>
    <row r="426" spans="2:9" ht="48" customHeight="1">
      <c r="B426" s="47"/>
      <c r="C426" s="58"/>
      <c r="D426" s="59"/>
      <c r="E426" s="37"/>
      <c r="F426" s="6" t="s">
        <v>58</v>
      </c>
      <c r="G426" s="39"/>
      <c r="H426" s="7" t="s">
        <v>751</v>
      </c>
      <c r="I426" s="28" t="str">
        <f>HYPERLINK("..\医療費分析(令和3年度)\2-8.歯科健診分析.xlsx#'地区別_EAT10別'!A1","2-8.歯科健診分析.xlsx#地区別_EAT10別!A1")</f>
        <v>2-8.歯科健診分析.xlsx#地区別_EAT10別!A1</v>
      </c>
    </row>
    <row r="427" spans="2:9" ht="48" customHeight="1">
      <c r="B427" s="47"/>
      <c r="C427" s="58"/>
      <c r="D427" s="59"/>
      <c r="E427" s="37"/>
      <c r="F427" s="6" t="s">
        <v>923</v>
      </c>
      <c r="G427" s="39"/>
      <c r="H427" s="7" t="s">
        <v>752</v>
      </c>
      <c r="I427" s="28" t="str">
        <f>HYPERLINK("..\医療費分析(令和3年度)\2-8.歯科健診分析.xlsx#'地区別_EAT10別グラフ'!A1","2-8.歯科健診分析.xlsx#地区別_EAT10別グラフ!A1")</f>
        <v>2-8.歯科健診分析.xlsx#地区別_EAT10別グラフ!A1</v>
      </c>
    </row>
    <row r="428" spans="2:9" ht="48" customHeight="1">
      <c r="B428" s="47"/>
      <c r="C428" s="58"/>
      <c r="D428" s="59"/>
      <c r="E428" s="37"/>
      <c r="F428" s="6" t="s">
        <v>59</v>
      </c>
      <c r="G428" s="39"/>
      <c r="H428" s="7" t="s">
        <v>753</v>
      </c>
      <c r="I428" s="28" t="str">
        <f>HYPERLINK("..\医療費分析(令和3年度)\2-8.歯科健診分析.xlsx#'市区町村別_EAT10別'!A1","2-8.歯科健診分析.xlsx#市区町村別_EAT10別!A1")</f>
        <v>2-8.歯科健診分析.xlsx#市区町村別_EAT10別!A1</v>
      </c>
    </row>
    <row r="429" spans="2:9" ht="48" customHeight="1">
      <c r="B429" s="47"/>
      <c r="C429" s="58"/>
      <c r="D429" s="59"/>
      <c r="E429" s="37"/>
      <c r="F429" s="6" t="s">
        <v>924</v>
      </c>
      <c r="G429" s="39"/>
      <c r="H429" s="7" t="s">
        <v>499</v>
      </c>
      <c r="I429" s="28" t="str">
        <f>HYPERLINK("..\医療費分析(令和3年度)\2-8.歯科健診分析.xlsx#'市町村別_EAT10別グラフ'!A1","2-8.歯科健診分析.xlsx#市町村別_EAT10別グラフ!A1")</f>
        <v>2-8.歯科健診分析.xlsx#市町村別_EAT10別グラフ!A1</v>
      </c>
    </row>
    <row r="430" spans="2:9" ht="48" customHeight="1">
      <c r="B430" s="47"/>
      <c r="C430" s="58"/>
      <c r="D430" s="59"/>
      <c r="E430" s="37"/>
      <c r="F430" s="6" t="s">
        <v>925</v>
      </c>
      <c r="G430" s="39"/>
      <c r="H430" s="7" t="s">
        <v>754</v>
      </c>
      <c r="I430" s="28" t="str">
        <f>HYPERLINK("..\医療費分析(令和3年度)\2-8.歯科健診分析.xlsx#'市区町村別_EAT10別MAP'!A1","2-8.歯科健診分析.xlsx#市区町村別_EAT10別MAP!A1")</f>
        <v>2-8.歯科健診分析.xlsx#市区町村別_EAT10別MAP!A1</v>
      </c>
    </row>
    <row r="431" spans="2:9" ht="48" customHeight="1">
      <c r="B431" s="47"/>
      <c r="C431" s="58"/>
      <c r="D431" s="59"/>
      <c r="E431" s="37"/>
      <c r="F431" s="6" t="s">
        <v>60</v>
      </c>
      <c r="G431" s="39"/>
      <c r="H431" s="7" t="s">
        <v>500</v>
      </c>
      <c r="I431" s="28" t="str">
        <f>HYPERLINK("..\医療費分析(令和3年度)\2-8.歯科健診分析.xlsx#'EAT10別高齢者の疾病'!A1","2-8.歯科健診分析.xlsx#EAT10別高齢者の疾病!A1")</f>
        <v>2-8.歯科健診分析.xlsx#EAT10別高齢者の疾病!A1</v>
      </c>
    </row>
    <row r="432" spans="2:9" ht="48" customHeight="1">
      <c r="B432" s="47"/>
      <c r="C432" s="58"/>
      <c r="D432" s="59"/>
      <c r="E432" s="37"/>
      <c r="F432" s="6" t="s">
        <v>61</v>
      </c>
      <c r="G432" s="39"/>
      <c r="H432" s="7" t="s">
        <v>501</v>
      </c>
      <c r="I432" s="28" t="str">
        <f>HYPERLINK("..\医療費分析(令和3年度)\2-8.歯科健診分析.xlsx#'地区別_EAT10別高齢者の疾病'!A1","2-8.歯科健診分析.xlsx#地区別_EAT10別高齢者の疾病!A1")</f>
        <v>2-8.歯科健診分析.xlsx#地区別_EAT10別高齢者の疾病!A1</v>
      </c>
    </row>
    <row r="433" spans="2:9" ht="48" customHeight="1">
      <c r="B433" s="47"/>
      <c r="C433" s="58"/>
      <c r="D433" s="59"/>
      <c r="E433" s="37"/>
      <c r="F433" s="6" t="s">
        <v>970</v>
      </c>
      <c r="G433" s="39"/>
      <c r="H433" s="7" t="s">
        <v>502</v>
      </c>
      <c r="I433" s="28" t="str">
        <f>HYPERLINK("..\医療費分析(令和3年度)\2-8.歯科健診分析.xlsx#'地区別_3点以上高齢者の疾病患者割合グラフ'!A1","2-8.歯科健診分析.xlsx#地区別_3点以上高齢者の疾病患者割合グラフ!A1")</f>
        <v>2-8.歯科健診分析.xlsx#地区別_3点以上高齢者の疾病患者割合グラフ!A1</v>
      </c>
    </row>
    <row r="434" spans="2:9" ht="48" customHeight="1">
      <c r="B434" s="47"/>
      <c r="C434" s="58"/>
      <c r="D434" s="59"/>
      <c r="E434" s="37"/>
      <c r="F434" s="6" t="s">
        <v>62</v>
      </c>
      <c r="G434" s="39"/>
      <c r="H434" s="7" t="s">
        <v>503</v>
      </c>
      <c r="I434" s="28" t="str">
        <f>HYPERLINK("..\医療費分析(令和3年度)\2-8.歯科健診分析.xlsx#'市区町村別_EAT10別高齢者の疾病'!A1","2-8.歯科健診分析.xlsx#市区町村別_EAT10別高齢者の疾病!A1")</f>
        <v>2-8.歯科健診分析.xlsx#市区町村別_EAT10別高齢者の疾病!A1</v>
      </c>
    </row>
    <row r="435" spans="2:9" ht="48" customHeight="1">
      <c r="B435" s="47"/>
      <c r="C435" s="58"/>
      <c r="D435" s="59"/>
      <c r="E435" s="37"/>
      <c r="F435" s="6" t="s">
        <v>971</v>
      </c>
      <c r="G435" s="39"/>
      <c r="H435" s="7" t="s">
        <v>504</v>
      </c>
      <c r="I435" s="28" t="str">
        <f>HYPERLINK("..\医療費分析(令和3年度)\2-8.歯科健診分析.xlsx#'市町村別_3点以上高齢者の疾病患者割合グラフ'!A1","2-8.歯科健診分析.xlsx#市町村別_3点以上高齢者の疾病患者割合グラフ!A1")</f>
        <v>2-8.歯科健診分析.xlsx#市町村別_3点以上高齢者の疾病患者割合グラフ!A1</v>
      </c>
    </row>
    <row r="436" spans="2:9" ht="48" customHeight="1">
      <c r="B436" s="47"/>
      <c r="C436" s="58"/>
      <c r="D436" s="59"/>
      <c r="E436" s="38"/>
      <c r="F436" s="10" t="s">
        <v>972</v>
      </c>
      <c r="G436" s="39"/>
      <c r="H436" s="9" t="s">
        <v>505</v>
      </c>
      <c r="I436" s="29" t="str">
        <f>HYPERLINK("..\医療費分析(令和3年度)\2-8.歯科健診分析.xlsx#'市区町村別_3点以上高齢者の疾病患者割合MAP'!A1","2-8.歯科健診分析.xlsx#市区町村別_3点以上高齢者の疾病患者割合MAP!A1")</f>
        <v>2-8.歯科健診分析.xlsx#市区町村別_3点以上高齢者の疾病患者割合MAP!A1</v>
      </c>
    </row>
    <row r="437" spans="2:9" ht="48" customHeight="1">
      <c r="B437" s="47"/>
      <c r="C437" s="58"/>
      <c r="D437" s="59"/>
      <c r="E437" s="36" t="s">
        <v>1533</v>
      </c>
      <c r="F437" s="30" t="s">
        <v>1531</v>
      </c>
      <c r="G437" s="39"/>
      <c r="H437" s="13" t="s">
        <v>1534</v>
      </c>
      <c r="I437" s="31" t="str">
        <f>HYPERLINK("..\医療費分析(令和3年度)\2-8.歯科健診分析.xlsx#'歯科健診受診率と関連する要因の重回帰分析結果'!A1","2-8.歯科健診分析.xlsx#歯科健診受診率と関連する要因の重回帰分析結果!A1")</f>
        <v>2-8.歯科健診分析.xlsx#歯科健診受診率と関連する要因の重回帰分析結果!A1</v>
      </c>
    </row>
    <row r="438" spans="2:9" ht="48" customHeight="1">
      <c r="B438" s="47"/>
      <c r="C438" s="58"/>
      <c r="D438" s="59"/>
      <c r="E438" s="38"/>
      <c r="F438" s="10" t="s">
        <v>1532</v>
      </c>
      <c r="G438" s="39"/>
      <c r="H438" s="9" t="s">
        <v>1535</v>
      </c>
      <c r="I438" s="29" t="str">
        <f>HYPERLINK("..\医療費分析(令和3年度)\2-8.歯科健診分析.xlsx#'歯科健診受診率との相関'!A1","2-8.歯科健診分析.xlsx#歯科健診受診率との相関!A1")</f>
        <v>2-8.歯科健診分析.xlsx#歯科健診受診率との相関!A1</v>
      </c>
    </row>
    <row r="439" spans="2:9" ht="48" customHeight="1">
      <c r="B439" s="47"/>
      <c r="C439" s="49">
        <v>9</v>
      </c>
      <c r="D439" s="60" t="s">
        <v>927</v>
      </c>
      <c r="E439" s="39" t="s">
        <v>826</v>
      </c>
      <c r="F439" s="20" t="s">
        <v>1476</v>
      </c>
      <c r="G439" s="36" t="s">
        <v>319</v>
      </c>
      <c r="H439" s="11" t="s">
        <v>1091</v>
      </c>
      <c r="I439" s="19" t="str">
        <f>HYPERLINK("..\医療費分析(令和3年度)\2-9.医科・歯科健診受診傾向.xlsx#'年齢別_健診受診率'!A1","2-9.医科・歯科健診受診傾向.xlsx#年齢別_健診受診率!A1")</f>
        <v>2-9.医科・歯科健診受診傾向.xlsx#年齢別_健診受診率!A1</v>
      </c>
    </row>
    <row r="440" spans="2:9" ht="48" customHeight="1">
      <c r="B440" s="47"/>
      <c r="C440" s="50"/>
      <c r="D440" s="61"/>
      <c r="E440" s="39"/>
      <c r="F440" s="21" t="s">
        <v>1477</v>
      </c>
      <c r="G440" s="37"/>
      <c r="H440" s="7" t="s">
        <v>1092</v>
      </c>
      <c r="I440" s="28" t="str">
        <f>HYPERLINK("..\医療費分析(令和3年度)\2-9.医科・歯科健診受診傾向.xlsx#'年齢別_健診受診率グラフ'!A1","2-9.医科・歯科健診受診傾向.xlsx#年齢別_健診受診率グラフ!A1")</f>
        <v>2-9.医科・歯科健診受診傾向.xlsx#年齢別_健診受診率グラフ!A1</v>
      </c>
    </row>
    <row r="441" spans="2:9" ht="48" customHeight="1">
      <c r="B441" s="47"/>
      <c r="C441" s="50"/>
      <c r="D441" s="61"/>
      <c r="E441" s="39"/>
      <c r="F441" s="21" t="s">
        <v>1641</v>
      </c>
      <c r="G441" s="37"/>
      <c r="H441" s="7" t="s">
        <v>1097</v>
      </c>
      <c r="I441" s="28" t="str">
        <f>HYPERLINK("..\医療費分析(令和3年度)\2-9.医科・歯科健診受診傾向.xlsx#'年齢階層別_自己負担割合別健診受診率グラフ'!A1","2-9.医科・歯科健診受診傾向.xlsx#年齢階層別_自己負担割合別健診受診率グラフ!A1")</f>
        <v>2-9.医科・歯科健診受診傾向.xlsx#年齢階層別_自己負担割合別健診受診率グラフ!A1</v>
      </c>
    </row>
    <row r="442" spans="2:9" ht="48" customHeight="1">
      <c r="B442" s="47"/>
      <c r="C442" s="50"/>
      <c r="D442" s="61"/>
      <c r="E442" s="39"/>
      <c r="F442" s="21" t="s">
        <v>1435</v>
      </c>
      <c r="G442" s="37"/>
      <c r="H442" s="7" t="s">
        <v>1094</v>
      </c>
      <c r="I442" s="28" t="str">
        <f>HYPERLINK("..\医療費分析(令和3年度)\2-9.医科・歯科健診受診傾向.xlsx#'男女別_健診受診率'!A1","2-9.医科・歯科健診受診傾向.xlsx#男女別_健診受診率!A1")</f>
        <v>2-9.医科・歯科健診受診傾向.xlsx#男女別_健診受診率!A1</v>
      </c>
    </row>
    <row r="443" spans="2:9" ht="48" customHeight="1">
      <c r="B443" s="47"/>
      <c r="C443" s="50"/>
      <c r="D443" s="61"/>
      <c r="E443" s="39"/>
      <c r="F443" s="21" t="s">
        <v>857</v>
      </c>
      <c r="G443" s="37"/>
      <c r="H443" s="7" t="s">
        <v>320</v>
      </c>
      <c r="I443" s="28" t="str">
        <f>HYPERLINK("..\医療費分析(令和3年度)\2-9.医科・歯科健診受診傾向.xlsx#'地区別_健診受診率'!A1","2-9.医科・歯科健診受診傾向.xlsx#地区別_健診受診率!A1")</f>
        <v>2-9.医科・歯科健診受診傾向.xlsx#地区別_健診受診率!A1</v>
      </c>
    </row>
    <row r="444" spans="2:9" ht="48" customHeight="1">
      <c r="B444" s="47"/>
      <c r="C444" s="50"/>
      <c r="D444" s="61"/>
      <c r="E444" s="39"/>
      <c r="F444" s="21" t="s">
        <v>858</v>
      </c>
      <c r="G444" s="37"/>
      <c r="H444" s="7" t="s">
        <v>447</v>
      </c>
      <c r="I444" s="28" t="str">
        <f>HYPERLINK("..\医療費分析(令和3年度)\2-9.医科・歯科健診受診傾向.xlsx#'地区別_健診受診率グラフ'!A1","2-9.医科・歯科健診受診傾向.xlsx#地区別_健診受診率グラフ!A1")</f>
        <v>2-9.医科・歯科健診受診傾向.xlsx#地区別_健診受診率グラフ!A1</v>
      </c>
    </row>
    <row r="445" spans="2:9" ht="48" customHeight="1">
      <c r="B445" s="47"/>
      <c r="C445" s="50"/>
      <c r="D445" s="61"/>
      <c r="E445" s="39"/>
      <c r="F445" s="21" t="s">
        <v>1095</v>
      </c>
      <c r="G445" s="37"/>
      <c r="H445" s="7" t="s">
        <v>321</v>
      </c>
      <c r="I445" s="28" t="str">
        <f>HYPERLINK("..\医療費分析(令和3年度)\2-9.医科・歯科健診受診傾向.xlsx#'地区別_自己負担割合別健診受診率グラフ'!A1","2-9.医科・歯科健診受診傾向.xlsx#地区別_自己負担割合別健診受診率グラフ!A1")</f>
        <v>2-9.医科・歯科健診受診傾向.xlsx#地区別_自己負担割合別健診受診率グラフ!A1</v>
      </c>
    </row>
    <row r="446" spans="2:9" ht="48" customHeight="1">
      <c r="B446" s="47"/>
      <c r="C446" s="50"/>
      <c r="D446" s="61"/>
      <c r="E446" s="39"/>
      <c r="F446" s="21" t="s">
        <v>1096</v>
      </c>
      <c r="G446" s="37"/>
      <c r="H446" s="7" t="s">
        <v>1098</v>
      </c>
      <c r="I446" s="28" t="str">
        <f>HYPERLINK("..\医療費分析(令和3年度)\2-9.医科・歯科健診受診傾向.xlsx#'地区別_医科歯科MAP'!A1","2-9.医科・歯科健診受診傾向.xlsx#地区別_医科歯科MAP!A1")</f>
        <v>2-9.医科・歯科健診受診傾向.xlsx#地区別_医科歯科MAP!A1</v>
      </c>
    </row>
    <row r="447" spans="2:9" ht="48" customHeight="1">
      <c r="B447" s="47"/>
      <c r="C447" s="50"/>
      <c r="D447" s="61"/>
      <c r="E447" s="39"/>
      <c r="F447" s="21" t="s">
        <v>859</v>
      </c>
      <c r="G447" s="37"/>
      <c r="H447" s="7" t="s">
        <v>322</v>
      </c>
      <c r="I447" s="28" t="str">
        <f>HYPERLINK("..\医療費分析(令和3年度)\2-9.医科・歯科健診受診傾向.xlsx#'地区別_医科のみMAP'!A1","2-9.医科・歯科健診受診傾向.xlsx#地区別_医科のみMAP!A1")</f>
        <v>2-9.医科・歯科健診受診傾向.xlsx#地区別_医科のみMAP!A1</v>
      </c>
    </row>
    <row r="448" spans="2:9" ht="48" customHeight="1">
      <c r="B448" s="47"/>
      <c r="C448" s="50"/>
      <c r="D448" s="61"/>
      <c r="E448" s="39"/>
      <c r="F448" s="21" t="s">
        <v>860</v>
      </c>
      <c r="G448" s="37"/>
      <c r="H448" s="7" t="s">
        <v>323</v>
      </c>
      <c r="I448" s="28" t="str">
        <f>HYPERLINK("..\医療費分析(令和3年度)\2-9.医科・歯科健診受診傾向.xlsx#'地区別_歯科のみMAP'!A1","2-9.医科・歯科健診受診傾向.xlsx#地区別_歯科のみMAP!A1")</f>
        <v>2-9.医科・歯科健診受診傾向.xlsx#地区別_歯科のみMAP!A1</v>
      </c>
    </row>
    <row r="449" spans="2:9" ht="48" customHeight="1">
      <c r="B449" s="47"/>
      <c r="C449" s="50"/>
      <c r="D449" s="61"/>
      <c r="E449" s="39"/>
      <c r="F449" s="21" t="s">
        <v>861</v>
      </c>
      <c r="G449" s="37"/>
      <c r="H449" s="7" t="s">
        <v>324</v>
      </c>
      <c r="I449" s="28" t="str">
        <f>HYPERLINK("..\医療費分析(令和3年度)\2-9.医科・歯科健診受診傾向.xlsx#'市区町村別_健診受診率'!A1","2-9.医科・歯科健診受診傾向.xlsx#市区町村別_健診受診率!A1")</f>
        <v>2-9.医科・歯科健診受診傾向.xlsx#市区町村別_健診受診率!A1</v>
      </c>
    </row>
    <row r="450" spans="2:9" ht="48" customHeight="1">
      <c r="B450" s="47"/>
      <c r="C450" s="50"/>
      <c r="D450" s="61"/>
      <c r="E450" s="39"/>
      <c r="F450" s="21" t="s">
        <v>1557</v>
      </c>
      <c r="G450" s="37"/>
      <c r="H450" s="7" t="s">
        <v>1099</v>
      </c>
      <c r="I450" s="28" t="str">
        <f>HYPERLINK("..\医療費分析(令和3年度)\2-9.医科・歯科健診受診傾向.xlsx#'市町村別_健診受診率グラフ①'!A1","2-9.医科・歯科健診受診傾向.xlsx#市町村別_健診受診率グラフ①!A1")</f>
        <v>2-9.医科・歯科健診受診傾向.xlsx#市町村別_健診受診率グラフ①!A1</v>
      </c>
    </row>
    <row r="451" spans="2:9" ht="48" customHeight="1">
      <c r="B451" s="47"/>
      <c r="C451" s="50"/>
      <c r="D451" s="61"/>
      <c r="E451" s="39"/>
      <c r="F451" s="21" t="s">
        <v>1558</v>
      </c>
      <c r="G451" s="37"/>
      <c r="H451" s="7" t="s">
        <v>1100</v>
      </c>
      <c r="I451" s="28" t="str">
        <f>HYPERLINK("..\医療費分析(令和3年度)\2-9.医科・歯科健診受診傾向.xlsx#'市町村別_健診受診率グラフ②'!A1","2-9.医科・歯科健診受診傾向.xlsx#市町村別_健診受診率グラフ②!A1")</f>
        <v>2-9.医科・歯科健診受診傾向.xlsx#市町村別_健診受診率グラフ②!A1</v>
      </c>
    </row>
    <row r="452" spans="2:9" ht="48" customHeight="1">
      <c r="B452" s="47"/>
      <c r="C452" s="50"/>
      <c r="D452" s="61"/>
      <c r="E452" s="39"/>
      <c r="F452" s="21" t="s">
        <v>1559</v>
      </c>
      <c r="G452" s="37"/>
      <c r="H452" s="7" t="s">
        <v>1101</v>
      </c>
      <c r="I452" s="28" t="str">
        <f>HYPERLINK("..\医療費分析(令和3年度)\2-9.医科・歯科健診受診傾向.xlsx#'市町村別_自己負担割合別健診受診率グラフ①'!A1","2-9.医科・歯科健診受診傾向.xlsx#市町村別_自己負担割合別健診受診率グラフ①!A1")</f>
        <v>2-9.医科・歯科健診受診傾向.xlsx#市町村別_自己負担割合別健診受診率グラフ①!A1</v>
      </c>
    </row>
    <row r="453" spans="2:9" ht="48" customHeight="1">
      <c r="B453" s="47"/>
      <c r="C453" s="50"/>
      <c r="D453" s="61"/>
      <c r="E453" s="39"/>
      <c r="F453" s="21" t="s">
        <v>1560</v>
      </c>
      <c r="G453" s="37"/>
      <c r="H453" s="7" t="s">
        <v>1102</v>
      </c>
      <c r="I453" s="28" t="str">
        <f>HYPERLINK("..\医療費分析(令和3年度)\2-9.医科・歯科健診受診傾向.xlsx#'市町村別_自己負担割合別健診受診率グラフ②'!A1","2-9.医科・歯科健診受診傾向.xlsx#市町村別_自己負担割合別健診受診率グラフ②!A1")</f>
        <v>2-9.医科・歯科健診受診傾向.xlsx#市町村別_自己負担割合別健診受診率グラフ②!A1</v>
      </c>
    </row>
    <row r="454" spans="2:9" ht="48" customHeight="1">
      <c r="B454" s="47"/>
      <c r="C454" s="50"/>
      <c r="D454" s="61"/>
      <c r="E454" s="39"/>
      <c r="F454" s="21" t="s">
        <v>862</v>
      </c>
      <c r="G454" s="37"/>
      <c r="H454" s="7" t="s">
        <v>327</v>
      </c>
      <c r="I454" s="28" t="str">
        <f>HYPERLINK("..\医療費分析(令和3年度)\2-9.医科・歯科健診受診傾向.xlsx#'市区町村別_医科歯科MAP'!A1","2-9.医科・歯科健診受診傾向.xlsx#市区町村別_医科歯科MAP!A1")</f>
        <v>2-9.医科・歯科健診受診傾向.xlsx#市区町村別_医科歯科MAP!A1</v>
      </c>
    </row>
    <row r="455" spans="2:9" ht="48" customHeight="1">
      <c r="B455" s="47"/>
      <c r="C455" s="50"/>
      <c r="D455" s="61"/>
      <c r="E455" s="39"/>
      <c r="F455" s="21" t="s">
        <v>863</v>
      </c>
      <c r="G455" s="37"/>
      <c r="H455" s="7" t="s">
        <v>325</v>
      </c>
      <c r="I455" s="28" t="str">
        <f>HYPERLINK("..\医療費分析(令和3年度)\2-9.医科・歯科健診受診傾向.xlsx#'市区町村別_医科のみMAP'!A1","2-9.医科・歯科健診受診傾向.xlsx#市区町村別_医科のみMAP!A1")</f>
        <v>2-9.医科・歯科健診受診傾向.xlsx#市区町村別_医科のみMAP!A1</v>
      </c>
    </row>
    <row r="456" spans="2:9" ht="48" customHeight="1">
      <c r="B456" s="47"/>
      <c r="C456" s="50"/>
      <c r="D456" s="61"/>
      <c r="E456" s="39"/>
      <c r="F456" s="22" t="s">
        <v>864</v>
      </c>
      <c r="G456" s="37"/>
      <c r="H456" s="12" t="s">
        <v>326</v>
      </c>
      <c r="I456" s="29" t="str">
        <f>HYPERLINK("..\医療費分析(令和3年度)\2-9.医科・歯科健診受診傾向.xlsx#'市区町村別_歯科のみMAP'!A1","2-9.医科・歯科健診受診傾向.xlsx#市区町村別_歯科のみMAP!A1")</f>
        <v>2-9.医科・歯科健診受診傾向.xlsx#市区町村別_歯科のみMAP!A1</v>
      </c>
    </row>
    <row r="457" spans="2:9" ht="48" customHeight="1">
      <c r="B457" s="47"/>
      <c r="C457" s="50"/>
      <c r="D457" s="61"/>
      <c r="E457" s="36" t="s">
        <v>973</v>
      </c>
      <c r="F457" s="20" t="s">
        <v>865</v>
      </c>
      <c r="G457" s="37"/>
      <c r="H457" s="11" t="s">
        <v>328</v>
      </c>
      <c r="I457" s="19" t="str">
        <f>HYPERLINK("..\医療費分析(令和3年度)\2-9.医科・歯科健診受診傾向.xlsx#'医科健診医療機関受診状況'!A1","2-9.医科・歯科健診受診傾向.xlsx#医科健診医療機関受診状況!A1")</f>
        <v>2-9.医科・歯科健診受診傾向.xlsx#医科健診医療機関受診状況!A1</v>
      </c>
    </row>
    <row r="458" spans="2:9" ht="48" customHeight="1">
      <c r="B458" s="47"/>
      <c r="C458" s="50"/>
      <c r="D458" s="61"/>
      <c r="E458" s="37"/>
      <c r="F458" s="21" t="s">
        <v>866</v>
      </c>
      <c r="G458" s="37"/>
      <c r="H458" s="7" t="s">
        <v>329</v>
      </c>
      <c r="I458" s="28" t="str">
        <f>HYPERLINK("..\医療費分析(令和3年度)\2-9.医科・歯科健診受診傾向.xlsx#'地区別_医科健診医療機関受診状況'!A1","2-9.医科・歯科健診受診傾向.xlsx#地区別_医科健診医療機関受診状況!A1")</f>
        <v>2-9.医科・歯科健診受診傾向.xlsx#地区別_医科健診医療機関受診状況!A1</v>
      </c>
    </row>
    <row r="459" spans="2:9" ht="48" customHeight="1">
      <c r="B459" s="47"/>
      <c r="C459" s="50"/>
      <c r="D459" s="61"/>
      <c r="E459" s="37"/>
      <c r="F459" s="21" t="s">
        <v>867</v>
      </c>
      <c r="G459" s="37"/>
      <c r="H459" s="7" t="s">
        <v>330</v>
      </c>
      <c r="I459" s="28" t="str">
        <f>HYPERLINK("..\医療費分析(令和3年度)\2-9.医科・歯科健診受診傾向.xlsx#'地区別_医科健診医療機関受診状況グラフ'!A1","2-9.医科・歯科健診受診傾向.xlsx#地区別_医科健診医療機関受診状況グラフ!A1")</f>
        <v>2-9.医科・歯科健診受診傾向.xlsx#地区別_医科健診医療機関受診状況グラフ!A1</v>
      </c>
    </row>
    <row r="460" spans="2:9" ht="48" customHeight="1">
      <c r="B460" s="47"/>
      <c r="C460" s="50"/>
      <c r="D460" s="61"/>
      <c r="E460" s="37"/>
      <c r="F460" s="21" t="s">
        <v>868</v>
      </c>
      <c r="G460" s="37"/>
      <c r="H460" s="7" t="s">
        <v>331</v>
      </c>
      <c r="I460" s="28" t="str">
        <f>HYPERLINK("..\医療費分析(令和3年度)\2-9.医科・歯科健診受診傾向.xlsx#'市区町村別_医科健診医療機関受診状況'!A1","2-9.医科・歯科健診受診傾向.xlsx#市区町村別_医科健診医療機関受診状況!A1")</f>
        <v>2-9.医科・歯科健診受診傾向.xlsx#市区町村別_医科健診医療機関受診状況!A1</v>
      </c>
    </row>
    <row r="461" spans="2:9" ht="48" customHeight="1">
      <c r="B461" s="47"/>
      <c r="C461" s="50"/>
      <c r="D461" s="61"/>
      <c r="E461" s="37"/>
      <c r="F461" s="21" t="s">
        <v>1561</v>
      </c>
      <c r="G461" s="37"/>
      <c r="H461" s="7" t="s">
        <v>1104</v>
      </c>
      <c r="I461" s="28" t="str">
        <f>HYPERLINK("..\医療費分析(令和3年度)\2-9.医科・歯科健診受診傾向.xlsx#'市町村別_医科健診医療機関受診状況グラフ①'!A1","2-9.医科・歯科健診受診傾向.xlsx#市町村別_医科健診医療機関受診状況グラフ①!A1")</f>
        <v>2-9.医科・歯科健診受診傾向.xlsx#市町村別_医科健診医療機関受診状況グラフ①!A1</v>
      </c>
    </row>
    <row r="462" spans="2:9" ht="48" customHeight="1">
      <c r="B462" s="47"/>
      <c r="C462" s="50"/>
      <c r="D462" s="61"/>
      <c r="E462" s="37"/>
      <c r="F462" s="21" t="s">
        <v>1562</v>
      </c>
      <c r="G462" s="37"/>
      <c r="H462" s="7" t="s">
        <v>1105</v>
      </c>
      <c r="I462" s="28" t="str">
        <f>HYPERLINK("..\医療費分析(令和3年度)\2-9.医科・歯科健診受診傾向.xlsx#'市町村別_医科健診医療機関受診状況グラフ②'!A1","2-9.医科・歯科健診受診傾向.xlsx#市町村別_医科健診医療機関受診状況グラフ②!A1")</f>
        <v>2-9.医科・歯科健診受診傾向.xlsx#市町村別_医科健診医療機関受診状況グラフ②!A1</v>
      </c>
    </row>
    <row r="463" spans="2:9" ht="48" customHeight="1">
      <c r="B463" s="47"/>
      <c r="C463" s="50"/>
      <c r="D463" s="61"/>
      <c r="E463" s="37"/>
      <c r="F463" s="21" t="s">
        <v>869</v>
      </c>
      <c r="G463" s="37"/>
      <c r="H463" s="7" t="s">
        <v>332</v>
      </c>
      <c r="I463" s="28" t="str">
        <f>HYPERLINK("..\医療費分析(令和3年度)\2-9.医科・歯科健診受診傾向.xlsx#'歯科健診医療機関受診状況'!A1","2-9.医科・歯科健診受診傾向.xlsx#歯科健診医療機関受診状況!A1")</f>
        <v>2-9.医科・歯科健診受診傾向.xlsx#歯科健診医療機関受診状況!A1</v>
      </c>
    </row>
    <row r="464" spans="2:9" ht="48" customHeight="1">
      <c r="B464" s="47"/>
      <c r="C464" s="50"/>
      <c r="D464" s="61"/>
      <c r="E464" s="37"/>
      <c r="F464" s="21" t="s">
        <v>1103</v>
      </c>
      <c r="G464" s="37"/>
      <c r="H464" s="7" t="s">
        <v>333</v>
      </c>
      <c r="I464" s="28" t="str">
        <f>HYPERLINK("..\医療費分析(令和3年度)\2-9.医科・歯科健診受診傾向.xlsx#'地区別_歯科健診医療機関受診状況'!A1","2-9.医科・歯科健診受診傾向.xlsx#地区別_歯科健診医療機関受診状況!A1")</f>
        <v>2-9.医科・歯科健診受診傾向.xlsx#地区別_歯科健診医療機関受診状況!A1</v>
      </c>
    </row>
    <row r="465" spans="2:9" ht="48" customHeight="1">
      <c r="B465" s="47"/>
      <c r="C465" s="50"/>
      <c r="D465" s="61"/>
      <c r="E465" s="37"/>
      <c r="F465" s="21" t="s">
        <v>870</v>
      </c>
      <c r="G465" s="37"/>
      <c r="H465" s="7" t="s">
        <v>334</v>
      </c>
      <c r="I465" s="28" t="str">
        <f>HYPERLINK("..\医療費分析(令和3年度)\2-9.医科・歯科健診受診傾向.xlsx#'地区別_歯科健診医療機関受診状況グラフ'!A1","2-9.医科・歯科健診受診傾向.xlsx#地区別_歯科健診医療機関受診状況グラフ!A1")</f>
        <v>2-9.医科・歯科健診受診傾向.xlsx#地区別_歯科健診医療機関受診状況グラフ!A1</v>
      </c>
    </row>
    <row r="466" spans="2:9" ht="48" customHeight="1">
      <c r="B466" s="47"/>
      <c r="C466" s="50"/>
      <c r="D466" s="61"/>
      <c r="E466" s="37"/>
      <c r="F466" s="21" t="s">
        <v>871</v>
      </c>
      <c r="G466" s="37"/>
      <c r="H466" s="7" t="s">
        <v>335</v>
      </c>
      <c r="I466" s="28" t="str">
        <f>HYPERLINK("..\医療費分析(令和3年度)\2-9.医科・歯科健診受診傾向.xlsx#'市区町村別_歯科健診医療機関受診状況'!A1","2-9.医科・歯科健診受診傾向.xlsx#市区町村別_歯科健診医療機関受診状況!A1")</f>
        <v>2-9.医科・歯科健診受診傾向.xlsx#市区町村別_歯科健診医療機関受診状況!A1</v>
      </c>
    </row>
    <row r="467" spans="2:9" ht="48" customHeight="1">
      <c r="B467" s="47"/>
      <c r="C467" s="50"/>
      <c r="D467" s="61"/>
      <c r="E467" s="37"/>
      <c r="F467" s="21" t="s">
        <v>1563</v>
      </c>
      <c r="G467" s="37"/>
      <c r="H467" s="7" t="s">
        <v>1106</v>
      </c>
      <c r="I467" s="28" t="str">
        <f>HYPERLINK("..\医療費分析(令和3年度)\2-9.医科・歯科健診受診傾向.xlsx#'市町村別_歯科健診医療機関受診状況グラフ①'!A1","2-9.医科・歯科健診受診傾向.xlsx#市町村別_歯科健診医療機関受診状況グラフ①!A1")</f>
        <v>2-9.医科・歯科健診受診傾向.xlsx#市町村別_歯科健診医療機関受診状況グラフ①!A1</v>
      </c>
    </row>
    <row r="468" spans="2:9" ht="48" customHeight="1">
      <c r="B468" s="47"/>
      <c r="C468" s="50"/>
      <c r="D468" s="61"/>
      <c r="E468" s="37"/>
      <c r="F468" s="21" t="s">
        <v>1564</v>
      </c>
      <c r="G468" s="37"/>
      <c r="H468" s="7" t="s">
        <v>1107</v>
      </c>
      <c r="I468" s="28" t="str">
        <f>HYPERLINK("..\医療費分析(令和3年度)\2-9.医科・歯科健診受診傾向.xlsx#'市町村別_歯科健診医療機関受診状況グラフ②'!A1","2-9.医科・歯科健診受診傾向.xlsx#市町村別_歯科健診医療機関受診状況グラフ②!A1")</f>
        <v>2-9.医科・歯科健診受診傾向.xlsx#市町村別_歯科健診医療機関受診状況グラフ②!A1</v>
      </c>
    </row>
    <row r="469" spans="2:9" ht="48" customHeight="1">
      <c r="B469" s="47"/>
      <c r="C469" s="50"/>
      <c r="D469" s="61"/>
      <c r="E469" s="37"/>
      <c r="F469" s="21" t="s">
        <v>872</v>
      </c>
      <c r="G469" s="37"/>
      <c r="H469" s="7" t="s">
        <v>336</v>
      </c>
      <c r="I469" s="28" t="str">
        <f>HYPERLINK("..\医療費分析(令和3年度)\2-9.医科・歯科健診受診傾向.xlsx#'府内府外別健診受診率'!A1","2-9.医科・歯科健診受診傾向.xlsx#府内府外別健診受診率!A1")</f>
        <v>2-9.医科・歯科健診受診傾向.xlsx#府内府外別健診受診率!A1</v>
      </c>
    </row>
    <row r="470" spans="2:9" ht="48" customHeight="1">
      <c r="B470" s="47"/>
      <c r="C470" s="50"/>
      <c r="D470" s="61"/>
      <c r="E470" s="37"/>
      <c r="F470" s="21" t="s">
        <v>873</v>
      </c>
      <c r="G470" s="37"/>
      <c r="H470" s="7" t="s">
        <v>337</v>
      </c>
      <c r="I470" s="28" t="str">
        <f>HYPERLINK("..\医療費分析(令和3年度)\2-9.医科・歯科健診受診傾向.xlsx#'地区別_府内府外別健診受診率'!A1","2-9.医科・歯科健診受診傾向.xlsx#地区別_府内府外別健診受診率!A1")</f>
        <v>2-9.医科・歯科健診受診傾向.xlsx#地区別_府内府外別健診受診率!A1</v>
      </c>
    </row>
    <row r="471" spans="2:9" ht="48" customHeight="1">
      <c r="B471" s="47"/>
      <c r="C471" s="50"/>
      <c r="D471" s="61"/>
      <c r="E471" s="37"/>
      <c r="F471" s="21" t="s">
        <v>874</v>
      </c>
      <c r="G471" s="37"/>
      <c r="H471" s="7" t="s">
        <v>338</v>
      </c>
      <c r="I471" s="28" t="str">
        <f>HYPERLINK("..\医療費分析(令和3年度)\2-9.医科・歯科健診受診傾向.xlsx#'地区別_府内府外別健診受診率グラフ'!A1","2-9.医科・歯科健診受診傾向.xlsx#地区別_府内府外別健診受診率グラフ!A1")</f>
        <v>2-9.医科・歯科健診受診傾向.xlsx#地区別_府内府外別健診受診率グラフ!A1</v>
      </c>
    </row>
    <row r="472" spans="2:9" ht="48" customHeight="1">
      <c r="B472" s="47"/>
      <c r="C472" s="50"/>
      <c r="D472" s="61"/>
      <c r="E472" s="37"/>
      <c r="F472" s="21" t="s">
        <v>875</v>
      </c>
      <c r="G472" s="37"/>
      <c r="H472" s="7" t="s">
        <v>339</v>
      </c>
      <c r="I472" s="28" t="str">
        <f>HYPERLINK("..\医療費分析(令和3年度)\2-9.医科・歯科健診受診傾向.xlsx#'市区町村別_府内府外別健診受診率'!A1","2-9.医科・歯科健診受診傾向.xlsx#市区町村別_府内府外別健診受診率!A1")</f>
        <v>2-9.医科・歯科健診受診傾向.xlsx#市区町村別_府内府外別健診受診率!A1</v>
      </c>
    </row>
    <row r="473" spans="2:9" ht="48" customHeight="1">
      <c r="B473" s="47"/>
      <c r="C473" s="51"/>
      <c r="D473" s="62"/>
      <c r="E473" s="38"/>
      <c r="F473" s="22" t="s">
        <v>876</v>
      </c>
      <c r="G473" s="38"/>
      <c r="H473" s="7" t="s">
        <v>340</v>
      </c>
      <c r="I473" s="29" t="str">
        <f>HYPERLINK("..\医療費分析(令和3年度)\2-9.医科・歯科健診受診傾向.xlsx#'市町村別_府内府外別健診受診率グラフ'!A1","2-9.医科・歯科健診受診傾向.xlsx#市町村別_府内府外別健診受診率グラフ!A1")</f>
        <v>2-9.医科・歯科健診受診傾向.xlsx#市町村別_府内府外別健診受診率グラフ!A1</v>
      </c>
    </row>
    <row r="474" spans="2:9" ht="48" customHeight="1">
      <c r="B474" s="47"/>
      <c r="C474" s="49">
        <v>10</v>
      </c>
      <c r="D474" s="46" t="s">
        <v>263</v>
      </c>
      <c r="E474" s="36" t="s">
        <v>249</v>
      </c>
      <c r="F474" s="5" t="s">
        <v>1475</v>
      </c>
      <c r="G474" s="36" t="s">
        <v>341</v>
      </c>
      <c r="H474" s="11" t="s">
        <v>1474</v>
      </c>
      <c r="I474" s="19" t="str">
        <f>HYPERLINK("..\医療費分析(令和3年度)\2-10.糖尿病性腎症重症化予防に係る分析.xlsx#'年齢階層別_透析患者数'!A1","2-10.糖尿病性腎症重症化予防に係る分析.xlsx#年齢階層別_透析患者数!A1")</f>
        <v>2-10.糖尿病性腎症重症化予防に係る分析.xlsx#年齢階層別_透析患者数!A1</v>
      </c>
    </row>
    <row r="475" spans="2:9" ht="48" customHeight="1">
      <c r="B475" s="47"/>
      <c r="C475" s="50"/>
      <c r="D475" s="47"/>
      <c r="E475" s="37"/>
      <c r="F475" s="8" t="s">
        <v>1436</v>
      </c>
      <c r="G475" s="37"/>
      <c r="H475" s="14" t="s">
        <v>1108</v>
      </c>
      <c r="I475" s="28" t="str">
        <f>HYPERLINK("..\医療費分析(令和3年度)\2-10.糖尿病性腎症重症化予防に係る分析.xlsx#'男女別_透析患者数'!A1","2-10.糖尿病性腎症重症化予防に係る分析.xlsx#男女別_透析患者数!A1")</f>
        <v>2-10.糖尿病性腎症重症化予防に係る分析.xlsx#男女別_透析患者数!A1</v>
      </c>
    </row>
    <row r="476" spans="2:9" ht="48" customHeight="1">
      <c r="B476" s="47"/>
      <c r="C476" s="50"/>
      <c r="D476" s="47"/>
      <c r="E476" s="37"/>
      <c r="F476" s="6" t="s">
        <v>63</v>
      </c>
      <c r="G476" s="37"/>
      <c r="H476" s="7" t="s">
        <v>506</v>
      </c>
      <c r="I476" s="28" t="str">
        <f>HYPERLINK("..\医療費分析(令和3年度)\2-10.糖尿病性腎症重症化予防に係る分析.xlsx#'地区別_透析患者数'!A1","2-10.糖尿病性腎症重症化予防に係る分析.xlsx#地区別_透析患者数!A1")</f>
        <v>2-10.糖尿病性腎症重症化予防に係る分析.xlsx#地区別_透析患者数!A1</v>
      </c>
    </row>
    <row r="477" spans="2:9" ht="48" customHeight="1">
      <c r="B477" s="47"/>
      <c r="C477" s="50"/>
      <c r="D477" s="47"/>
      <c r="E477" s="37"/>
      <c r="F477" s="6" t="s">
        <v>64</v>
      </c>
      <c r="G477" s="37"/>
      <c r="H477" s="7" t="s">
        <v>507</v>
      </c>
      <c r="I477" s="28" t="str">
        <f>HYPERLINK("..\医療費分析(令和3年度)\2-10.糖尿病性腎症重症化予防に係る分析.xlsx#'地区別_透析患者割合グラフ'!A1","2-10.糖尿病性腎症重症化予防に係る分析.xlsx#地区別_透析患者割合グラフ!A1")</f>
        <v>2-10.糖尿病性腎症重症化予防に係る分析.xlsx#地区別_透析患者割合グラフ!A1</v>
      </c>
    </row>
    <row r="478" spans="2:9" ht="48" customHeight="1">
      <c r="B478" s="47"/>
      <c r="C478" s="50"/>
      <c r="D478" s="47"/>
      <c r="E478" s="37"/>
      <c r="F478" s="6" t="s">
        <v>65</v>
      </c>
      <c r="G478" s="37"/>
      <c r="H478" s="7" t="s">
        <v>508</v>
      </c>
      <c r="I478" s="28" t="str">
        <f>HYPERLINK("..\医療費分析(令和3年度)\2-10.糖尿病性腎症重症化予防に係る分析.xlsx#'市区町村別_透析患者数'!A1","2-10.糖尿病性腎症重症化予防に係る分析.xlsx#市区町村別_透析患者数!A1")</f>
        <v>2-10.糖尿病性腎症重症化予防に係る分析.xlsx#市区町村別_透析患者数!A1</v>
      </c>
    </row>
    <row r="479" spans="2:9" ht="48" customHeight="1">
      <c r="B479" s="47"/>
      <c r="C479" s="50"/>
      <c r="D479" s="47"/>
      <c r="E479" s="38"/>
      <c r="F479" s="10" t="s">
        <v>66</v>
      </c>
      <c r="G479" s="37"/>
      <c r="H479" s="9" t="s">
        <v>509</v>
      </c>
      <c r="I479" s="29" t="str">
        <f>HYPERLINK("..\医療費分析(令和3年度)\2-10.糖尿病性腎症重症化予防に係る分析.xlsx#'市区町村別_透析患者割合グラフ'!A1","2-10.糖尿病性腎症重症化予防に係る分析.xlsx#市区町村別_透析患者割合グラフ!A1")</f>
        <v>2-10.糖尿病性腎症重症化予防に係る分析.xlsx#市区町村別_透析患者割合グラフ!A1</v>
      </c>
    </row>
    <row r="480" spans="2:9" ht="48" customHeight="1">
      <c r="B480" s="47"/>
      <c r="C480" s="50"/>
      <c r="D480" s="47"/>
      <c r="E480" s="36" t="s">
        <v>14</v>
      </c>
      <c r="F480" s="5" t="s">
        <v>67</v>
      </c>
      <c r="G480" s="37"/>
      <c r="H480" s="11" t="s">
        <v>510</v>
      </c>
      <c r="I480" s="19" t="str">
        <f>HYPERLINK("..\医療費分析(令和3年度)\2-10.糖尿病性腎症重症化予防に係る分析.xlsx#'透析の起因'!A1","2-10.糖尿病性腎症重症化予防に係る分析.xlsx#透析の起因!A1")</f>
        <v>2-10.糖尿病性腎症重症化予防に係る分析.xlsx#透析の起因!A1</v>
      </c>
    </row>
    <row r="481" spans="2:9" ht="48" customHeight="1">
      <c r="B481" s="47"/>
      <c r="C481" s="50"/>
      <c r="D481" s="47"/>
      <c r="E481" s="37"/>
      <c r="F481" s="6" t="s">
        <v>68</v>
      </c>
      <c r="G481" s="37"/>
      <c r="H481" s="7" t="s">
        <v>511</v>
      </c>
      <c r="I481" s="28" t="str">
        <f>HYPERLINK("..\医療費分析(令和3年度)\2-10.糖尿病性腎症重症化予防に係る分析.xlsx#'地区別_透析の起因'!A1","2-10.糖尿病性腎症重症化予防に係る分析.xlsx#地区別_透析の起因!A1")</f>
        <v>2-10.糖尿病性腎症重症化予防に係る分析.xlsx#地区別_透析の起因!A1</v>
      </c>
    </row>
    <row r="482" spans="2:9" ht="48" customHeight="1">
      <c r="B482" s="47"/>
      <c r="C482" s="50"/>
      <c r="D482" s="47"/>
      <c r="E482" s="38"/>
      <c r="F482" s="10" t="s">
        <v>69</v>
      </c>
      <c r="G482" s="37"/>
      <c r="H482" s="12" t="s">
        <v>512</v>
      </c>
      <c r="I482" s="29" t="str">
        <f>HYPERLINK("..\医療費分析(令和3年度)\2-10.糖尿病性腎症重症化予防に係る分析.xlsx#'市区町村別_透析の起因'!A1","2-10.糖尿病性腎症重症化予防に係る分析.xlsx#市区町村別_透析の起因!A1")</f>
        <v>2-10.糖尿病性腎症重症化予防に係る分析.xlsx#市区町村別_透析の起因!A1</v>
      </c>
    </row>
    <row r="483" spans="2:9" ht="48" customHeight="1">
      <c r="B483" s="47"/>
      <c r="C483" s="50"/>
      <c r="D483" s="47"/>
      <c r="E483" s="36" t="s">
        <v>259</v>
      </c>
      <c r="F483" s="11" t="s">
        <v>70</v>
      </c>
      <c r="G483" s="37"/>
      <c r="H483" s="11" t="s">
        <v>513</v>
      </c>
      <c r="I483" s="19" t="str">
        <f>HYPERLINK("..\医療費分析(令和3年度)\2-10.糖尿病性腎症重症化予防に係る分析.xlsx#'透析患者の生活習慣病'!A1","2-10.糖尿病性腎症重症化予防に係る分析.xlsx#透析患者の生活習慣病!A1")</f>
        <v>2-10.糖尿病性腎症重症化予防に係る分析.xlsx#透析患者の生活習慣病!A1</v>
      </c>
    </row>
    <row r="484" spans="2:9" ht="48" customHeight="1">
      <c r="B484" s="47"/>
      <c r="C484" s="50"/>
      <c r="D484" s="47"/>
      <c r="E484" s="37"/>
      <c r="F484" s="7" t="s">
        <v>71</v>
      </c>
      <c r="G484" s="37"/>
      <c r="H484" s="14" t="s">
        <v>514</v>
      </c>
      <c r="I484" s="28" t="str">
        <f>HYPERLINK("..\医療費分析(令和3年度)\2-10.糖尿病性腎症重症化予防に係る分析.xlsx#'地区別_透析患者の生活習慣病'!A1","2-10.糖尿病性腎症重症化予防に係る分析.xlsx#地区別_透析患者の生活習慣病!A1")</f>
        <v>2-10.糖尿病性腎症重症化予防に係る分析.xlsx#地区別_透析患者の生活習慣病!A1</v>
      </c>
    </row>
    <row r="485" spans="2:9" ht="48" customHeight="1">
      <c r="B485" s="47"/>
      <c r="C485" s="50"/>
      <c r="D485" s="47"/>
      <c r="E485" s="38"/>
      <c r="F485" s="9" t="s">
        <v>72</v>
      </c>
      <c r="G485" s="37"/>
      <c r="H485" s="9" t="s">
        <v>515</v>
      </c>
      <c r="I485" s="29" t="str">
        <f>HYPERLINK("..\医療費分析(令和3年度)\2-10.糖尿病性腎症重症化予防に係る分析.xlsx#'市区町村別_透析患者の生活習慣病'!A1","2-10.糖尿病性腎症重症化予防に係る分析.xlsx#市区町村別_透析患者の生活習慣病!A1")</f>
        <v>2-10.糖尿病性腎症重症化予防に係る分析.xlsx#市区町村別_透析患者の生活習慣病!A1</v>
      </c>
    </row>
    <row r="486" spans="2:9" ht="48" customHeight="1">
      <c r="B486" s="47"/>
      <c r="C486" s="50"/>
      <c r="D486" s="47"/>
      <c r="E486" s="36" t="s">
        <v>1579</v>
      </c>
      <c r="F486" s="5" t="s">
        <v>73</v>
      </c>
      <c r="G486" s="37"/>
      <c r="H486" s="11" t="s">
        <v>516</v>
      </c>
      <c r="I486" s="19" t="str">
        <f>HYPERLINK("..\医療費分析(令和3年度)\2-10.糖尿病性腎症重症化予防に係る分析.xlsx#'重症化予防対象者分析'!A1","2-10.糖尿病性腎症重症化予防に係る分析.xlsx#重症化予防対象者分析!A1")</f>
        <v>2-10.糖尿病性腎症重症化予防に係る分析.xlsx#重症化予防対象者分析!A1</v>
      </c>
    </row>
    <row r="487" spans="2:9" ht="48" customHeight="1">
      <c r="B487" s="47"/>
      <c r="C487" s="50"/>
      <c r="D487" s="47"/>
      <c r="E487" s="37"/>
      <c r="F487" s="6" t="s">
        <v>74</v>
      </c>
      <c r="G487" s="37"/>
      <c r="H487" s="7" t="s">
        <v>517</v>
      </c>
      <c r="I487" s="28" t="str">
        <f>HYPERLINK("..\医療費分析(令和3年度)\2-10.糖尿病性腎症重症化予防に係る分析.xlsx#'地区別_重症化予防対象者分析'!A1","2-10.糖尿病性腎症重症化予防に係る分析.xlsx#地区別_重症化予防対象者分析!A1")</f>
        <v>2-10.糖尿病性腎症重症化予防に係る分析.xlsx#地区別_重症化予防対象者分析!A1</v>
      </c>
    </row>
    <row r="488" spans="2:9" ht="48" customHeight="1">
      <c r="B488" s="47"/>
      <c r="C488" s="50"/>
      <c r="D488" s="47"/>
      <c r="E488" s="37"/>
      <c r="F488" s="6" t="s">
        <v>75</v>
      </c>
      <c r="G488" s="37"/>
      <c r="H488" s="7" t="s">
        <v>518</v>
      </c>
      <c r="I488" s="28" t="str">
        <f>HYPERLINK("..\医療費分析(令和3年度)\2-10.糖尿病性腎症重症化予防に係る分析.xlsx#'地区別_指導対象者割合グラフ'!A1","2-10.糖尿病性腎症重症化予防に係る分析.xlsx#地区別_指導対象者割合グラフ!A1")</f>
        <v>2-10.糖尿病性腎症重症化予防に係る分析.xlsx#地区別_指導対象者割合グラフ!A1</v>
      </c>
    </row>
    <row r="489" spans="2:9" ht="48" customHeight="1">
      <c r="B489" s="47"/>
      <c r="C489" s="50"/>
      <c r="D489" s="47"/>
      <c r="E489" s="37"/>
      <c r="F489" s="6" t="s">
        <v>76</v>
      </c>
      <c r="G489" s="37"/>
      <c r="H489" s="7" t="s">
        <v>519</v>
      </c>
      <c r="I489" s="28" t="str">
        <f>HYPERLINK("..\医療費分析(令和3年度)\2-10.糖尿病性腎症重症化予防に係る分析.xlsx#'市区町村別_重症化予防対象者分析'!A1","2-10.糖尿病性腎症重症化予防に係る分析.xlsx#市区町村別_重症化予防対象者分析!A1")</f>
        <v>2-10.糖尿病性腎症重症化予防に係る分析.xlsx#市区町村別_重症化予防対象者分析!A1</v>
      </c>
    </row>
    <row r="490" spans="2:9" ht="48" customHeight="1">
      <c r="B490" s="47"/>
      <c r="C490" s="51"/>
      <c r="D490" s="48"/>
      <c r="E490" s="38"/>
      <c r="F490" s="10" t="s">
        <v>77</v>
      </c>
      <c r="G490" s="38"/>
      <c r="H490" s="7" t="s">
        <v>520</v>
      </c>
      <c r="I490" s="29" t="str">
        <f>HYPERLINK("..\医療費分析(令和3年度)\2-10.糖尿病性腎症重症化予防に係る分析.xlsx#'市区町村別_指導対象者割合グラフ'!A1","2-10.糖尿病性腎症重症化予防に係る分析.xlsx#市区町村別_指導対象者割合グラフ!A1")</f>
        <v>2-10.糖尿病性腎症重症化予防に係る分析.xlsx#市区町村別_指導対象者割合グラフ!A1</v>
      </c>
    </row>
    <row r="491" spans="2:9" ht="48" customHeight="1">
      <c r="B491" s="47"/>
      <c r="C491" s="49">
        <v>11</v>
      </c>
      <c r="D491" s="46" t="s">
        <v>15</v>
      </c>
      <c r="E491" s="36" t="s">
        <v>15</v>
      </c>
      <c r="F491" s="5" t="s">
        <v>172</v>
      </c>
      <c r="G491" s="36" t="s">
        <v>342</v>
      </c>
      <c r="H491" s="11" t="s">
        <v>521</v>
      </c>
      <c r="I491" s="19" t="str">
        <f>HYPERLINK("..\医療費分析(令和3年度)\2-11.高齢者の疾病傾向.xlsx#'高齢者の疾病'!A1","2-11.高齢者の疾病傾向.xlsx#高齢者の疾病!A1")</f>
        <v>2-11.高齢者の疾病傾向.xlsx#高齢者の疾病!A1</v>
      </c>
    </row>
    <row r="492" spans="2:9" ht="48" customHeight="1">
      <c r="B492" s="47"/>
      <c r="C492" s="50"/>
      <c r="D492" s="47"/>
      <c r="E492" s="37"/>
      <c r="F492" s="8" t="s">
        <v>1437</v>
      </c>
      <c r="G492" s="37"/>
      <c r="H492" s="14" t="s">
        <v>1012</v>
      </c>
      <c r="I492" s="28" t="str">
        <f>HYPERLINK("..\医療費分析(令和3年度)\2-11.高齢者の疾病傾向.xlsx#'男女別_高齢者の疾病'!A1","2-11.高齢者の疾病傾向.xlsx#男女別_高齢者の疾病!A1")</f>
        <v>2-11.高齢者の疾病傾向.xlsx#男女別_高齢者の疾病!A1</v>
      </c>
    </row>
    <row r="493" spans="2:9" ht="48" customHeight="1">
      <c r="B493" s="47"/>
      <c r="C493" s="50"/>
      <c r="D493" s="47"/>
      <c r="E493" s="37"/>
      <c r="F493" s="6" t="s">
        <v>78</v>
      </c>
      <c r="G493" s="37"/>
      <c r="H493" s="7" t="s">
        <v>522</v>
      </c>
      <c r="I493" s="28" t="str">
        <f>HYPERLINK("..\医療費分析(令和3年度)\2-11.高齢者の疾病傾向.xlsx#'地区別_高齢者の疾病'!A1","2-11.高齢者の疾病傾向.xlsx#地区別_高齢者の疾病!A1")</f>
        <v>2-11.高齢者の疾病傾向.xlsx#地区別_高齢者の疾病!A1</v>
      </c>
    </row>
    <row r="494" spans="2:9" ht="48" customHeight="1">
      <c r="B494" s="47"/>
      <c r="C494" s="50"/>
      <c r="D494" s="47"/>
      <c r="E494" s="37"/>
      <c r="F494" s="6" t="s">
        <v>266</v>
      </c>
      <c r="G494" s="37"/>
      <c r="H494" s="7" t="s">
        <v>523</v>
      </c>
      <c r="I494" s="28" t="str">
        <f>HYPERLINK("..\医療費分析(令和3年度)\2-11.高齢者の疾病傾向.xlsx#'地区別_医療費割合グラフ'!A1","2-11.高齢者の疾病傾向.xlsx#地区別_医療費割合グラフ!A1")</f>
        <v>2-11.高齢者の疾病傾向.xlsx#地区別_医療費割合グラフ!A1</v>
      </c>
    </row>
    <row r="495" spans="2:9" ht="48" customHeight="1">
      <c r="B495" s="47"/>
      <c r="C495" s="50"/>
      <c r="D495" s="47"/>
      <c r="E495" s="37"/>
      <c r="F495" s="6" t="s">
        <v>267</v>
      </c>
      <c r="G495" s="37"/>
      <c r="H495" s="7" t="s">
        <v>524</v>
      </c>
      <c r="I495" s="28" t="str">
        <f>HYPERLINK("..\医療費分析(令和3年度)\2-11.高齢者の疾病傾向.xlsx#'地区別_患者割合グラフ'!A1","2-11.高齢者の疾病傾向.xlsx#地区別_患者割合グラフ!A1")</f>
        <v>2-11.高齢者の疾病傾向.xlsx#地区別_患者割合グラフ!A1</v>
      </c>
    </row>
    <row r="496" spans="2:9" ht="48" customHeight="1">
      <c r="B496" s="47"/>
      <c r="C496" s="50"/>
      <c r="D496" s="47"/>
      <c r="E496" s="37"/>
      <c r="F496" s="6" t="s">
        <v>79</v>
      </c>
      <c r="G496" s="37"/>
      <c r="H496" s="7" t="s">
        <v>525</v>
      </c>
      <c r="I496" s="28" t="str">
        <f>HYPERLINK("..\医療費分析(令和3年度)\2-11.高齢者の疾病傾向.xlsx#'地区別_患者一人当たりグラフ'!A1","2-11.高齢者の疾病傾向.xlsx#地区別_患者一人当たりグラフ!A1")</f>
        <v>2-11.高齢者の疾病傾向.xlsx#地区別_患者一人当たりグラフ!A1</v>
      </c>
    </row>
    <row r="497" spans="2:9" ht="48" customHeight="1">
      <c r="B497" s="47"/>
      <c r="C497" s="50"/>
      <c r="D497" s="47"/>
      <c r="E497" s="37"/>
      <c r="F497" s="6" t="s">
        <v>80</v>
      </c>
      <c r="G497" s="37"/>
      <c r="H497" s="7" t="s">
        <v>526</v>
      </c>
      <c r="I497" s="28" t="str">
        <f>HYPERLINK("..\医療費分析(令和3年度)\2-11.高齢者の疾病傾向.xlsx#'市区町村別_高齢者の疾病'!A1","2-11.高齢者の疾病傾向.xlsx#市区町村別_高齢者の疾病!A1")</f>
        <v>2-11.高齢者の疾病傾向.xlsx#市区町村別_高齢者の疾病!A1</v>
      </c>
    </row>
    <row r="498" spans="2:9" ht="48" customHeight="1">
      <c r="B498" s="47"/>
      <c r="C498" s="50"/>
      <c r="D498" s="47"/>
      <c r="E498" s="37"/>
      <c r="F498" s="6" t="s">
        <v>268</v>
      </c>
      <c r="G498" s="37"/>
      <c r="H498" s="7" t="s">
        <v>343</v>
      </c>
      <c r="I498" s="28" t="str">
        <f>HYPERLINK("..\医療費分析(令和3年度)\2-11.高齢者の疾病傾向.xlsx#'市区町村別_医療費割合グラフ'!A1","2-11.高齢者の疾病傾向.xlsx#市区町村別_医療費割合グラフ!A1")</f>
        <v>2-11.高齢者の疾病傾向.xlsx#市区町村別_医療費割合グラフ!A1</v>
      </c>
    </row>
    <row r="499" spans="2:9" ht="48" customHeight="1">
      <c r="B499" s="47"/>
      <c r="C499" s="50"/>
      <c r="D499" s="47"/>
      <c r="E499" s="37"/>
      <c r="F499" s="6" t="s">
        <v>269</v>
      </c>
      <c r="G499" s="37"/>
      <c r="H499" s="7" t="s">
        <v>344</v>
      </c>
      <c r="I499" s="28" t="str">
        <f>HYPERLINK("..\医療費分析(令和3年度)\2-11.高齢者の疾病傾向.xlsx#'市区町村別_患者割合グラフ'!A1","2-11.高齢者の疾病傾向.xlsx#市区町村別_患者割合グラフ!A1")</f>
        <v>2-11.高齢者の疾病傾向.xlsx#市区町村別_患者割合グラフ!A1</v>
      </c>
    </row>
    <row r="500" spans="2:9" ht="48" customHeight="1">
      <c r="B500" s="47"/>
      <c r="C500" s="51"/>
      <c r="D500" s="48"/>
      <c r="E500" s="38"/>
      <c r="F500" s="10" t="s">
        <v>81</v>
      </c>
      <c r="G500" s="38"/>
      <c r="H500" s="9" t="s">
        <v>345</v>
      </c>
      <c r="I500" s="29" t="str">
        <f>HYPERLINK("..\医療費分析(令和3年度)\2-11.高齢者の疾病傾向.xlsx#'市区町村別_患者一人当たりグラフ'!A1","2-11.高齢者の疾病傾向.xlsx#市区町村別_患者一人当たりグラフ!A1")</f>
        <v>2-11.高齢者の疾病傾向.xlsx#市区町村別_患者一人当たりグラフ!A1</v>
      </c>
    </row>
    <row r="501" spans="2:9" ht="48" customHeight="1">
      <c r="B501" s="47"/>
      <c r="C501" s="50">
        <v>12</v>
      </c>
      <c r="D501" s="61" t="s">
        <v>1109</v>
      </c>
      <c r="E501" s="39" t="s">
        <v>1580</v>
      </c>
      <c r="F501" s="20" t="s">
        <v>1111</v>
      </c>
      <c r="G501" s="39" t="s">
        <v>1110</v>
      </c>
      <c r="H501" s="11" t="s">
        <v>1111</v>
      </c>
      <c r="I501" s="19" t="str">
        <f>HYPERLINK("..\医療費分析(令和3年度)\2-12.①フレイルに係る分析(医科).xlsx#'フレイル区分の定義'!A1","2-12.①フレイルに係る分析(医科).xlsx#フレイル区分の定義!A1")</f>
        <v>2-12.①フレイルに係る分析(医科).xlsx#フレイル区分の定義!A1</v>
      </c>
    </row>
    <row r="502" spans="2:9" ht="48" customHeight="1">
      <c r="B502" s="47"/>
      <c r="C502" s="50"/>
      <c r="D502" s="61"/>
      <c r="E502" s="39"/>
      <c r="F502" s="21" t="s">
        <v>1642</v>
      </c>
      <c r="G502" s="39"/>
      <c r="H502" s="14" t="s">
        <v>1117</v>
      </c>
      <c r="I502" s="28" t="str">
        <f>HYPERLINK("..\医療費分析(令和3年度)\2-12.①フレイルに係る分析(医科).xlsx#'年齢階層別_フレイル区分別該当人数･割合'!A1","2-12.①フレイルに係る分析(医科).xlsx#年齢階層別_フレイル区分別該当人数･割合!A1")</f>
        <v>2-12.①フレイルに係る分析(医科).xlsx#年齢階層別_フレイル区分別該当人数･割合!A1</v>
      </c>
    </row>
    <row r="503" spans="2:9" ht="48" customHeight="1">
      <c r="B503" s="47"/>
      <c r="C503" s="50"/>
      <c r="D503" s="61"/>
      <c r="E503" s="39"/>
      <c r="F503" s="21" t="s">
        <v>1467</v>
      </c>
      <c r="G503" s="39"/>
      <c r="H503" s="14" t="s">
        <v>1118</v>
      </c>
      <c r="I503" s="28" t="str">
        <f>HYPERLINK("..\医療費分析(令和3年度)\2-12.①フレイルに係る分析(医科).xlsx#'男女別_フレイル区分別該当人数･割合'!A1","2-12.①フレイルに係る分析(医科).xlsx#男女別_フレイル区分別該当人数･割合!A1")</f>
        <v>2-12.①フレイルに係る分析(医科).xlsx#男女別_フレイル区分別該当人数･割合!A1</v>
      </c>
    </row>
    <row r="504" spans="2:9" ht="48" customHeight="1">
      <c r="B504" s="47"/>
      <c r="C504" s="50"/>
      <c r="D504" s="61"/>
      <c r="E504" s="39"/>
      <c r="F504" s="21" t="s">
        <v>1468</v>
      </c>
      <c r="G504" s="39"/>
      <c r="H504" s="14" t="s">
        <v>346</v>
      </c>
      <c r="I504" s="28" t="str">
        <f>HYPERLINK("..\医療費分析(令和3年度)\2-12.①フレイルに係る分析(医科).xlsx#'年齢別_フレイル区分別該当人数･割合'!A1","2-12.①フレイルに係る分析(医科).xlsx#年齢別_フレイル区分別該当人数･割合!A1")</f>
        <v>2-12.①フレイルに係る分析(医科).xlsx#年齢別_フレイル区分別該当人数･割合!A1</v>
      </c>
    </row>
    <row r="505" spans="2:9" ht="48" customHeight="1">
      <c r="B505" s="47"/>
      <c r="C505" s="50"/>
      <c r="D505" s="61"/>
      <c r="E505" s="39"/>
      <c r="F505" s="21" t="s">
        <v>1469</v>
      </c>
      <c r="G505" s="39"/>
      <c r="H505" s="14" t="s">
        <v>347</v>
      </c>
      <c r="I505" s="28" t="str">
        <f>HYPERLINK("..\医療費分析(令和3年度)\2-12.①フレイルに係る分析(医科).xlsx#'地区別_フレイル区分別該当人数･割合'!A1","2-12.①フレイルに係る分析(医科).xlsx#地区別_フレイル区分別該当人数･割合!A1")</f>
        <v>2-12.①フレイルに係る分析(医科).xlsx#地区別_フレイル区分別該当人数･割合!A1</v>
      </c>
    </row>
    <row r="506" spans="2:9" ht="48" customHeight="1">
      <c r="B506" s="47"/>
      <c r="C506" s="50"/>
      <c r="D506" s="61"/>
      <c r="E506" s="39"/>
      <c r="F506" s="23" t="s">
        <v>1470</v>
      </c>
      <c r="G506" s="39"/>
      <c r="H506" s="13" t="s">
        <v>348</v>
      </c>
      <c r="I506" s="32" t="str">
        <f>HYPERLINK("..\医療費分析(令和3年度)\2-12.①フレイルに係る分析(医科).xlsx#'市区町村別_フレイル区分別該当人数･割合'!A1","2-12.①フレイルに係る分析(医科).xlsx#市区町村別_フレイル区分別該当人数･割合!A1")</f>
        <v>2-12.①フレイルに係る分析(医科).xlsx#市区町村別_フレイル区分別該当人数･割合!A1</v>
      </c>
    </row>
    <row r="507" spans="2:9" ht="48" customHeight="1">
      <c r="B507" s="47"/>
      <c r="C507" s="50"/>
      <c r="D507" s="61"/>
      <c r="E507" s="39" t="s">
        <v>1581</v>
      </c>
      <c r="F507" s="20" t="s">
        <v>1643</v>
      </c>
      <c r="G507" s="39"/>
      <c r="H507" s="11" t="s">
        <v>1119</v>
      </c>
      <c r="I507" s="19" t="str">
        <f>HYPERLINK("..\医療費分析(令和3年度)\2-12.①フレイルに係る分析(医科).xlsx#'年齢階層別_フレイル区分別医療費の状況'!A1","2-12.①フレイルに係る分析(医科).xlsx#年齢階層別_フレイル区分別医療費の状況!A1")</f>
        <v>2-12.①フレイルに係る分析(医科).xlsx#年齢階層別_フレイル区分別医療費の状況!A1</v>
      </c>
    </row>
    <row r="508" spans="2:9" ht="48" customHeight="1">
      <c r="B508" s="47"/>
      <c r="C508" s="50"/>
      <c r="D508" s="61"/>
      <c r="E508" s="39"/>
      <c r="F508" s="21" t="s">
        <v>1471</v>
      </c>
      <c r="G508" s="39"/>
      <c r="H508" s="14" t="s">
        <v>1120</v>
      </c>
      <c r="I508" s="28" t="str">
        <f>HYPERLINK("..\医療費分析(令和3年度)\2-12.①フレイルに係る分析(医科).xlsx#'男女別_フレイル区分別医療費の状況'!A1","2-12.①フレイルに係る分析(医科).xlsx#男女別_フレイル区分別医療費の状況!A1")</f>
        <v>2-12.①フレイルに係る分析(医科).xlsx#男女別_フレイル区分別医療費の状況!A1</v>
      </c>
    </row>
    <row r="509" spans="2:9" ht="48" customHeight="1">
      <c r="B509" s="47"/>
      <c r="C509" s="50"/>
      <c r="D509" s="61"/>
      <c r="E509" s="39"/>
      <c r="F509" s="21" t="s">
        <v>1472</v>
      </c>
      <c r="G509" s="39"/>
      <c r="H509" s="14" t="s">
        <v>1121</v>
      </c>
      <c r="I509" s="28" t="str">
        <f>HYPERLINK("..\医療費分析(令和3年度)\2-12.①フレイルに係る分析(医科).xlsx#'地区別_フレイル区分別医療費の状況'!A1","2-12.①フレイルに係る分析(医科).xlsx#地区別_フレイル区分別医療費の状況!A1")</f>
        <v>2-12.①フレイルに係る分析(医科).xlsx#地区別_フレイル区分別医療費の状況!A1</v>
      </c>
    </row>
    <row r="510" spans="2:9" ht="48" customHeight="1">
      <c r="B510" s="47"/>
      <c r="C510" s="50"/>
      <c r="D510" s="61"/>
      <c r="E510" s="39"/>
      <c r="F510" s="23" t="s">
        <v>1473</v>
      </c>
      <c r="G510" s="39"/>
      <c r="H510" s="13" t="s">
        <v>1122</v>
      </c>
      <c r="I510" s="32" t="str">
        <f>HYPERLINK("..\医療費分析(令和3年度)\2-12.①フレイルに係る分析(医科).xlsx#'市区町村別_フレイル区分別医療費の状況'!A1","2-12.①フレイルに係る分析(医科).xlsx#市区町村別_フレイル区分別医療費の状況!A1")</f>
        <v>2-12.①フレイルに係る分析(医科).xlsx#市区町村別_フレイル区分別医療費の状況!A1</v>
      </c>
    </row>
    <row r="511" spans="2:9" ht="48" customHeight="1">
      <c r="B511" s="47"/>
      <c r="C511" s="50"/>
      <c r="D511" s="61"/>
      <c r="E511" s="39" t="s">
        <v>1582</v>
      </c>
      <c r="F511" s="20" t="s">
        <v>1644</v>
      </c>
      <c r="G511" s="39"/>
      <c r="H511" s="11" t="s">
        <v>1123</v>
      </c>
      <c r="I511" s="19" t="str">
        <f>HYPERLINK("..\医療費分析(令和3年度)\2-12.①フレイルに係る分析(医科).xlsx#'年齢階層別_フレイル区分別高齢者の疾病'!A1","2-12.①フレイルに係る分析(医科).xlsx#年齢階層別_フレイル区分別高齢者の疾病!A1")</f>
        <v>2-12.①フレイルに係る分析(医科).xlsx#年齢階層別_フレイル区分別高齢者の疾病!A1</v>
      </c>
    </row>
    <row r="512" spans="2:9" ht="48" customHeight="1">
      <c r="B512" s="47"/>
      <c r="C512" s="50"/>
      <c r="D512" s="61"/>
      <c r="E512" s="39"/>
      <c r="F512" s="21" t="s">
        <v>1112</v>
      </c>
      <c r="G512" s="39"/>
      <c r="H512" s="14" t="s">
        <v>349</v>
      </c>
      <c r="I512" s="28" t="str">
        <f>HYPERLINK("..\医療費分析(令和3年度)\2-12.①フレイルに係る分析(医科).xlsx#'フレイル区分別_医療費割合グラフ'!A1","2-12.①フレイルに係る分析(医科).xlsx#フレイル区分別_医療費割合グラフ!A1")</f>
        <v>2-12.①フレイルに係る分析(医科).xlsx#フレイル区分別_医療費割合グラフ!A1</v>
      </c>
    </row>
    <row r="513" spans="2:9" ht="48" customHeight="1">
      <c r="B513" s="47"/>
      <c r="C513" s="50"/>
      <c r="D513" s="61"/>
      <c r="E513" s="39"/>
      <c r="F513" s="21" t="s">
        <v>1113</v>
      </c>
      <c r="G513" s="39"/>
      <c r="H513" s="14" t="s">
        <v>350</v>
      </c>
      <c r="I513" s="28" t="str">
        <f>HYPERLINK("..\医療費分析(令和3年度)\2-12.①フレイルに係る分析(医科).xlsx#'フレイル区分別_患者割合グラフ'!A1","2-12.①フレイルに係る分析(医科).xlsx#フレイル区分別_患者割合グラフ!A1")</f>
        <v>2-12.①フレイルに係る分析(医科).xlsx#フレイル区分別_患者割合グラフ!A1</v>
      </c>
    </row>
    <row r="514" spans="2:9" ht="48" customHeight="1">
      <c r="B514" s="47"/>
      <c r="C514" s="50"/>
      <c r="D514" s="61"/>
      <c r="E514" s="39"/>
      <c r="F514" s="21" t="s">
        <v>1114</v>
      </c>
      <c r="G514" s="39"/>
      <c r="H514" s="7" t="s">
        <v>1124</v>
      </c>
      <c r="I514" s="28" t="str">
        <f>HYPERLINK("..\医療費分析(令和3年度)\2-12.①フレイルに係る分析(医科).xlsx#'フレイル区分別_一人当たり医療費グラフ'!A1","2-12.①フレイルに係る分析(医科).xlsx#フレイル区分別_一人当たり医療費グラフ!A1")</f>
        <v>2-12.①フレイルに係る分析(医科).xlsx#フレイル区分別_一人当たり医療費グラフ!A1</v>
      </c>
    </row>
    <row r="515" spans="2:9" ht="48" customHeight="1">
      <c r="B515" s="47"/>
      <c r="C515" s="50"/>
      <c r="D515" s="61"/>
      <c r="E515" s="39"/>
      <c r="F515" s="21" t="s">
        <v>1466</v>
      </c>
      <c r="G515" s="39"/>
      <c r="H515" s="7" t="s">
        <v>1125</v>
      </c>
      <c r="I515" s="28" t="str">
        <f>HYPERLINK("..\医療費分析(令和3年度)\2-12.①フレイルに係る分析(医科).xlsx#'年齢別_フレイル区分別高齢者の疾病'!A1","2-12.①フレイルに係る分析(医科).xlsx#年齢別_フレイル区分別高齢者の疾病!A1")</f>
        <v>2-12.①フレイルに係る分析(医科).xlsx#年齢別_フレイル区分別高齢者の疾病!A1</v>
      </c>
    </row>
    <row r="516" spans="2:9" ht="48" customHeight="1">
      <c r="B516" s="47"/>
      <c r="C516" s="50"/>
      <c r="D516" s="61"/>
      <c r="E516" s="39"/>
      <c r="F516" s="21" t="s">
        <v>1115</v>
      </c>
      <c r="G516" s="39"/>
      <c r="H516" s="7" t="s">
        <v>1126</v>
      </c>
      <c r="I516" s="28" t="str">
        <f>HYPERLINK("..\医療費分析(令和3年度)\2-12.①フレイルに係る分析(医科).xlsx#'地区別_フレイル区分別高齢者の疾病'!A1","2-12.①フレイルに係る分析(医科).xlsx#地区別_フレイル区分別高齢者の疾病!A1")</f>
        <v>2-12.①フレイルに係る分析(医科).xlsx#地区別_フレイル区分別高齢者の疾病!A1</v>
      </c>
    </row>
    <row r="517" spans="2:9" ht="48" customHeight="1">
      <c r="B517" s="47"/>
      <c r="C517" s="50"/>
      <c r="D517" s="61"/>
      <c r="E517" s="39"/>
      <c r="F517" s="23" t="s">
        <v>1116</v>
      </c>
      <c r="G517" s="39"/>
      <c r="H517" s="12" t="s">
        <v>1127</v>
      </c>
      <c r="I517" s="32" t="str">
        <f>HYPERLINK("..\医療費分析(令和3年度)\2-12.①フレイルに係る分析(医科).xlsx#'市区町村別_フレイル区分別高齢者の疾病'!A1","2-12.①フレイルに係る分析(医科).xlsx#市区町村別_フレイル区分別高齢者の疾病!A1")</f>
        <v>2-12.①フレイルに係る分析(医科).xlsx#市区町村別_フレイル区分別高齢者の疾病!A1</v>
      </c>
    </row>
    <row r="518" spans="2:9" ht="48" customHeight="1">
      <c r="B518" s="47"/>
      <c r="C518" s="50"/>
      <c r="D518" s="61"/>
      <c r="E518" s="36" t="s">
        <v>1583</v>
      </c>
      <c r="F518" s="5" t="s">
        <v>1361</v>
      </c>
      <c r="G518" s="39"/>
      <c r="H518" s="11" t="s">
        <v>1521</v>
      </c>
      <c r="I518" s="19" t="str">
        <f>HYPERLINK("..\医療費分析(令和3年度)\2-12.①フレイルに係る分析(医科).xlsx#'フレイル区分別要介護度別人数･介護給付費'!A1","2-12.①フレイルに係る分析(医科).xlsx#フレイル区分別要介護度別人数･介護給付費!A1")</f>
        <v>2-12.①フレイルに係る分析(医科).xlsx#フレイル区分別要介護度別人数･介護給付費!A1</v>
      </c>
    </row>
    <row r="519" spans="2:9" ht="48" customHeight="1">
      <c r="B519" s="47"/>
      <c r="C519" s="50"/>
      <c r="D519" s="61"/>
      <c r="E519" s="37"/>
      <c r="F519" s="6" t="s">
        <v>1362</v>
      </c>
      <c r="G519" s="39"/>
      <c r="H519" s="7" t="s">
        <v>1522</v>
      </c>
      <c r="I519" s="28" t="str">
        <f>HYPERLINK("..\医療費分析(令和3年度)\2-12.①フレイルに係る分析(医科).xlsx#'地区別_フレイル区分別要介護度別人数･介護給付費'!A1","2-12.①フレイルに係る分析(医科).xlsx#地区別_フレイル区分別要介護度別人数･介護給付費!A1")</f>
        <v>2-12.①フレイルに係る分析(医科).xlsx#地区別_フレイル区分別要介護度別人数･介護給付費!A1</v>
      </c>
    </row>
    <row r="520" spans="2:9" ht="48" customHeight="1">
      <c r="B520" s="47"/>
      <c r="C520" s="50"/>
      <c r="D520" s="61"/>
      <c r="E520" s="37"/>
      <c r="F520" s="6" t="s">
        <v>1363</v>
      </c>
      <c r="G520" s="39"/>
      <c r="H520" s="7" t="s">
        <v>1523</v>
      </c>
      <c r="I520" s="28" t="str">
        <f>HYPERLINK("..\医療費分析(令和3年度)\2-12.①フレイルに係る分析(医科).xlsx#'市区町村別_フレイル区分別要介護度別人数･介護給付費'!A1","2-12.①フレイルに係る分析(医科).xlsx#市区町村別_フレイル区分別要介護度別人数･介護給付費!A1")</f>
        <v>2-12.①フレイルに係る分析(医科).xlsx#市区町村別_フレイル区分別要介護度別人数･介護給付費!A1</v>
      </c>
    </row>
    <row r="521" spans="2:9" ht="48" customHeight="1">
      <c r="B521" s="47"/>
      <c r="C521" s="50"/>
      <c r="D521" s="61"/>
      <c r="E521" s="37"/>
      <c r="F521" s="6" t="s">
        <v>1364</v>
      </c>
      <c r="G521" s="39"/>
      <c r="H521" s="7" t="s">
        <v>1128</v>
      </c>
      <c r="I521" s="28" t="str">
        <f>HYPERLINK("..\医療費分析(令和3年度)\2-12.①フレイルに係る分析(医科).xlsx#'フレイル区分別利用サービス別介護給付費'!A1","2-12.①フレイルに係る分析(医科).xlsx#フレイル区分別利用サービス別介護給付費!A1")</f>
        <v>2-12.①フレイルに係る分析(医科).xlsx#フレイル区分別利用サービス別介護給付費!A1</v>
      </c>
    </row>
    <row r="522" spans="2:9" ht="48" customHeight="1">
      <c r="B522" s="47"/>
      <c r="C522" s="50"/>
      <c r="D522" s="61"/>
      <c r="E522" s="37"/>
      <c r="F522" s="6" t="s">
        <v>1365</v>
      </c>
      <c r="G522" s="39"/>
      <c r="H522" s="7" t="s">
        <v>1129</v>
      </c>
      <c r="I522" s="28" t="str">
        <f>HYPERLINK("..\医療費分析(令和3年度)\2-12.①フレイルに係る分析(医科).xlsx#'地区別_フレイル区分別利用サービス別介護給付費'!A1","2-12.①フレイルに係る分析(医科).xlsx#地区別_フレイル区分別利用サービス別介護給付費!A1")</f>
        <v>2-12.①フレイルに係る分析(医科).xlsx#地区別_フレイル区分別利用サービス別介護給付費!A1</v>
      </c>
    </row>
    <row r="523" spans="2:9" ht="48" customHeight="1">
      <c r="B523" s="47"/>
      <c r="C523" s="50"/>
      <c r="D523" s="61"/>
      <c r="E523" s="38"/>
      <c r="F523" s="10" t="s">
        <v>1366</v>
      </c>
      <c r="G523" s="39"/>
      <c r="H523" s="12" t="s">
        <v>1130</v>
      </c>
      <c r="I523" s="29" t="str">
        <f>HYPERLINK("..\医療費分析(令和3年度)\2-12.①フレイルに係る分析(医科).xlsx#'市区町村別_フレイル区分別利用サービス別介護給付費'!A1","2-12.①フレイルに係る分析(医科).xlsx#市区町村別_フレイル区分別利用サービス別介護給付費!A1")</f>
        <v>2-12.①フレイルに係る分析(医科).xlsx#市区町村別_フレイル区分別利用サービス別介護給付費!A1</v>
      </c>
    </row>
    <row r="524" spans="2:9" ht="48" customHeight="1">
      <c r="B524" s="47"/>
      <c r="C524" s="50"/>
      <c r="D524" s="61"/>
      <c r="E524" s="39" t="s">
        <v>1584</v>
      </c>
      <c r="F524" s="20" t="s">
        <v>1465</v>
      </c>
      <c r="G524" s="36" t="s">
        <v>878</v>
      </c>
      <c r="H524" s="26" t="s">
        <v>1345</v>
      </c>
      <c r="I524" s="19" t="str">
        <f>HYPERLINK("..\医療費分析(令和3年度)\2-12.②口腔フレイルに係る分析(歯科).xlsx#'年齢階層別_歯科健診項目別該当人数･割合'!A1","2-12.②口腔フレイルに係る分析(歯科).xlsx#年齢階層別_歯科健診項目別該当人数･割合!A1")</f>
        <v>2-12.②口腔フレイルに係る分析(歯科).xlsx#年齢階層別_歯科健診項目別該当人数･割合!A1</v>
      </c>
    </row>
    <row r="525" spans="2:9" ht="48" customHeight="1">
      <c r="B525" s="47"/>
      <c r="C525" s="50"/>
      <c r="D525" s="61"/>
      <c r="E525" s="39"/>
      <c r="F525" s="21" t="s">
        <v>1464</v>
      </c>
      <c r="G525" s="37"/>
      <c r="H525" s="27" t="s">
        <v>351</v>
      </c>
      <c r="I525" s="28" t="str">
        <f>HYPERLINK("..\医療費分析(令和3年度)\2-12.②口腔フレイルに係る分析(歯科).xlsx#'年齢別_歯科健診項目別該当人数･割合'!A1","2-12.②口腔フレイルに係る分析(歯科).xlsx#年齢別_歯科健診項目別該当人数･割合!A1")</f>
        <v>2-12.②口腔フレイルに係る分析(歯科).xlsx#年齢別_歯科健診項目別該当人数･割合!A1</v>
      </c>
    </row>
    <row r="526" spans="2:9" ht="48" customHeight="1">
      <c r="B526" s="47"/>
      <c r="C526" s="50"/>
      <c r="D526" s="61"/>
      <c r="E526" s="39"/>
      <c r="F526" s="21" t="s">
        <v>1131</v>
      </c>
      <c r="G526" s="37"/>
      <c r="H526" s="27" t="s">
        <v>352</v>
      </c>
      <c r="I526" s="28" t="str">
        <f>HYPERLINK("..\医療費分析(令和3年度)\2-12.②口腔フレイルに係る分析(歯科).xlsx#'地区別_歯科健診項目別該当人数･割合'!A1","2-12.②口腔フレイルに係る分析(歯科).xlsx#地区別_歯科健診項目別該当人数･割合!A1")</f>
        <v>2-12.②口腔フレイルに係る分析(歯科).xlsx#地区別_歯科健診項目別該当人数･割合!A1</v>
      </c>
    </row>
    <row r="527" spans="2:9" ht="48" customHeight="1">
      <c r="B527" s="47"/>
      <c r="C527" s="50"/>
      <c r="D527" s="61"/>
      <c r="E527" s="39"/>
      <c r="F527" s="21" t="s">
        <v>1132</v>
      </c>
      <c r="G527" s="37"/>
      <c r="H527" s="27" t="s">
        <v>353</v>
      </c>
      <c r="I527" s="28" t="str">
        <f>HYPERLINK("..\医療費分析(令和3年度)\2-12.②口腔フレイルに係る分析(歯科).xlsx#'市区町村別_歯科健診項目別該当人数･割合'!A1","2-12.②口腔フレイルに係る分析(歯科).xlsx#市区町村別_歯科健診項目別該当人数･割合!A1")</f>
        <v>2-12.②口腔フレイルに係る分析(歯科).xlsx#市区町村別_歯科健診項目別該当人数･割合!A1</v>
      </c>
    </row>
    <row r="528" spans="2:9" ht="48" customHeight="1">
      <c r="B528" s="47"/>
      <c r="C528" s="50"/>
      <c r="D528" s="61"/>
      <c r="E528" s="39"/>
      <c r="F528" s="21" t="s">
        <v>1463</v>
      </c>
      <c r="G528" s="37"/>
      <c r="H528" s="27" t="s">
        <v>1346</v>
      </c>
      <c r="I528" s="28" t="str">
        <f>HYPERLINK("..\医療費分析(令和3年度)\2-12.②口腔フレイルに係る分析(歯科).xlsx#'年齢階層別_歯科健診3項目以上該当人数･割合'!A1","2-12.②口腔フレイルに係る分析(歯科).xlsx#年齢階層別_歯科健診3項目以上該当人数･割合!A1")</f>
        <v>2-12.②口腔フレイルに係る分析(歯科).xlsx#年齢階層別_歯科健診3項目以上該当人数･割合!A1</v>
      </c>
    </row>
    <row r="529" spans="2:9" ht="48" customHeight="1">
      <c r="B529" s="47"/>
      <c r="C529" s="50"/>
      <c r="D529" s="61"/>
      <c r="E529" s="39"/>
      <c r="F529" s="21" t="s">
        <v>1462</v>
      </c>
      <c r="G529" s="37"/>
      <c r="H529" s="27" t="s">
        <v>354</v>
      </c>
      <c r="I529" s="28" t="str">
        <f>HYPERLINK("..\医療費分析(令和3年度)\2-12.②口腔フレイルに係る分析(歯科).xlsx#'年齢別_歯科健診3項目以上該当人数･割合'!A1","2-12.②口腔フレイルに係る分析(歯科).xlsx#年齢別_歯科健診3項目以上該当人数･割合!A1")</f>
        <v>2-12.②口腔フレイルに係る分析(歯科).xlsx#年齢別_歯科健診3項目以上該当人数･割合!A1</v>
      </c>
    </row>
    <row r="530" spans="2:9" ht="48" customHeight="1">
      <c r="B530" s="47"/>
      <c r="C530" s="50"/>
      <c r="D530" s="61"/>
      <c r="E530" s="39"/>
      <c r="F530" s="21" t="s">
        <v>1133</v>
      </c>
      <c r="G530" s="37"/>
      <c r="H530" s="27" t="s">
        <v>355</v>
      </c>
      <c r="I530" s="28" t="str">
        <f>HYPERLINK("..\医療費分析(令和3年度)\2-12.②口腔フレイルに係る分析(歯科).xlsx#'地区別_歯科健診3項目以上該当人数･割合'!A1","2-12.②口腔フレイルに係る分析(歯科).xlsx#地区別_歯科健診3項目以上該当人数･割合!A1")</f>
        <v>2-12.②口腔フレイルに係る分析(歯科).xlsx#地区別_歯科健診3項目以上該当人数･割合!A1</v>
      </c>
    </row>
    <row r="531" spans="2:9" ht="48" customHeight="1">
      <c r="B531" s="47"/>
      <c r="C531" s="50"/>
      <c r="D531" s="61"/>
      <c r="E531" s="39"/>
      <c r="F531" s="21" t="s">
        <v>1134</v>
      </c>
      <c r="G531" s="37"/>
      <c r="H531" s="27" t="s">
        <v>356</v>
      </c>
      <c r="I531" s="28" t="str">
        <f>HYPERLINK("..\医療費分析(令和3年度)\2-12.②口腔フレイルに係る分析(歯科).xlsx#'地区別_歯科健診3項目以上該当割合グラフ'!A1","2-12.②口腔フレイルに係る分析(歯科).xlsx#地区別_歯科健診3項目以上該当割合グラフ!A1")</f>
        <v>2-12.②口腔フレイルに係る分析(歯科).xlsx#地区別_歯科健診3項目以上該当割合グラフ!A1</v>
      </c>
    </row>
    <row r="532" spans="2:9" ht="48" customHeight="1">
      <c r="B532" s="47"/>
      <c r="C532" s="50"/>
      <c r="D532" s="61"/>
      <c r="E532" s="39"/>
      <c r="F532" s="21" t="s">
        <v>1135</v>
      </c>
      <c r="G532" s="37"/>
      <c r="H532" s="27" t="s">
        <v>357</v>
      </c>
      <c r="I532" s="28" t="str">
        <f>HYPERLINK("..\医療費分析(令和3年度)\2-12.②口腔フレイルに係る分析(歯科).xlsx#'市区町村別_歯科健診3項目以上該当人数･割合'!A1","2-12.②口腔フレイルに係る分析(歯科).xlsx#市区町村別_歯科健診3項目以上該当人数･割合!A1")</f>
        <v>2-12.②口腔フレイルに係る分析(歯科).xlsx#市区町村別_歯科健診3項目以上該当人数･割合!A1</v>
      </c>
    </row>
    <row r="533" spans="2:9" ht="48" customHeight="1">
      <c r="B533" s="47"/>
      <c r="C533" s="50"/>
      <c r="D533" s="61"/>
      <c r="E533" s="39"/>
      <c r="F533" s="23" t="s">
        <v>1136</v>
      </c>
      <c r="G533" s="37"/>
      <c r="H533" s="34" t="s">
        <v>358</v>
      </c>
      <c r="I533" s="32" t="str">
        <f>HYPERLINK("..\医療費分析(令和3年度)\2-12.②口腔フレイルに係る分析(歯科).xlsx#'市区町村別_歯科健診3項目以上該当割合グラフ'!A1","2-12.②口腔フレイルに係る分析(歯科).xlsx#市区町村別_歯科健診3項目以上該当割合グラフ!A1")</f>
        <v>2-12.②口腔フレイルに係る分析(歯科).xlsx#市区町村別_歯科健診3項目以上該当割合グラフ!A1</v>
      </c>
    </row>
    <row r="534" spans="2:9" ht="48" customHeight="1">
      <c r="B534" s="47"/>
      <c r="C534" s="50"/>
      <c r="D534" s="61"/>
      <c r="E534" s="39" t="s">
        <v>1565</v>
      </c>
      <c r="F534" s="20" t="s">
        <v>1461</v>
      </c>
      <c r="G534" s="37"/>
      <c r="H534" s="26" t="s">
        <v>1347</v>
      </c>
      <c r="I534" s="19" t="str">
        <f>HYPERLINK("..\医療費分析(令和3年度)\2-12.②口腔フレイルに係る分析(歯科).xlsx#'年齢階層別_歯科健診3項目以上該当者高齢者の疾病'!A1","2-12.②口腔フレイルに係る分析(歯科).xlsx#年齢階層別_歯科健診3項目以上該当者高齢者の疾病!A1")</f>
        <v>2-12.②口腔フレイルに係る分析(歯科).xlsx#年齢階層別_歯科健診3項目以上該当者高齢者の疾病!A1</v>
      </c>
    </row>
    <row r="535" spans="2:9" ht="48" customHeight="1">
      <c r="B535" s="47"/>
      <c r="C535" s="50"/>
      <c r="D535" s="61"/>
      <c r="E535" s="39"/>
      <c r="F535" s="21" t="s">
        <v>1460</v>
      </c>
      <c r="G535" s="37"/>
      <c r="H535" s="27" t="s">
        <v>1348</v>
      </c>
      <c r="I535" s="28" t="str">
        <f>HYPERLINK("..\医療費分析(令和3年度)\2-12.②口腔フレイルに係る分析(歯科).xlsx#'年齢別_歯科健診3項目以上該当者高齢者の疾病'!A1","2-12.②口腔フレイルに係る分析(歯科).xlsx#年齢別_歯科健診3項目以上該当者高齢者の疾病!A1")</f>
        <v>2-12.②口腔フレイルに係る分析(歯科).xlsx#年齢別_歯科健診3項目以上該当者高齢者の疾病!A1</v>
      </c>
    </row>
    <row r="536" spans="2:9" ht="48" customHeight="1">
      <c r="B536" s="47"/>
      <c r="C536" s="50"/>
      <c r="D536" s="61"/>
      <c r="E536" s="39"/>
      <c r="F536" s="21" t="s">
        <v>1137</v>
      </c>
      <c r="G536" s="37"/>
      <c r="H536" s="27" t="s">
        <v>1349</v>
      </c>
      <c r="I536" s="28" t="str">
        <f>HYPERLINK("..\医療費分析(令和3年度)\2-12.②口腔フレイルに係る分析(歯科).xlsx#'地区別_歯科健診3項目以上該当者高齢者の疾病'!A1","2-12.②口腔フレイルに係る分析(歯科).xlsx#地区別_歯科健診3項目以上該当者高齢者の疾病!A1")</f>
        <v>2-12.②口腔フレイルに係る分析(歯科).xlsx#地区別_歯科健診3項目以上該当者高齢者の疾病!A1</v>
      </c>
    </row>
    <row r="537" spans="2:9" ht="48" customHeight="1">
      <c r="B537" s="47"/>
      <c r="C537" s="50"/>
      <c r="D537" s="61"/>
      <c r="E537" s="39"/>
      <c r="F537" s="21" t="s">
        <v>1138</v>
      </c>
      <c r="G537" s="37"/>
      <c r="H537" s="27" t="s">
        <v>1350</v>
      </c>
      <c r="I537" s="28" t="str">
        <f>HYPERLINK("..\医療費分析(令和3年度)\2-12.②口腔フレイルに係る分析(歯科).xlsx#'地区別_歯科健診3項目以上該当者医療費割合グラフ'!A1","2-12.②口腔フレイルに係る分析(歯科).xlsx#地区別_歯科健診3項目以上該当者医療費割合グラフ!A1")</f>
        <v>2-12.②口腔フレイルに係る分析(歯科).xlsx#地区別_歯科健診3項目以上該当者医療費割合グラフ!A1</v>
      </c>
    </row>
    <row r="538" spans="2:9" ht="48" customHeight="1">
      <c r="B538" s="47"/>
      <c r="C538" s="50"/>
      <c r="D538" s="61"/>
      <c r="E538" s="39"/>
      <c r="F538" s="21" t="s">
        <v>1139</v>
      </c>
      <c r="G538" s="37"/>
      <c r="H538" s="27" t="s">
        <v>1351</v>
      </c>
      <c r="I538" s="28" t="str">
        <f>HYPERLINK("..\医療費分析(令和3年度)\2-12.②口腔フレイルに係る分析(歯科).xlsx#'地区別_歯科健診3項目以上該当者患者割合グラフ'!A1","2-12.②口腔フレイルに係る分析(歯科).xlsx#地区別_歯科健診3項目以上該当者患者割合グラフ!A1")</f>
        <v>2-12.②口腔フレイルに係る分析(歯科).xlsx#地区別_歯科健診3項目以上該当者患者割合グラフ!A1</v>
      </c>
    </row>
    <row r="539" spans="2:9" ht="48" customHeight="1">
      <c r="B539" s="47"/>
      <c r="C539" s="50"/>
      <c r="D539" s="61"/>
      <c r="E539" s="39"/>
      <c r="F539" s="21" t="s">
        <v>1140</v>
      </c>
      <c r="G539" s="37"/>
      <c r="H539" s="27" t="s">
        <v>1352</v>
      </c>
      <c r="I539" s="28" t="str">
        <f>HYPERLINK("..\医療費分析(令和3年度)\2-12.②口腔フレイルに係る分析(歯科).xlsx#'地区別_歯科健診3項目以上該当者一人当たり医療費グラフ'!A1","2-12.②口腔フレイルに係る分析(歯科).xlsx#地区別_歯科健診3項目以上該当者一人当たり医療費グラフ!A1")</f>
        <v>2-12.②口腔フレイルに係る分析(歯科).xlsx#地区別_歯科健診3項目以上該当者一人当たり医療費グラフ!A1</v>
      </c>
    </row>
    <row r="540" spans="2:9" ht="48" customHeight="1">
      <c r="B540" s="47"/>
      <c r="C540" s="50"/>
      <c r="D540" s="61"/>
      <c r="E540" s="39"/>
      <c r="F540" s="21" t="s">
        <v>1141</v>
      </c>
      <c r="G540" s="37"/>
      <c r="H540" s="27" t="s">
        <v>1353</v>
      </c>
      <c r="I540" s="28" t="str">
        <f>HYPERLINK("..\医療費分析(令和3年度)\2-12.②口腔フレイルに係る分析(歯科).xlsx#'市区町村別_歯科健診3項目以上該当者高齢者の疾病'!A1","2-12.②口腔フレイルに係る分析(歯科).xlsx#市区町村別_歯科健診3項目以上該当者高齢者の疾病!A1")</f>
        <v>2-12.②口腔フレイルに係る分析(歯科).xlsx#市区町村別_歯科健診3項目以上該当者高齢者の疾病!A1</v>
      </c>
    </row>
    <row r="541" spans="2:9" ht="48" customHeight="1">
      <c r="B541" s="47"/>
      <c r="C541" s="50"/>
      <c r="D541" s="61"/>
      <c r="E541" s="39"/>
      <c r="F541" s="21" t="s">
        <v>1142</v>
      </c>
      <c r="G541" s="37"/>
      <c r="H541" s="27" t="s">
        <v>1354</v>
      </c>
      <c r="I541" s="28" t="str">
        <f>HYPERLINK("..\医療費分析(令和3年度)\2-12.②口腔フレイルに係る分析(歯科).xlsx#'市区町村別_歯科健診3項目以上該当者医療費割合グラフ'!A1","2-12.②口腔フレイルに係る分析(歯科).xlsx#市区町村別_歯科健診3項目以上該当者医療費割合グラフ!A1")</f>
        <v>2-12.②口腔フレイルに係る分析(歯科).xlsx#市区町村別_歯科健診3項目以上該当者医療費割合グラフ!A1</v>
      </c>
    </row>
    <row r="542" spans="2:9" ht="48" customHeight="1">
      <c r="B542" s="47"/>
      <c r="C542" s="50"/>
      <c r="D542" s="61"/>
      <c r="E542" s="39"/>
      <c r="F542" s="21" t="s">
        <v>1143</v>
      </c>
      <c r="G542" s="37"/>
      <c r="H542" s="27" t="s">
        <v>1355</v>
      </c>
      <c r="I542" s="28" t="str">
        <f>HYPERLINK("..\医療費分析(令和3年度)\2-12.②口腔フレイルに係る分析(歯科).xlsx#'市区町村別_歯科健診3項目以上該当者患者割合グラフ'!A1","2-12.②口腔フレイルに係る分析(歯科).xlsx#市区町村別_歯科健診3項目以上該当者患者割合グラフ!A1")</f>
        <v>2-12.②口腔フレイルに係る分析(歯科).xlsx#市区町村別_歯科健診3項目以上該当者患者割合グラフ!A1</v>
      </c>
    </row>
    <row r="543" spans="2:9" ht="48" customHeight="1">
      <c r="B543" s="47"/>
      <c r="C543" s="50"/>
      <c r="D543" s="61"/>
      <c r="E543" s="39"/>
      <c r="F543" s="23" t="s">
        <v>1144</v>
      </c>
      <c r="G543" s="37"/>
      <c r="H543" s="34" t="s">
        <v>1356</v>
      </c>
      <c r="I543" s="32" t="str">
        <f>HYPERLINK("..\医療費分析(令和3年度)\2-12.②口腔フレイルに係る分析(歯科).xlsx#'市区町村別_歯科健診3項目以上該当者一人当たり医療費グラフ'!A1","2-12.②口腔フレイルに係る分析(歯科).xlsx#市区町村別_歯科健診3項目以上該当者一人当たり医療費グラフ!A1")</f>
        <v>2-12.②口腔フレイルに係る分析(歯科).xlsx#市区町村別_歯科健診3項目以上該当者一人当たり医療費グラフ!A1</v>
      </c>
    </row>
    <row r="544" spans="2:9" ht="48" customHeight="1">
      <c r="B544" s="47"/>
      <c r="C544" s="50"/>
      <c r="D544" s="61"/>
      <c r="E544" s="39" t="s">
        <v>1566</v>
      </c>
      <c r="F544" s="20" t="s">
        <v>1459</v>
      </c>
      <c r="G544" s="37"/>
      <c r="H544" s="26" t="s">
        <v>1357</v>
      </c>
      <c r="I544" s="19" t="str">
        <f>HYPERLINK("..\医療費分析(令和3年度)\2-12.②口腔フレイルに係る分析(歯科).xlsx#'年齢階層別_歯科健診3項目以上該当者要介護度別人数･割合'!A1","2-12.②口腔フレイルに係る分析(歯科).xlsx#年齢階層別_歯科健診3項目以上該当者要介護度別人数･割合!A1")</f>
        <v>2-12.②口腔フレイルに係る分析(歯科).xlsx#年齢階層別_歯科健診3項目以上該当者要介護度別人数･割合!A1</v>
      </c>
    </row>
    <row r="545" spans="2:9" ht="48" customHeight="1">
      <c r="B545" s="47"/>
      <c r="C545" s="50"/>
      <c r="D545" s="61"/>
      <c r="E545" s="39"/>
      <c r="F545" s="21" t="s">
        <v>1458</v>
      </c>
      <c r="G545" s="37"/>
      <c r="H545" s="27" t="s">
        <v>1358</v>
      </c>
      <c r="I545" s="28" t="str">
        <f>HYPERLINK("..\医療費分析(令和3年度)\2-12.②口腔フレイルに係る分析(歯科).xlsx#'年齢別_歯科健診3項目以上該当者要介護度別人数･割合'!A1","2-12.②口腔フレイルに係る分析(歯科).xlsx#年齢別_歯科健診3項目以上該当者要介護度別人数･割合!A1")</f>
        <v>2-12.②口腔フレイルに係る分析(歯科).xlsx#年齢別_歯科健診3項目以上該当者要介護度別人数･割合!A1</v>
      </c>
    </row>
    <row r="546" spans="2:9" ht="48" customHeight="1">
      <c r="B546" s="47"/>
      <c r="C546" s="50"/>
      <c r="D546" s="61"/>
      <c r="E546" s="39"/>
      <c r="F546" s="21" t="s">
        <v>1145</v>
      </c>
      <c r="G546" s="37"/>
      <c r="H546" s="27" t="s">
        <v>1359</v>
      </c>
      <c r="I546" s="28" t="str">
        <f>HYPERLINK("..\医療費分析(令和3年度)\2-12.②口腔フレイルに係る分析(歯科).xlsx#'地区別_歯科健診3項目以上該当者要介護度別人数･割合'!A1","2-12.②口腔フレイルに係る分析(歯科).xlsx#地区別_歯科健診3項目以上該当者要介護度別人数･割合!A1")</f>
        <v>2-12.②口腔フレイルに係る分析(歯科).xlsx#地区別_歯科健診3項目以上該当者要介護度別人数･割合!A1</v>
      </c>
    </row>
    <row r="547" spans="2:9" ht="48" customHeight="1">
      <c r="B547" s="47"/>
      <c r="C547" s="50"/>
      <c r="D547" s="61"/>
      <c r="E547" s="39"/>
      <c r="F547" s="23" t="s">
        <v>1146</v>
      </c>
      <c r="G547" s="37"/>
      <c r="H547" s="34" t="s">
        <v>1360</v>
      </c>
      <c r="I547" s="32" t="str">
        <f>HYPERLINK("..\医療費分析(令和3年度)\2-12.②口腔フレイルに係る分析(歯科).xlsx#'市区町村別_歯科健診3項目以上該当者要介護度別人数･割合'!A1","2-12.②口腔フレイルに係る分析(歯科).xlsx#市区町村別_歯科健診3項目以上該当者要介護度別人数･割合!A1")</f>
        <v>2-12.②口腔フレイルに係る分析(歯科).xlsx#市区町村別_歯科健診3項目以上該当者要介護度別人数･割合!A1</v>
      </c>
    </row>
    <row r="548" spans="2:9" ht="48" customHeight="1">
      <c r="B548" s="47"/>
      <c r="C548" s="50"/>
      <c r="D548" s="61"/>
      <c r="E548" s="39" t="s">
        <v>1585</v>
      </c>
      <c r="F548" s="20" t="s">
        <v>877</v>
      </c>
      <c r="G548" s="63"/>
      <c r="H548" s="26" t="s">
        <v>877</v>
      </c>
      <c r="I548" s="19" t="str">
        <f>HYPERLINK("..\医療費分析(令和3年度)\2-12.②口腔フレイルに係る分析(歯科).xlsx#'オーラルフレイル区分の定義'!A1","2-12.②口腔フレイルに係る分析(歯科).xlsx#オーラルフレイル区分の定義!A1")</f>
        <v>2-12.②口腔フレイルに係る分析(歯科).xlsx#オーラルフレイル区分の定義!A1</v>
      </c>
    </row>
    <row r="549" spans="2:9" ht="48" customHeight="1">
      <c r="B549" s="47"/>
      <c r="C549" s="50"/>
      <c r="D549" s="61"/>
      <c r="E549" s="39"/>
      <c r="F549" s="21" t="s">
        <v>1456</v>
      </c>
      <c r="G549" s="63"/>
      <c r="H549" s="27" t="s">
        <v>1152</v>
      </c>
      <c r="I549" s="28" t="str">
        <f>HYPERLINK("..\医療費分析(令和3年度)\2-12.②口腔フレイルに係る分析(歯科).xlsx#'年齢階層別_オーラルフレイル区分別該当人数･割合'!A1","2-12.②口腔フレイルに係る分析(歯科).xlsx#年齢階層別_オーラルフレイル区分別該当人数･割合!A1")</f>
        <v>2-12.②口腔フレイルに係る分析(歯科).xlsx#年齢階層別_オーラルフレイル区分別該当人数･割合!A1</v>
      </c>
    </row>
    <row r="550" spans="2:9" ht="48" customHeight="1">
      <c r="B550" s="47"/>
      <c r="C550" s="50"/>
      <c r="D550" s="61"/>
      <c r="E550" s="39"/>
      <c r="F550" s="21" t="s">
        <v>1455</v>
      </c>
      <c r="G550" s="63"/>
      <c r="H550" s="27" t="s">
        <v>1153</v>
      </c>
      <c r="I550" s="28" t="str">
        <f>HYPERLINK("..\医療費分析(令和3年度)\2-12.②口腔フレイルに係る分析(歯科).xlsx#'男女別_オーラルフレイル区分別該当人数･割合'!A1","2-12.②口腔フレイルに係る分析(歯科).xlsx#男女別_オーラルフレイル区分別該当人数･割合!A1")</f>
        <v>2-12.②口腔フレイルに係る分析(歯科).xlsx#男女別_オーラルフレイル区分別該当人数･割合!A1</v>
      </c>
    </row>
    <row r="551" spans="2:9" ht="48" customHeight="1">
      <c r="B551" s="47"/>
      <c r="C551" s="50"/>
      <c r="D551" s="61"/>
      <c r="E551" s="39"/>
      <c r="F551" s="21" t="s">
        <v>1457</v>
      </c>
      <c r="G551" s="63"/>
      <c r="H551" s="27" t="s">
        <v>359</v>
      </c>
      <c r="I551" s="28" t="str">
        <f>HYPERLINK("..\医療費分析(令和3年度)\2-12.②口腔フレイルに係る分析(歯科).xlsx#'年齢別_オーラルフレイル区分別該当人数･割合'!A1","2-12.②口腔フレイルに係る分析(歯科).xlsx#年齢別_オーラルフレイル区分別該当人数･割合!A1")</f>
        <v>2-12.②口腔フレイルに係る分析(歯科).xlsx#年齢別_オーラルフレイル区分別該当人数･割合!A1</v>
      </c>
    </row>
    <row r="552" spans="2:9" ht="48" customHeight="1">
      <c r="B552" s="47"/>
      <c r="C552" s="50"/>
      <c r="D552" s="61"/>
      <c r="E552" s="39"/>
      <c r="F552" s="21" t="s">
        <v>1454</v>
      </c>
      <c r="G552" s="63"/>
      <c r="H552" s="27" t="s">
        <v>360</v>
      </c>
      <c r="I552" s="28" t="str">
        <f>HYPERLINK("..\医療費分析(令和3年度)\2-12.②口腔フレイルに係る分析(歯科).xlsx#'地区別_オーラルフレイル区分別該当人数･割合'!A1","2-12.②口腔フレイルに係る分析(歯科).xlsx#地区別_オーラルフレイル区分別該当人数･割合!A1")</f>
        <v>2-12.②口腔フレイルに係る分析(歯科).xlsx#地区別_オーラルフレイル区分別該当人数･割合!A1</v>
      </c>
    </row>
    <row r="553" spans="2:9" ht="48" customHeight="1">
      <c r="B553" s="47"/>
      <c r="C553" s="50"/>
      <c r="D553" s="61"/>
      <c r="E553" s="39"/>
      <c r="F553" s="23" t="s">
        <v>1453</v>
      </c>
      <c r="G553" s="63"/>
      <c r="H553" s="34" t="s">
        <v>361</v>
      </c>
      <c r="I553" s="32" t="str">
        <f>HYPERLINK("..\医療費分析(令和3年度)\2-12.②口腔フレイルに係る分析(歯科).xlsx#'市区町村別_オーラルフレイル区分別該当人数･割合'!A1","2-12.②口腔フレイルに係る分析(歯科).xlsx#市区町村別_オーラルフレイル区分別該当人数･割合!A1")</f>
        <v>2-12.②口腔フレイルに係る分析(歯科).xlsx#市区町村別_オーラルフレイル区分別該当人数･割合!A1</v>
      </c>
    </row>
    <row r="554" spans="2:9" ht="48" customHeight="1">
      <c r="B554" s="47"/>
      <c r="C554" s="50"/>
      <c r="D554" s="61"/>
      <c r="E554" s="39" t="s">
        <v>1586</v>
      </c>
      <c r="F554" s="20" t="s">
        <v>1452</v>
      </c>
      <c r="G554" s="63"/>
      <c r="H554" s="26" t="s">
        <v>1154</v>
      </c>
      <c r="I554" s="19" t="str">
        <f>HYPERLINK("..\医療費分析(令和3年度)\2-12.②口腔フレイルに係る分析(歯科).xlsx#'年齢階層別_オーラルフレイル区分別医療費の状況'!A1","2-12.②口腔フレイルに係る分析(歯科).xlsx#年齢階層別_オーラルフレイル区分別医療費の状況!A1")</f>
        <v>2-12.②口腔フレイルに係る分析(歯科).xlsx#年齢階層別_オーラルフレイル区分別医療費の状況!A1</v>
      </c>
    </row>
    <row r="555" spans="2:9" ht="48" customHeight="1">
      <c r="B555" s="47"/>
      <c r="C555" s="50"/>
      <c r="D555" s="61"/>
      <c r="E555" s="39"/>
      <c r="F555" s="21" t="s">
        <v>1438</v>
      </c>
      <c r="G555" s="63"/>
      <c r="H555" s="27" t="s">
        <v>1155</v>
      </c>
      <c r="I555" s="28" t="str">
        <f>HYPERLINK("..\医療費分析(令和3年度)\2-12.②口腔フレイルに係る分析(歯科).xlsx#'男女別_オーラルフレイル区分別医療費の状況'!A1","2-12.②口腔フレイルに係る分析(歯科).xlsx#男女別_オーラルフレイル区分別医療費の状況!A1")</f>
        <v>2-12.②口腔フレイルに係る分析(歯科).xlsx#男女別_オーラルフレイル区分別医療費の状況!A1</v>
      </c>
    </row>
    <row r="556" spans="2:9" ht="48" customHeight="1">
      <c r="B556" s="47"/>
      <c r="C556" s="50"/>
      <c r="D556" s="61"/>
      <c r="E556" s="39"/>
      <c r="F556" s="21" t="s">
        <v>1369</v>
      </c>
      <c r="G556" s="63"/>
      <c r="H556" s="27" t="s">
        <v>1156</v>
      </c>
      <c r="I556" s="28" t="str">
        <f>HYPERLINK("..\医療費分析(令和3年度)\2-12.②口腔フレイルに係る分析(歯科).xlsx#'地区別_オーラルフレイル区分別医療費の状況'!A1","2-12.②口腔フレイルに係る分析(歯科).xlsx#地区別_オーラルフレイル区分別医療費の状況!A1")</f>
        <v>2-12.②口腔フレイルに係る分析(歯科).xlsx#地区別_オーラルフレイル区分別医療費の状況!A1</v>
      </c>
    </row>
    <row r="557" spans="2:9" ht="48" customHeight="1">
      <c r="B557" s="47"/>
      <c r="C557" s="50"/>
      <c r="D557" s="61"/>
      <c r="E557" s="39"/>
      <c r="F557" s="23" t="s">
        <v>1370</v>
      </c>
      <c r="G557" s="63"/>
      <c r="H557" s="34" t="s">
        <v>1157</v>
      </c>
      <c r="I557" s="32" t="str">
        <f>HYPERLINK("..\医療費分析(令和3年度)\2-12.②口腔フレイルに係る分析(歯科).xlsx#'市区町村別_オーラルフレイル区分別医療費の状況'!A1","2-12.②口腔フレイルに係る分析(歯科).xlsx#市区町村別_オーラルフレイル区分別医療費の状況!A1")</f>
        <v>2-12.②口腔フレイルに係る分析(歯科).xlsx#市区町村別_オーラルフレイル区分別医療費の状況!A1</v>
      </c>
    </row>
    <row r="558" spans="2:9" ht="48" customHeight="1">
      <c r="B558" s="47"/>
      <c r="C558" s="50"/>
      <c r="D558" s="61"/>
      <c r="E558" s="39" t="s">
        <v>1587</v>
      </c>
      <c r="F558" s="20" t="s">
        <v>1451</v>
      </c>
      <c r="G558" s="63"/>
      <c r="H558" s="26" t="s">
        <v>1158</v>
      </c>
      <c r="I558" s="19" t="str">
        <f>HYPERLINK("..\医療費分析(令和3年度)\2-12.②口腔フレイルに係る分析(歯科).xlsx#'年齢階層別_オーラルフレイル区分別歯科医療費の状況'!A1","2-12.②口腔フレイルに係る分析(歯科).xlsx#年齢階層別_オーラルフレイル区分別歯科医療費の状況!A1")</f>
        <v>2-12.②口腔フレイルに係る分析(歯科).xlsx#年齢階層別_オーラルフレイル区分別歯科医療費の状況!A1</v>
      </c>
    </row>
    <row r="559" spans="2:9" ht="48" customHeight="1">
      <c r="B559" s="47"/>
      <c r="C559" s="50"/>
      <c r="D559" s="61"/>
      <c r="E559" s="39"/>
      <c r="F559" s="21" t="s">
        <v>1439</v>
      </c>
      <c r="G559" s="63"/>
      <c r="H559" s="27" t="s">
        <v>1159</v>
      </c>
      <c r="I559" s="28" t="str">
        <f>HYPERLINK("..\医療費分析(令和3年度)\2-12.②口腔フレイルに係る分析(歯科).xlsx#'男女別_オーラルフレイル区分別歯科医療費の状況'!A1","2-12.②口腔フレイルに係る分析(歯科).xlsx#男女別_オーラルフレイル区分別歯科医療費の状況!A1")</f>
        <v>2-12.②口腔フレイルに係る分析(歯科).xlsx#男女別_オーラルフレイル区分別歯科医療費の状況!A1</v>
      </c>
    </row>
    <row r="560" spans="2:9" ht="48" customHeight="1">
      <c r="B560" s="47"/>
      <c r="C560" s="50"/>
      <c r="D560" s="61"/>
      <c r="E560" s="39"/>
      <c r="F560" s="21" t="s">
        <v>1367</v>
      </c>
      <c r="G560" s="63"/>
      <c r="H560" s="27" t="s">
        <v>1160</v>
      </c>
      <c r="I560" s="28" t="str">
        <f>HYPERLINK("..\医療費分析(令和3年度)\2-12.②口腔フレイルに係る分析(歯科).xlsx#'地区別_オーラルフレイル区分別歯科医療費の状況'!A1","2-12.②口腔フレイルに係る分析(歯科).xlsx#地区別_オーラルフレイル区分別歯科医療費の状況!A1")</f>
        <v>2-12.②口腔フレイルに係る分析(歯科).xlsx#地区別_オーラルフレイル区分別歯科医療費の状況!A1</v>
      </c>
    </row>
    <row r="561" spans="2:9" ht="48" customHeight="1">
      <c r="B561" s="47"/>
      <c r="C561" s="50"/>
      <c r="D561" s="61"/>
      <c r="E561" s="39"/>
      <c r="F561" s="23" t="s">
        <v>1368</v>
      </c>
      <c r="G561" s="63"/>
      <c r="H561" s="34" t="s">
        <v>1161</v>
      </c>
      <c r="I561" s="32" t="str">
        <f>HYPERLINK("..\医療費分析(令和3年度)\2-12.②口腔フレイルに係る分析(歯科).xlsx#'市区町村別_オーラルフレイル区分別歯科医療費の状況'!A1","2-12.②口腔フレイルに係る分析(歯科).xlsx#市区町村別_オーラルフレイル区分別歯科医療費の状況!A1")</f>
        <v>2-12.②口腔フレイルに係る分析(歯科).xlsx#市区町村別_オーラルフレイル区分別歯科医療費の状況!A1</v>
      </c>
    </row>
    <row r="562" spans="2:9" ht="48" customHeight="1">
      <c r="B562" s="47"/>
      <c r="C562" s="50"/>
      <c r="D562" s="61"/>
      <c r="E562" s="39" t="s">
        <v>1588</v>
      </c>
      <c r="F562" s="20" t="s">
        <v>1645</v>
      </c>
      <c r="G562" s="63"/>
      <c r="H562" s="26" t="s">
        <v>1162</v>
      </c>
      <c r="I562" s="19" t="str">
        <f>HYPERLINK("..\医療費分析(令和3年度)\2-12.②口腔フレイルに係る分析(歯科).xlsx#'年齢階層別_オーラルフレイル区分別高齢者の疾病'!A1","2-12.②口腔フレイルに係る分析(歯科).xlsx#年齢階層別_オーラルフレイル区分別高齢者の疾病!A1")</f>
        <v>2-12.②口腔フレイルに係る分析(歯科).xlsx#年齢階層別_オーラルフレイル区分別高齢者の疾病!A1</v>
      </c>
    </row>
    <row r="563" spans="2:9" ht="48" customHeight="1">
      <c r="B563" s="47"/>
      <c r="C563" s="50"/>
      <c r="D563" s="61"/>
      <c r="E563" s="39"/>
      <c r="F563" s="21" t="s">
        <v>1147</v>
      </c>
      <c r="G563" s="63"/>
      <c r="H563" s="27" t="s">
        <v>362</v>
      </c>
      <c r="I563" s="28" t="str">
        <f>HYPERLINK("..\医療費分析(令和3年度)\2-12.②口腔フレイルに係る分析(歯科).xlsx#'オーラルフレイル区分別_医療費割合グラフ'!A1","2-12.②口腔フレイルに係る分析(歯科).xlsx#オーラルフレイル区分別_医療費割合グラフ!A1")</f>
        <v>2-12.②口腔フレイルに係る分析(歯科).xlsx#オーラルフレイル区分別_医療費割合グラフ!A1</v>
      </c>
    </row>
    <row r="564" spans="2:9" ht="48" customHeight="1">
      <c r="B564" s="47"/>
      <c r="C564" s="50"/>
      <c r="D564" s="61"/>
      <c r="E564" s="39"/>
      <c r="F564" s="21" t="s">
        <v>1148</v>
      </c>
      <c r="G564" s="63"/>
      <c r="H564" s="27" t="s">
        <v>363</v>
      </c>
      <c r="I564" s="28" t="str">
        <f>HYPERLINK("..\医療費分析(令和3年度)\2-12.②口腔フレイルに係る分析(歯科).xlsx#'オーラルフレイル区分別_患者割合グラフ'!A1","2-12.②口腔フレイルに係る分析(歯科).xlsx#オーラルフレイル区分別_患者割合グラフ!A1")</f>
        <v>2-12.②口腔フレイルに係る分析(歯科).xlsx#オーラルフレイル区分別_患者割合グラフ!A1</v>
      </c>
    </row>
    <row r="565" spans="2:9" ht="48" customHeight="1">
      <c r="B565" s="47"/>
      <c r="C565" s="50"/>
      <c r="D565" s="61"/>
      <c r="E565" s="39"/>
      <c r="F565" s="21" t="s">
        <v>1149</v>
      </c>
      <c r="G565" s="63"/>
      <c r="H565" s="27" t="s">
        <v>1163</v>
      </c>
      <c r="I565" s="28" t="str">
        <f>HYPERLINK("..\医療費分析(令和3年度)\2-12.②口腔フレイルに係る分析(歯科).xlsx#'オーラルフレイル区分別_一人当たり医療費グラフ'!A1","2-12.②口腔フレイルに係る分析(歯科).xlsx#オーラルフレイル区分別_一人当たり医療費グラフ!A1")</f>
        <v>2-12.②口腔フレイルに係る分析(歯科).xlsx#オーラルフレイル区分別_一人当たり医療費グラフ!A1</v>
      </c>
    </row>
    <row r="566" spans="2:9" ht="48" customHeight="1">
      <c r="B566" s="47"/>
      <c r="C566" s="50"/>
      <c r="D566" s="61"/>
      <c r="E566" s="39"/>
      <c r="F566" s="21" t="s">
        <v>1450</v>
      </c>
      <c r="G566" s="63"/>
      <c r="H566" s="27" t="s">
        <v>1164</v>
      </c>
      <c r="I566" s="28" t="str">
        <f>HYPERLINK("..\医療費分析(令和3年度)\2-12.②口腔フレイルに係る分析(歯科).xlsx#'年齢別_オーラルフレイル区分別高齢者の疾病'!A1","2-12.②口腔フレイルに係る分析(歯科).xlsx#年齢別_オーラルフレイル区分別高齢者の疾病!A1")</f>
        <v>2-12.②口腔フレイルに係る分析(歯科).xlsx#年齢別_オーラルフレイル区分別高齢者の疾病!A1</v>
      </c>
    </row>
    <row r="567" spans="2:9" ht="48" customHeight="1">
      <c r="B567" s="47"/>
      <c r="C567" s="50"/>
      <c r="D567" s="61"/>
      <c r="E567" s="39"/>
      <c r="F567" s="21" t="s">
        <v>1150</v>
      </c>
      <c r="G567" s="63"/>
      <c r="H567" s="27" t="s">
        <v>1165</v>
      </c>
      <c r="I567" s="28" t="str">
        <f>HYPERLINK("..\医療費分析(令和3年度)\2-12.②口腔フレイルに係る分析(歯科).xlsx#'地区別_オーラルフレイル区分別高齢者の疾病'!A1","2-12.②口腔フレイルに係る分析(歯科).xlsx#地区別_オーラルフレイル区分別高齢者の疾病!A1")</f>
        <v>2-12.②口腔フレイルに係る分析(歯科).xlsx#地区別_オーラルフレイル区分別高齢者の疾病!A1</v>
      </c>
    </row>
    <row r="568" spans="2:9" ht="48" customHeight="1">
      <c r="B568" s="47"/>
      <c r="C568" s="50"/>
      <c r="D568" s="61"/>
      <c r="E568" s="39"/>
      <c r="F568" s="23" t="s">
        <v>1151</v>
      </c>
      <c r="G568" s="63"/>
      <c r="H568" s="34" t="s">
        <v>1166</v>
      </c>
      <c r="I568" s="32" t="str">
        <f>HYPERLINK("..\医療費分析(令和3年度)\2-12.②口腔フレイルに係る分析(歯科).xlsx#'市区町村別_オーラルフレイル区分別高齢者の疾病'!A1","2-12.②口腔フレイルに係る分析(歯科).xlsx#市区町村別_オーラルフレイル区分別高齢者の疾病!A1")</f>
        <v>2-12.②口腔フレイルに係る分析(歯科).xlsx#市区町村別_オーラルフレイル区分別高齢者の疾病!A1</v>
      </c>
    </row>
    <row r="569" spans="2:9" ht="48" customHeight="1">
      <c r="B569" s="47"/>
      <c r="C569" s="50"/>
      <c r="D569" s="61"/>
      <c r="E569" s="36" t="s">
        <v>1589</v>
      </c>
      <c r="F569" s="20" t="s">
        <v>1371</v>
      </c>
      <c r="G569" s="63"/>
      <c r="H569" s="26" t="s">
        <v>1524</v>
      </c>
      <c r="I569" s="19" t="str">
        <f>HYPERLINK("..\医療費分析(令和3年度)\2-12.②口腔フレイルに係る分析(歯科).xlsx#'オーラルフレイル区分別要介護度別人数･介護給付費'!A1","2-12.②口腔フレイルに係る分析(歯科).xlsx#オーラルフレイル区分別要介護度別人数･介護給付費!A1")</f>
        <v>2-12.②口腔フレイルに係る分析(歯科).xlsx#オーラルフレイル区分別要介護度別人数･介護給付費!A1</v>
      </c>
    </row>
    <row r="570" spans="2:9" ht="48" customHeight="1">
      <c r="B570" s="47"/>
      <c r="C570" s="50"/>
      <c r="D570" s="61"/>
      <c r="E570" s="37"/>
      <c r="F570" s="21" t="s">
        <v>1372</v>
      </c>
      <c r="G570" s="63"/>
      <c r="H570" s="27" t="s">
        <v>1525</v>
      </c>
      <c r="I570" s="28" t="str">
        <f>HYPERLINK("..\医療費分析(令和3年度)\2-12.②口腔フレイルに係る分析(歯科).xlsx#'地区別_オーラルフレイル区分別要介護度別人数･介護給付費'!A1","2-12.②口腔フレイルに係る分析(歯科).xlsx#地区別_オーラルフレイル区分別要介護度別人数･介護給付費!A1")</f>
        <v>2-12.②口腔フレイルに係る分析(歯科).xlsx#地区別_オーラルフレイル区分別要介護度別人数･介護給付費!A1</v>
      </c>
    </row>
    <row r="571" spans="2:9" ht="48" customHeight="1">
      <c r="B571" s="47"/>
      <c r="C571" s="50"/>
      <c r="D571" s="61"/>
      <c r="E571" s="37"/>
      <c r="F571" s="21" t="s">
        <v>1373</v>
      </c>
      <c r="G571" s="63"/>
      <c r="H571" s="27" t="s">
        <v>1526</v>
      </c>
      <c r="I571" s="28" t="str">
        <f>HYPERLINK("..\医療費分析(令和3年度)\2-12.②口腔フレイルに係る分析(歯科).xlsx#'市区町村別_オーラルフレイル区分別要介護度別人数･介護給付費'!A1","2-12.②口腔フレイルに係る分析(歯科).xlsx#市区町村別_オーラルフレイル区分別要介護度別人数･介護給付費!A1")</f>
        <v>2-12.②口腔フレイルに係る分析(歯科).xlsx#市区町村別_オーラルフレイル区分別要介護度別人数･介護給付費!A1</v>
      </c>
    </row>
    <row r="572" spans="2:9" ht="48" customHeight="1">
      <c r="B572" s="47"/>
      <c r="C572" s="50"/>
      <c r="D572" s="61"/>
      <c r="E572" s="37"/>
      <c r="F572" s="21" t="s">
        <v>1374</v>
      </c>
      <c r="G572" s="63"/>
      <c r="H572" s="27" t="s">
        <v>1167</v>
      </c>
      <c r="I572" s="28" t="str">
        <f>HYPERLINK("..\医療費分析(令和3年度)\2-12.②口腔フレイルに係る分析(歯科).xlsx#'オーラルフレイル区分別利用サービス別介護給付費'!A1","2-12.②口腔フレイルに係る分析(歯科).xlsx#オーラルフレイル区分別利用サービス別介護給付費!A1")</f>
        <v>2-12.②口腔フレイルに係る分析(歯科).xlsx#オーラルフレイル区分別利用サービス別介護給付費!A1</v>
      </c>
    </row>
    <row r="573" spans="2:9" ht="48" customHeight="1">
      <c r="B573" s="47"/>
      <c r="C573" s="50"/>
      <c r="D573" s="61"/>
      <c r="E573" s="37"/>
      <c r="F573" s="21" t="s">
        <v>1375</v>
      </c>
      <c r="G573" s="63"/>
      <c r="H573" s="27" t="s">
        <v>1168</v>
      </c>
      <c r="I573" s="28" t="str">
        <f>HYPERLINK("..\医療費分析(令和3年度)\2-12.②口腔フレイルに係る分析(歯科).xlsx#'地区別_オーラルフレイル区分別利用サービス別介護給付費'!A1","2-12.②口腔フレイルに係る分析(歯科).xlsx#地区別_オーラルフレイル区分別利用サービス別介護給付費!A1")</f>
        <v>2-12.②口腔フレイルに係る分析(歯科).xlsx#地区別_オーラルフレイル区分別利用サービス別介護給付費!A1</v>
      </c>
    </row>
    <row r="574" spans="2:9" ht="48" customHeight="1">
      <c r="B574" s="47"/>
      <c r="C574" s="50"/>
      <c r="D574" s="61"/>
      <c r="E574" s="38"/>
      <c r="F574" s="22" t="s">
        <v>1376</v>
      </c>
      <c r="G574" s="63"/>
      <c r="H574" s="35" t="s">
        <v>1169</v>
      </c>
      <c r="I574" s="29" t="str">
        <f>HYPERLINK("..\医療費分析(令和3年度)\2-12.②口腔フレイルに係る分析(歯科).xlsx#'市区町村別_オーラルフレイル区分別利用サービス別介護給付費'!A1","2-12.②口腔フレイルに係る分析(歯科).xlsx#市区町村別_オーラルフレイル区分別利用サービス別介護給付費!A1")</f>
        <v>2-12.②口腔フレイルに係る分析(歯科).xlsx#市区町村別_オーラルフレイル区分別利用サービス別介護給付費!A1</v>
      </c>
    </row>
    <row r="575" spans="2:9" ht="48" customHeight="1">
      <c r="B575" s="47"/>
      <c r="C575" s="49">
        <v>13</v>
      </c>
      <c r="D575" s="46" t="s">
        <v>252</v>
      </c>
      <c r="E575" s="36" t="s">
        <v>16</v>
      </c>
      <c r="F575" s="8" t="s">
        <v>82</v>
      </c>
      <c r="G575" s="36" t="s">
        <v>364</v>
      </c>
      <c r="H575" s="11" t="s">
        <v>1170</v>
      </c>
      <c r="I575" s="19" t="str">
        <f>HYPERLINK("..\医療費分析(令和3年度)\2-13.受診行動適正化に係る分析.xlsx#'多受診'!A1","2-13.受診行動適正化に係る分析.xlsx#多受診!A1")</f>
        <v>2-13.受診行動適正化に係る分析.xlsx#多受診!A1</v>
      </c>
    </row>
    <row r="576" spans="2:9" ht="48" customHeight="1">
      <c r="B576" s="47"/>
      <c r="C576" s="50"/>
      <c r="D576" s="47"/>
      <c r="E576" s="37"/>
      <c r="F576" s="8" t="s">
        <v>1449</v>
      </c>
      <c r="G576" s="37"/>
      <c r="H576" s="14" t="s">
        <v>1171</v>
      </c>
      <c r="I576" s="28" t="str">
        <f>HYPERLINK("..\医療費分析(令和3年度)\2-13.受診行動適正化に係る分析.xlsx#'年齢階層別_多受診'!A1","2-13.受診行動適正化に係る分析.xlsx#年齢階層別_多受診!A1")</f>
        <v>2-13.受診行動適正化に係る分析.xlsx#年齢階層別_多受診!A1</v>
      </c>
    </row>
    <row r="577" spans="2:9" ht="48" customHeight="1">
      <c r="B577" s="47"/>
      <c r="C577" s="50"/>
      <c r="D577" s="47"/>
      <c r="E577" s="37"/>
      <c r="F577" s="8" t="s">
        <v>1440</v>
      </c>
      <c r="G577" s="37"/>
      <c r="H577" s="14" t="s">
        <v>1172</v>
      </c>
      <c r="I577" s="28" t="str">
        <f>HYPERLINK("..\医療費分析(令和3年度)\2-13.受診行動適正化に係る分析.xlsx#'男女別_多受診'!A1","2-13.受診行動適正化に係る分析.xlsx#男女別_多受診!A1")</f>
        <v>2-13.受診行動適正化に係る分析.xlsx#男女別_多受診!A1</v>
      </c>
    </row>
    <row r="578" spans="2:9" ht="48" customHeight="1">
      <c r="B578" s="47"/>
      <c r="C578" s="50"/>
      <c r="D578" s="47"/>
      <c r="E578" s="37"/>
      <c r="F578" s="6" t="s">
        <v>83</v>
      </c>
      <c r="G578" s="37"/>
      <c r="H578" s="14" t="s">
        <v>1173</v>
      </c>
      <c r="I578" s="28" t="str">
        <f>HYPERLINK("..\医療費分析(令和3年度)\2-13.受診行動適正化に係る分析.xlsx#'地区別_多受診'!A1","2-13.受診行動適正化に係る分析.xlsx#地区別_多受診!A1")</f>
        <v>2-13.受診行動適正化に係る分析.xlsx#地区別_多受診!A1</v>
      </c>
    </row>
    <row r="579" spans="2:9" ht="48" customHeight="1">
      <c r="B579" s="47"/>
      <c r="C579" s="50"/>
      <c r="D579" s="47"/>
      <c r="E579" s="37"/>
      <c r="F579" s="6" t="s">
        <v>84</v>
      </c>
      <c r="G579" s="37"/>
      <c r="H579" s="7" t="s">
        <v>527</v>
      </c>
      <c r="I579" s="28" t="str">
        <f>HYPERLINK("..\医療費分析(令和3年度)\2-13.受診行動適正化に係る分析.xlsx#'地区別_重複受診グラフ'!A1","2-13.受診行動適正化に係る分析.xlsx#地区別_重複受診グラフ!A1")</f>
        <v>2-13.受診行動適正化に係る分析.xlsx#地区別_重複受診グラフ!A1</v>
      </c>
    </row>
    <row r="580" spans="2:9" ht="48" customHeight="1">
      <c r="B580" s="47"/>
      <c r="C580" s="50"/>
      <c r="D580" s="47"/>
      <c r="E580" s="37"/>
      <c r="F580" s="6" t="s">
        <v>212</v>
      </c>
      <c r="G580" s="37"/>
      <c r="H580" s="7" t="s">
        <v>528</v>
      </c>
      <c r="I580" s="28" t="str">
        <f>HYPERLINK("..\医療費分析(令和3年度)\2-13.受診行動適正化に係る分析.xlsx#'地区別_頻回受診グラフ'!A1","2-13.受診行動適正化に係る分析.xlsx#地区別_頻回受診グラフ!A1")</f>
        <v>2-13.受診行動適正化に係る分析.xlsx#地区別_頻回受診グラフ!A1</v>
      </c>
    </row>
    <row r="581" spans="2:9" ht="48" customHeight="1">
      <c r="B581" s="47"/>
      <c r="C581" s="50"/>
      <c r="D581" s="47"/>
      <c r="E581" s="37"/>
      <c r="F581" s="6" t="s">
        <v>85</v>
      </c>
      <c r="G581" s="37"/>
      <c r="H581" s="7" t="s">
        <v>529</v>
      </c>
      <c r="I581" s="28" t="str">
        <f>HYPERLINK("..\医療費分析(令和3年度)\2-13.受診行動適正化に係る分析.xlsx#'地区別_重複服薬グラフ'!A1","2-13.受診行動適正化に係る分析.xlsx#地区別_重複服薬グラフ!A1")</f>
        <v>2-13.受診行動適正化に係る分析.xlsx#地区別_重複服薬グラフ!A1</v>
      </c>
    </row>
    <row r="582" spans="2:9" ht="48" customHeight="1">
      <c r="B582" s="47"/>
      <c r="C582" s="50"/>
      <c r="D582" s="47"/>
      <c r="E582" s="37"/>
      <c r="F582" s="6" t="s">
        <v>189</v>
      </c>
      <c r="G582" s="37"/>
      <c r="H582" s="14" t="s">
        <v>530</v>
      </c>
      <c r="I582" s="28" t="str">
        <f>HYPERLINK("..\医療費分析(令和3年度)\2-13.受診行動適正化に係る分析.xlsx#'市区町村別_多受診'!A1","2-13.受診行動適正化に係る分析.xlsx#市区町村別_多受診!A1")</f>
        <v>2-13.受診行動適正化に係る分析.xlsx#市区町村別_多受診!A1</v>
      </c>
    </row>
    <row r="583" spans="2:9" ht="48" customHeight="1">
      <c r="B583" s="47"/>
      <c r="C583" s="50"/>
      <c r="D583" s="47"/>
      <c r="E583" s="37"/>
      <c r="F583" s="6" t="s">
        <v>190</v>
      </c>
      <c r="G583" s="37"/>
      <c r="H583" s="7" t="s">
        <v>531</v>
      </c>
      <c r="I583" s="28" t="str">
        <f>HYPERLINK("..\医療費分析(令和3年度)\2-13.受診行動適正化に係る分析.xlsx#'市区町村別_重複受診グラフ'!A1","2-13.受診行動適正化に係る分析.xlsx#市区町村別_重複受診グラフ!A1")</f>
        <v>2-13.受診行動適正化に係る分析.xlsx#市区町村別_重複受診グラフ!A1</v>
      </c>
    </row>
    <row r="584" spans="2:9" ht="48" customHeight="1">
      <c r="B584" s="47"/>
      <c r="C584" s="50"/>
      <c r="D584" s="47"/>
      <c r="E584" s="37"/>
      <c r="F584" s="6" t="s">
        <v>213</v>
      </c>
      <c r="G584" s="37"/>
      <c r="H584" s="7" t="s">
        <v>532</v>
      </c>
      <c r="I584" s="28" t="str">
        <f>HYPERLINK("..\医療費分析(令和3年度)\2-13.受診行動適正化に係る分析.xlsx#'市区町村別_頻回受診グラフ'!A1","2-13.受診行動適正化に係る分析.xlsx#市区町村別_頻回受診グラフ!A1")</f>
        <v>2-13.受診行動適正化に係る分析.xlsx#市区町村別_頻回受診グラフ!A1</v>
      </c>
    </row>
    <row r="585" spans="2:9" ht="48" customHeight="1">
      <c r="B585" s="47"/>
      <c r="C585" s="50"/>
      <c r="D585" s="47"/>
      <c r="E585" s="37"/>
      <c r="F585" s="6" t="s">
        <v>171</v>
      </c>
      <c r="G585" s="37"/>
      <c r="H585" s="7" t="s">
        <v>533</v>
      </c>
      <c r="I585" s="28" t="str">
        <f>HYPERLINK("..\医療費分析(令和3年度)\2-13.受診行動適正化に係る分析.xlsx#'市区町村別_重複服薬グラフ'!A1","2-13.受診行動適正化に係る分析.xlsx#市区町村別_重複服薬グラフ!A1")</f>
        <v>2-13.受診行動適正化に係る分析.xlsx#市区町村別_重複服薬グラフ!A1</v>
      </c>
    </row>
    <row r="586" spans="2:9" ht="48" customHeight="1">
      <c r="B586" s="47"/>
      <c r="C586" s="50"/>
      <c r="D586" s="47"/>
      <c r="E586" s="37"/>
      <c r="F586" s="6" t="s">
        <v>928</v>
      </c>
      <c r="G586" s="37"/>
      <c r="H586" s="7" t="s">
        <v>534</v>
      </c>
      <c r="I586" s="28" t="str">
        <f>HYPERLINK("..\医療費分析(令和3年度)\2-13.受診行動適正化に係る分析.xlsx#'多受診者要因分析'!A1","2-13.受診行動適正化に係る分析.xlsx#多受診者要因分析!A1")</f>
        <v>2-13.受診行動適正化に係る分析.xlsx#多受診者要因分析!A1</v>
      </c>
    </row>
    <row r="587" spans="2:9" ht="48" customHeight="1">
      <c r="B587" s="47"/>
      <c r="C587" s="50"/>
      <c r="D587" s="47"/>
      <c r="E587" s="37"/>
      <c r="F587" s="6" t="s">
        <v>86</v>
      </c>
      <c r="G587" s="37"/>
      <c r="H587" s="7" t="s">
        <v>535</v>
      </c>
      <c r="I587" s="28" t="str">
        <f>HYPERLINK("..\医療費分析(令和3年度)\2-13.受診行動適正化に係る分析.xlsx#'地区別_重複受診要因'!A1","2-13.受診行動適正化に係る分析.xlsx#地区別_重複受診要因!A1")</f>
        <v>2-13.受診行動適正化に係る分析.xlsx#地区別_重複受診要因!A1</v>
      </c>
    </row>
    <row r="588" spans="2:9" ht="48" customHeight="1">
      <c r="B588" s="47"/>
      <c r="C588" s="50"/>
      <c r="D588" s="47"/>
      <c r="E588" s="37"/>
      <c r="F588" s="6" t="s">
        <v>87</v>
      </c>
      <c r="G588" s="37"/>
      <c r="H588" s="7" t="s">
        <v>536</v>
      </c>
      <c r="I588" s="28" t="str">
        <f>HYPERLINK("..\医療費分析(令和3年度)\2-13.受診行動適正化に係る分析.xlsx#'市区町村別_重複受診要因'!A1","2-13.受診行動適正化に係る分析.xlsx#市区町村別_重複受診要因!A1")</f>
        <v>2-13.受診行動適正化に係る分析.xlsx#市区町村別_重複受診要因!A1</v>
      </c>
    </row>
    <row r="589" spans="2:9" ht="48" customHeight="1">
      <c r="B589" s="47"/>
      <c r="C589" s="50"/>
      <c r="D589" s="47"/>
      <c r="E589" s="37"/>
      <c r="F589" s="6" t="s">
        <v>88</v>
      </c>
      <c r="G589" s="37"/>
      <c r="H589" s="7" t="s">
        <v>537</v>
      </c>
      <c r="I589" s="28" t="str">
        <f>HYPERLINK("..\医療費分析(令和3年度)\2-13.受診行動適正化に係る分析.xlsx#'地区別_頻回受診要因'!A1","2-13.受診行動適正化に係る分析.xlsx#地区別_頻回受診要因!A1")</f>
        <v>2-13.受診行動適正化に係る分析.xlsx#地区別_頻回受診要因!A1</v>
      </c>
    </row>
    <row r="590" spans="2:9" ht="48" customHeight="1">
      <c r="B590" s="47"/>
      <c r="C590" s="50"/>
      <c r="D590" s="47"/>
      <c r="E590" s="37"/>
      <c r="F590" s="6" t="s">
        <v>89</v>
      </c>
      <c r="G590" s="37"/>
      <c r="H590" s="7" t="s">
        <v>538</v>
      </c>
      <c r="I590" s="28" t="str">
        <f>HYPERLINK("..\医療費分析(令和3年度)\2-13.受診行動適正化に係る分析.xlsx#'市区町村別_頻回受診要因'!A1","2-13.受診行動適正化に係る分析.xlsx#市区町村別_頻回受診要因!A1")</f>
        <v>2-13.受診行動適正化に係る分析.xlsx#市区町村別_頻回受診要因!A1</v>
      </c>
    </row>
    <row r="591" spans="2:9" ht="48" customHeight="1">
      <c r="B591" s="47"/>
      <c r="C591" s="50"/>
      <c r="D591" s="47"/>
      <c r="E591" s="37"/>
      <c r="F591" s="6" t="s">
        <v>243</v>
      </c>
      <c r="G591" s="37"/>
      <c r="H591" s="7" t="s">
        <v>539</v>
      </c>
      <c r="I591" s="28" t="str">
        <f>HYPERLINK("..\医療費分析(令和3年度)\2-13.受診行動適正化に係る分析.xlsx#'地区別_重複服薬要因'!A1","2-13.受診行動適正化に係る分析.xlsx#地区別_重複服薬要因!A1")</f>
        <v>2-13.受診行動適正化に係る分析.xlsx#地区別_重複服薬要因!A1</v>
      </c>
    </row>
    <row r="592" spans="2:9" ht="48" customHeight="1">
      <c r="B592" s="47"/>
      <c r="C592" s="51"/>
      <c r="D592" s="48"/>
      <c r="E592" s="38"/>
      <c r="F592" s="10" t="s">
        <v>244</v>
      </c>
      <c r="G592" s="38"/>
      <c r="H592" s="9" t="s">
        <v>540</v>
      </c>
      <c r="I592" s="29" t="str">
        <f>HYPERLINK("..\医療費分析(令和3年度)\2-13.受診行動適正化に係る分析.xlsx#'市区町村別_重複服薬要因'!A1","2-13.受診行動適正化に係る分析.xlsx#市区町村別_重複服薬要因!A1")</f>
        <v>2-13.受診行動適正化に係る分析.xlsx#市区町村別_重複服薬要因!A1</v>
      </c>
    </row>
    <row r="593" spans="2:9" ht="48" customHeight="1">
      <c r="B593" s="47"/>
      <c r="C593" s="49">
        <v>14</v>
      </c>
      <c r="D593" s="46" t="s">
        <v>911</v>
      </c>
      <c r="E593" s="36" t="s">
        <v>929</v>
      </c>
      <c r="F593" s="20" t="s">
        <v>1516</v>
      </c>
      <c r="G593" s="36" t="s">
        <v>377</v>
      </c>
      <c r="H593" s="11" t="s">
        <v>1176</v>
      </c>
      <c r="I593" s="19" t="str">
        <f>HYPERLINK("..\医療費分析(令和3年度)\2-14.①ジェネリック医薬品分析(医科・調剤).xlsx#'年齢階層別_普及率(金額)'!A1","2-14.①ジェネリック医薬品分析(医科・調剤).xlsx#年齢階層別_普及率(金額)!A1")</f>
        <v>2-14.①ジェネリック医薬品分析(医科・調剤).xlsx#年齢階層別_普及率(金額)!A1</v>
      </c>
    </row>
    <row r="594" spans="2:9" ht="48" customHeight="1">
      <c r="B594" s="47"/>
      <c r="C594" s="50"/>
      <c r="D594" s="47"/>
      <c r="E594" s="37"/>
      <c r="F594" s="21" t="s">
        <v>1377</v>
      </c>
      <c r="G594" s="37"/>
      <c r="H594" s="14" t="s">
        <v>1177</v>
      </c>
      <c r="I594" s="28" t="str">
        <f>HYPERLINK("..\医療費分析(令和3年度)\2-14.①ジェネリック医薬品分析(医科・調剤).xlsx#'男女別_普及率(金額)'!A1","2-14.①ジェネリック医薬品分析(医科・調剤).xlsx#男女別_普及率(金額)!A1")</f>
        <v>2-14.①ジェネリック医薬品分析(医科・調剤).xlsx#男女別_普及率(金額)!A1</v>
      </c>
    </row>
    <row r="595" spans="2:9" ht="48" customHeight="1">
      <c r="B595" s="47"/>
      <c r="C595" s="50"/>
      <c r="D595" s="47"/>
      <c r="E595" s="37"/>
      <c r="F595" s="21" t="s">
        <v>1517</v>
      </c>
      <c r="G595" s="37"/>
      <c r="H595" s="7" t="s">
        <v>1178</v>
      </c>
      <c r="I595" s="28" t="str">
        <f>HYPERLINK("..\医療費分析(令和3年度)\2-14.①ジェネリック医薬品分析(医科・調剤).xlsx#'年齢階層別_普及率(数量)'!A1","2-14.①ジェネリック医薬品分析(医科・調剤).xlsx#年齢階層別_普及率(数量)!A1")</f>
        <v>2-14.①ジェネリック医薬品分析(医科・調剤).xlsx#年齢階層別_普及率(数量)!A1</v>
      </c>
    </row>
    <row r="596" spans="2:9" ht="48" customHeight="1">
      <c r="B596" s="47"/>
      <c r="C596" s="50"/>
      <c r="D596" s="47"/>
      <c r="E596" s="37"/>
      <c r="F596" s="21" t="s">
        <v>1378</v>
      </c>
      <c r="G596" s="37"/>
      <c r="H596" s="7" t="s">
        <v>1179</v>
      </c>
      <c r="I596" s="28" t="str">
        <f>HYPERLINK("..\医療費分析(令和3年度)\2-14.①ジェネリック医薬品分析(医科・調剤).xlsx#'男女別_普及率(数量)'!A1","2-14.①ジェネリック医薬品分析(医科・調剤).xlsx#男女別_普及率(数量)!A1")</f>
        <v>2-14.①ジェネリック医薬品分析(医科・調剤).xlsx#男女別_普及率(数量)!A1</v>
      </c>
    </row>
    <row r="597" spans="2:9" ht="48" customHeight="1">
      <c r="B597" s="47"/>
      <c r="C597" s="50"/>
      <c r="D597" s="47"/>
      <c r="E597" s="37"/>
      <c r="F597" s="21" t="s">
        <v>1174</v>
      </c>
      <c r="G597" s="37"/>
      <c r="H597" s="7" t="s">
        <v>379</v>
      </c>
      <c r="I597" s="28" t="str">
        <f>HYPERLINK("..\医療費分析(令和3年度)\2-14.①ジェネリック医薬品分析(医科・調剤).xlsx#'地区別_普及率'!A1","2-14.①ジェネリック医薬品分析(医科・調剤).xlsx#地区別_普及率!A1")</f>
        <v>2-14.①ジェネリック医薬品分析(医科・調剤).xlsx#地区別_普及率!A1</v>
      </c>
    </row>
    <row r="598" spans="2:9" ht="48" customHeight="1">
      <c r="B598" s="47"/>
      <c r="C598" s="50"/>
      <c r="D598" s="47"/>
      <c r="E598" s="37"/>
      <c r="F598" s="21" t="s">
        <v>1607</v>
      </c>
      <c r="G598" s="37"/>
      <c r="H598" s="7" t="s">
        <v>380</v>
      </c>
      <c r="I598" s="28" t="str">
        <f>HYPERLINK("..\医療費分析(令和3年度)\2-14.①ジェネリック医薬品分析(医科・調剤).xlsx#'地区別_普及率(金額)グラフ'!A1","2-14.①ジェネリック医薬品分析(医科・調剤).xlsx#地区別_普及率(金額)グラフ!A1")</f>
        <v>2-14.①ジェネリック医薬品分析(医科・調剤).xlsx#地区別_普及率(金額)グラフ!A1</v>
      </c>
    </row>
    <row r="599" spans="2:9" ht="48" customHeight="1">
      <c r="B599" s="47"/>
      <c r="C599" s="50"/>
      <c r="D599" s="47"/>
      <c r="E599" s="37"/>
      <c r="F599" s="21" t="s">
        <v>1608</v>
      </c>
      <c r="G599" s="37"/>
      <c r="H599" s="7" t="s">
        <v>381</v>
      </c>
      <c r="I599" s="28" t="str">
        <f>HYPERLINK("..\医療費分析(令和3年度)\2-14.①ジェネリック医薬品分析(医科・調剤).xlsx#'地区別_普及率(金額)MAP'!A1","2-14.①ジェネリック医薬品分析(医科・調剤).xlsx#地区別_普及率(金額)MAP!A1")</f>
        <v>2-14.①ジェネリック医薬品分析(医科・調剤).xlsx#地区別_普及率(金額)MAP!A1</v>
      </c>
    </row>
    <row r="600" spans="2:9" ht="48" customHeight="1">
      <c r="B600" s="47"/>
      <c r="C600" s="50"/>
      <c r="D600" s="47"/>
      <c r="E600" s="37"/>
      <c r="F600" s="21" t="s">
        <v>1609</v>
      </c>
      <c r="G600" s="37"/>
      <c r="H600" s="7" t="s">
        <v>382</v>
      </c>
      <c r="I600" s="28" t="str">
        <f>HYPERLINK("..\医療費分析(令和3年度)\2-14.①ジェネリック医薬品分析(医科・調剤).xlsx#'地区別_普及率(数量)グラフ'!A1","2-14.①ジェネリック医薬品分析(医科・調剤).xlsx#地区別_普及率(数量)グラフ!A1")</f>
        <v>2-14.①ジェネリック医薬品分析(医科・調剤).xlsx#地区別_普及率(数量)グラフ!A1</v>
      </c>
    </row>
    <row r="601" spans="2:9" ht="48" customHeight="1">
      <c r="B601" s="47"/>
      <c r="C601" s="50"/>
      <c r="D601" s="47"/>
      <c r="E601" s="37"/>
      <c r="F601" s="21" t="s">
        <v>1610</v>
      </c>
      <c r="G601" s="37"/>
      <c r="H601" s="7" t="s">
        <v>383</v>
      </c>
      <c r="I601" s="28" t="str">
        <f>HYPERLINK("..\医療費分析(令和3年度)\2-14.①ジェネリック医薬品分析(医科・調剤).xlsx#'地区別_普及率(数量)MAP'!A1","2-14.①ジェネリック医薬品分析(医科・調剤).xlsx#地区別_普及率(数量)MAP!A1")</f>
        <v>2-14.①ジェネリック医薬品分析(医科・調剤).xlsx#地区別_普及率(数量)MAP!A1</v>
      </c>
    </row>
    <row r="602" spans="2:9" ht="48" customHeight="1">
      <c r="B602" s="47"/>
      <c r="C602" s="50"/>
      <c r="D602" s="47"/>
      <c r="E602" s="37"/>
      <c r="F602" s="21" t="s">
        <v>1175</v>
      </c>
      <c r="G602" s="37"/>
      <c r="H602" s="7" t="s">
        <v>384</v>
      </c>
      <c r="I602" s="28" t="str">
        <f>HYPERLINK("..\医療費分析(令和3年度)\2-14.①ジェネリック医薬品分析(医科・調剤).xlsx#'市区町村別_普及率'!A1","2-14.①ジェネリック医薬品分析(医科・調剤).xlsx#市区町村別_普及率!A1")</f>
        <v>2-14.①ジェネリック医薬品分析(医科・調剤).xlsx#市区町村別_普及率!A1</v>
      </c>
    </row>
    <row r="603" spans="2:9" ht="48" customHeight="1">
      <c r="B603" s="47"/>
      <c r="C603" s="50"/>
      <c r="D603" s="47"/>
      <c r="E603" s="37"/>
      <c r="F603" s="21" t="s">
        <v>1611</v>
      </c>
      <c r="G603" s="37"/>
      <c r="H603" s="7" t="s">
        <v>385</v>
      </c>
      <c r="I603" s="28" t="str">
        <f>HYPERLINK("..\医療費分析(令和3年度)\2-14.①ジェネリック医薬品分析(医科・調剤).xlsx#'市区町村別_普及率(金額)グラフ'!A1","2-14.①ジェネリック医薬品分析(医科・調剤).xlsx#市区町村別_普及率(金額)グラフ!A1")</f>
        <v>2-14.①ジェネリック医薬品分析(医科・調剤).xlsx#市区町村別_普及率(金額)グラフ!A1</v>
      </c>
    </row>
    <row r="604" spans="2:9" ht="48" customHeight="1">
      <c r="B604" s="47"/>
      <c r="C604" s="50"/>
      <c r="D604" s="47"/>
      <c r="E604" s="37"/>
      <c r="F604" s="21" t="s">
        <v>1612</v>
      </c>
      <c r="G604" s="37"/>
      <c r="H604" s="7" t="s">
        <v>386</v>
      </c>
      <c r="I604" s="28" t="str">
        <f>HYPERLINK("..\医療費分析(令和3年度)\2-14.①ジェネリック医薬品分析(医科・調剤).xlsx#'市区町村別_普及率(金額)MAP'!A1","2-14.①ジェネリック医薬品分析(医科・調剤).xlsx#市区町村別_普及率(金額)MAP!A1")</f>
        <v>2-14.①ジェネリック医薬品分析(医科・調剤).xlsx#市区町村別_普及率(金額)MAP!A1</v>
      </c>
    </row>
    <row r="605" spans="2:9" ht="48" customHeight="1">
      <c r="B605" s="47"/>
      <c r="C605" s="50"/>
      <c r="D605" s="47"/>
      <c r="E605" s="37"/>
      <c r="F605" s="21" t="s">
        <v>1613</v>
      </c>
      <c r="G605" s="37"/>
      <c r="H605" s="7" t="s">
        <v>387</v>
      </c>
      <c r="I605" s="28" t="str">
        <f>HYPERLINK("..\医療費分析(令和3年度)\2-14.①ジェネリック医薬品分析(医科・調剤).xlsx#'市区町村別_普及率(数量)グラフ'!A1","2-14.①ジェネリック医薬品分析(医科・調剤).xlsx#市区町村別_普及率(数量)グラフ!A1")</f>
        <v>2-14.①ジェネリック医薬品分析(医科・調剤).xlsx#市区町村別_普及率(数量)グラフ!A1</v>
      </c>
    </row>
    <row r="606" spans="2:9" ht="48" customHeight="1">
      <c r="B606" s="47"/>
      <c r="C606" s="50"/>
      <c r="D606" s="47"/>
      <c r="E606" s="37"/>
      <c r="F606" s="22" t="s">
        <v>1614</v>
      </c>
      <c r="G606" s="37"/>
      <c r="H606" s="9" t="s">
        <v>388</v>
      </c>
      <c r="I606" s="29" t="str">
        <f>HYPERLINK("..\医療費分析(令和3年度)\2-14.①ジェネリック医薬品分析(医科・調剤).xlsx#'市区町村別_普及率(数量)MAP'!A1","2-14.①ジェネリック医薬品分析(医科・調剤).xlsx#市区町村別_普及率(数量)MAP!A1")</f>
        <v>2-14.①ジェネリック医薬品分析(医科・調剤).xlsx#市区町村別_普及率(数量)MAP!A1</v>
      </c>
    </row>
    <row r="607" spans="2:9" ht="48" customHeight="1">
      <c r="B607" s="47"/>
      <c r="C607" s="50"/>
      <c r="D607" s="47"/>
      <c r="E607" s="39" t="s">
        <v>930</v>
      </c>
      <c r="F607" s="20" t="s">
        <v>1379</v>
      </c>
      <c r="G607" s="37"/>
      <c r="H607" s="14" t="s">
        <v>1181</v>
      </c>
      <c r="I607" s="19" t="str">
        <f>HYPERLINK("..\医療費分析(令和3年度)\2-14.①ジェネリック医薬品分析(医科・調剤).xlsx#'年齢階層別_自己負担割合別普及率'!A1","2-14.①ジェネリック医薬品分析(医科・調剤).xlsx#年齢階層別_自己負担割合別普及率!A1")</f>
        <v>2-14.①ジェネリック医薬品分析(医科・調剤).xlsx#年齢階層別_自己負担割合別普及率!A1</v>
      </c>
    </row>
    <row r="608" spans="2:9" ht="48" customHeight="1">
      <c r="B608" s="47"/>
      <c r="C608" s="50"/>
      <c r="D608" s="47"/>
      <c r="E608" s="39"/>
      <c r="F608" s="21" t="s">
        <v>931</v>
      </c>
      <c r="G608" s="37"/>
      <c r="H608" s="14" t="s">
        <v>365</v>
      </c>
      <c r="I608" s="28" t="str">
        <f>HYPERLINK("..\医療費分析(令和3年度)\2-14.①ジェネリック医薬品分析(医科・調剤).xlsx#'地区別_自己負担割合別普及率'!A1","2-14.①ジェネリック医薬品分析(医科・調剤).xlsx#地区別_自己負担割合別普及率!A1")</f>
        <v>2-14.①ジェネリック医薬品分析(医科・調剤).xlsx#地区別_自己負担割合別普及率!A1</v>
      </c>
    </row>
    <row r="609" spans="2:9" ht="48" customHeight="1">
      <c r="B609" s="47"/>
      <c r="C609" s="50"/>
      <c r="D609" s="47"/>
      <c r="E609" s="39"/>
      <c r="F609" s="21" t="s">
        <v>932</v>
      </c>
      <c r="G609" s="37"/>
      <c r="H609" s="14" t="s">
        <v>366</v>
      </c>
      <c r="I609" s="28" t="str">
        <f>HYPERLINK("..\医療費分析(令和3年度)\2-14.①ジェネリック医薬品分析(医科・調剤).xlsx#'地区別_自己負担割合別普及率(金額)グラフ'!A1","2-14.①ジェネリック医薬品分析(医科・調剤).xlsx#地区別_自己負担割合別普及率(金額)グラフ!A1")</f>
        <v>2-14.①ジェネリック医薬品分析(医科・調剤).xlsx#地区別_自己負担割合別普及率(金額)グラフ!A1</v>
      </c>
    </row>
    <row r="610" spans="2:9" ht="48" customHeight="1">
      <c r="B610" s="47"/>
      <c r="C610" s="50"/>
      <c r="D610" s="47"/>
      <c r="E610" s="39"/>
      <c r="F610" s="21" t="s">
        <v>933</v>
      </c>
      <c r="G610" s="37"/>
      <c r="H610" s="14" t="s">
        <v>367</v>
      </c>
      <c r="I610" s="28" t="str">
        <f>HYPERLINK("..\医療費分析(令和3年度)\2-14.①ジェネリック医薬品分析(医科・調剤).xlsx#'地区別_自己負担割合別普及率(数量)グラフ'!A1","2-14.①ジェネリック医薬品分析(医科・調剤).xlsx#地区別_自己負担割合別普及率(数量)グラフ!A1")</f>
        <v>2-14.①ジェネリック医薬品分析(医科・調剤).xlsx#地区別_自己負担割合別普及率(数量)グラフ!A1</v>
      </c>
    </row>
    <row r="611" spans="2:9" ht="48" customHeight="1">
      <c r="B611" s="47"/>
      <c r="C611" s="50"/>
      <c r="D611" s="47"/>
      <c r="E611" s="39"/>
      <c r="F611" s="21" t="s">
        <v>1180</v>
      </c>
      <c r="G611" s="37"/>
      <c r="H611" s="14" t="s">
        <v>368</v>
      </c>
      <c r="I611" s="28" t="str">
        <f>HYPERLINK("..\医療費分析(令和3年度)\2-14.①ジェネリック医薬品分析(医科・調剤).xlsx#'市区町村別_自己負担割合別普及率'!A1","2-14.①ジェネリック医薬品分析(医科・調剤).xlsx#市区町村別_自己負担割合別普及率!A1")</f>
        <v>2-14.①ジェネリック医薬品分析(医科・調剤).xlsx#市区町村別_自己負担割合別普及率!A1</v>
      </c>
    </row>
    <row r="612" spans="2:9" ht="48" customHeight="1">
      <c r="B612" s="47"/>
      <c r="C612" s="50"/>
      <c r="D612" s="47"/>
      <c r="E612" s="39"/>
      <c r="F612" s="21" t="s">
        <v>934</v>
      </c>
      <c r="G612" s="37"/>
      <c r="H612" s="14" t="s">
        <v>369</v>
      </c>
      <c r="I612" s="28" t="str">
        <f>HYPERLINK("..\医療費分析(令和3年度)\2-14.①ジェネリック医薬品分析(医科・調剤).xlsx#'市区町村別_自己負担割合別普及率(金額)グラフ'!A1","2-14.①ジェネリック医薬品分析(医科・調剤).xlsx#市区町村別_自己負担割合別普及率(金額)グラフ!A1")</f>
        <v>2-14.①ジェネリック医薬品分析(医科・調剤).xlsx#市区町村別_自己負担割合別普及率(金額)グラフ!A1</v>
      </c>
    </row>
    <row r="613" spans="2:9" ht="48" customHeight="1">
      <c r="B613" s="47"/>
      <c r="C613" s="50"/>
      <c r="D613" s="47"/>
      <c r="E613" s="39"/>
      <c r="F613" s="22" t="s">
        <v>935</v>
      </c>
      <c r="G613" s="37"/>
      <c r="H613" s="9" t="s">
        <v>370</v>
      </c>
      <c r="I613" s="29" t="str">
        <f>HYPERLINK("..\医療費分析(令和3年度)\2-14.①ジェネリック医薬品分析(医科・調剤).xlsx#'市区町村別_自己負担割合別普及率(数量)グラフ'!A1","2-14.①ジェネリック医薬品分析(医科・調剤).xlsx#市区町村別_自己負担割合別普及率(数量)グラフ!A1")</f>
        <v>2-14.①ジェネリック医薬品分析(医科・調剤).xlsx#市区町村別_自己負担割合別普及率(数量)グラフ!A1</v>
      </c>
    </row>
    <row r="614" spans="2:9" ht="48" customHeight="1">
      <c r="B614" s="47"/>
      <c r="C614" s="50"/>
      <c r="D614" s="47"/>
      <c r="E614" s="36" t="s">
        <v>936</v>
      </c>
      <c r="F614" s="20" t="s">
        <v>1380</v>
      </c>
      <c r="G614" s="37"/>
      <c r="H614" s="13" t="s">
        <v>1185</v>
      </c>
      <c r="I614" s="19" t="str">
        <f>HYPERLINK("..\医療費分析(令和3年度)\2-14.①ジェネリック医薬品分析(医科・調剤).xlsx#'年齢階層別_所得区分別普及率'!A1","2-14.①ジェネリック医薬品分析(医科・調剤).xlsx#年齢階層別_所得区分別普及率!A1")</f>
        <v>2-14.①ジェネリック医薬品分析(医科・調剤).xlsx#年齢階層別_所得区分別普及率!A1</v>
      </c>
    </row>
    <row r="615" spans="2:9" ht="48" customHeight="1">
      <c r="B615" s="47"/>
      <c r="C615" s="50"/>
      <c r="D615" s="47"/>
      <c r="E615" s="37"/>
      <c r="F615" s="21" t="s">
        <v>1182</v>
      </c>
      <c r="G615" s="37"/>
      <c r="H615" s="12" t="s">
        <v>371</v>
      </c>
      <c r="I615" s="28" t="str">
        <f>HYPERLINK("..\医療費分析(令和3年度)\2-14.①ジェネリック医薬品分析(医科・調剤).xlsx#'地区別_所得区分別普及率'!A1","2-14.①ジェネリック医薬品分析(医科・調剤).xlsx#地区別_所得区分別普及率!A1")</f>
        <v>2-14.①ジェネリック医薬品分析(医科・調剤).xlsx#地区別_所得区分別普及率!A1</v>
      </c>
    </row>
    <row r="616" spans="2:9" ht="48" customHeight="1">
      <c r="B616" s="47"/>
      <c r="C616" s="50"/>
      <c r="D616" s="47"/>
      <c r="E616" s="37"/>
      <c r="F616" s="21" t="s">
        <v>937</v>
      </c>
      <c r="G616" s="37"/>
      <c r="H616" s="12" t="s">
        <v>372</v>
      </c>
      <c r="I616" s="28" t="str">
        <f>HYPERLINK("..\医療費分析(令和3年度)\2-14.①ジェネリック医薬品分析(医科・調剤).xlsx#'地区別_所得区分別普及率(金額)グラフ'!A1","2-14.①ジェネリック医薬品分析(医科・調剤).xlsx#地区別_所得区分別普及率(金額)グラフ!A1")</f>
        <v>2-14.①ジェネリック医薬品分析(医科・調剤).xlsx#地区別_所得区分別普及率(金額)グラフ!A1</v>
      </c>
    </row>
    <row r="617" spans="2:9" ht="48" customHeight="1">
      <c r="B617" s="47"/>
      <c r="C617" s="50"/>
      <c r="D617" s="47"/>
      <c r="E617" s="37"/>
      <c r="F617" s="21" t="s">
        <v>938</v>
      </c>
      <c r="G617" s="37"/>
      <c r="H617" s="12" t="s">
        <v>373</v>
      </c>
      <c r="I617" s="28" t="str">
        <f>HYPERLINK("..\医療費分析(令和3年度)\2-14.①ジェネリック医薬品分析(医科・調剤).xlsx#'地区別_所得区分別普及率(数量)グラフ'!A1","2-14.①ジェネリック医薬品分析(医科・調剤).xlsx#地区別_所得区分別普及率(数量)グラフ!A1")</f>
        <v>2-14.①ジェネリック医薬品分析(医科・調剤).xlsx#地区別_所得区分別普及率(数量)グラフ!A1</v>
      </c>
    </row>
    <row r="618" spans="2:9" ht="48" customHeight="1">
      <c r="B618" s="47"/>
      <c r="C618" s="50"/>
      <c r="D618" s="47"/>
      <c r="E618" s="37"/>
      <c r="F618" s="21" t="s">
        <v>1183</v>
      </c>
      <c r="G618" s="37"/>
      <c r="H618" s="12" t="s">
        <v>374</v>
      </c>
      <c r="I618" s="28" t="str">
        <f>HYPERLINK("..\医療費分析(令和3年度)\2-14.①ジェネリック医薬品分析(医科・調剤).xlsx#'市区町村別_所得区分別普及率'!A1","2-14.①ジェネリック医薬品分析(医科・調剤).xlsx#市区町村別_所得区分別普及率!A1")</f>
        <v>2-14.①ジェネリック医薬品分析(医科・調剤).xlsx#市区町村別_所得区分別普及率!A1</v>
      </c>
    </row>
    <row r="619" spans="2:9" ht="48" customHeight="1">
      <c r="B619" s="47"/>
      <c r="C619" s="50"/>
      <c r="D619" s="47"/>
      <c r="E619" s="37"/>
      <c r="F619" s="21" t="s">
        <v>939</v>
      </c>
      <c r="G619" s="37"/>
      <c r="H619" s="12" t="s">
        <v>375</v>
      </c>
      <c r="I619" s="28" t="str">
        <f>HYPERLINK("..\医療費分析(令和3年度)\2-14.①ジェネリック医薬品分析(医科・調剤).xlsx#'市区町村別_所得区分別普及率(金額)グラフ'!A1","2-14.①ジェネリック医薬品分析(医科・調剤).xlsx#市区町村別_所得区分別普及率(金額)グラフ!A1")</f>
        <v>2-14.①ジェネリック医薬品分析(医科・調剤).xlsx#市区町村別_所得区分別普及率(金額)グラフ!A1</v>
      </c>
    </row>
    <row r="620" spans="2:9" ht="48" customHeight="1">
      <c r="B620" s="47"/>
      <c r="C620" s="50"/>
      <c r="D620" s="47"/>
      <c r="E620" s="38"/>
      <c r="F620" s="22" t="s">
        <v>1184</v>
      </c>
      <c r="G620" s="37"/>
      <c r="H620" s="9" t="s">
        <v>376</v>
      </c>
      <c r="I620" s="29" t="str">
        <f>HYPERLINK("..\医療費分析(令和3年度)\2-14.①ジェネリック医薬品分析(医科・調剤).xlsx#'市区町村別_所得区分別普及率(数量)グラフ'!A1","2-14.①ジェネリック医薬品分析(医科・調剤).xlsx#市区町村別_所得区分別普及率(数量)グラフ!A1")</f>
        <v>2-14.①ジェネリック医薬品分析(医科・調剤).xlsx#市区町村別_所得区分別普及率(数量)グラフ!A1</v>
      </c>
    </row>
    <row r="621" spans="2:9" ht="48" customHeight="1">
      <c r="B621" s="47"/>
      <c r="C621" s="50"/>
      <c r="D621" s="47"/>
      <c r="E621" s="36" t="s">
        <v>940</v>
      </c>
      <c r="F621" s="5" t="s">
        <v>941</v>
      </c>
      <c r="G621" s="37"/>
      <c r="H621" s="11" t="s">
        <v>389</v>
      </c>
      <c r="I621" s="19" t="str">
        <f>HYPERLINK("..\医療費分析(令和3年度)\2-14.①ジェネリック医薬品分析(医科・調剤).xlsx#'ポテンシャル(金額)'!A1","2-14.①ジェネリック医薬品分析(医科・調剤).xlsx#ポテンシャル(金額)!A1")</f>
        <v>2-14.①ジェネリック医薬品分析(医科・調剤).xlsx#ポテンシャル(金額)!A1</v>
      </c>
    </row>
    <row r="622" spans="2:9" ht="48" customHeight="1">
      <c r="B622" s="47"/>
      <c r="C622" s="50"/>
      <c r="D622" s="47"/>
      <c r="E622" s="37"/>
      <c r="F622" s="6" t="s">
        <v>942</v>
      </c>
      <c r="G622" s="37"/>
      <c r="H622" s="7" t="s">
        <v>390</v>
      </c>
      <c r="I622" s="28" t="str">
        <f>HYPERLINK("..\医療費分析(令和3年度)\2-14.①ジェネリック医薬品分析(医科・調剤).xlsx#'地区別_ポテンシャル(金額)'!A1","2-14.①ジェネリック医薬品分析(医科・調剤).xlsx#地区別_ポテンシャル(金額)!A1")</f>
        <v>2-14.①ジェネリック医薬品分析(医科・調剤).xlsx#地区別_ポテンシャル(金額)!A1</v>
      </c>
    </row>
    <row r="623" spans="2:9" ht="48" customHeight="1">
      <c r="B623" s="47"/>
      <c r="C623" s="50"/>
      <c r="D623" s="47"/>
      <c r="E623" s="37"/>
      <c r="F623" s="6" t="s">
        <v>943</v>
      </c>
      <c r="G623" s="37"/>
      <c r="H623" s="7" t="s">
        <v>391</v>
      </c>
      <c r="I623" s="28" t="str">
        <f>HYPERLINK("..\医療費分析(令和3年度)\2-14.①ジェネリック医薬品分析(医科・調剤).xlsx#'市区町村別_ポテンシャル(金額)'!A1","2-14.①ジェネリック医薬品分析(医科・調剤).xlsx#市区町村別_ポテンシャル(金額)!A1")</f>
        <v>2-14.①ジェネリック医薬品分析(医科・調剤).xlsx#市区町村別_ポテンシャル(金額)!A1</v>
      </c>
    </row>
    <row r="624" spans="2:9" ht="48" customHeight="1">
      <c r="B624" s="47"/>
      <c r="C624" s="50"/>
      <c r="D624" s="47"/>
      <c r="E624" s="37"/>
      <c r="F624" s="6" t="s">
        <v>944</v>
      </c>
      <c r="G624" s="37"/>
      <c r="H624" s="7" t="s">
        <v>392</v>
      </c>
      <c r="I624" s="28" t="str">
        <f>HYPERLINK("..\医療費分析(令和3年度)\2-14.①ジェネリック医薬品分析(医科・調剤).xlsx#'ポテンシャル(数量)'!A1","2-14.①ジェネリック医薬品分析(医科・調剤).xlsx#ポテンシャル(数量)!A1")</f>
        <v>2-14.①ジェネリック医薬品分析(医科・調剤).xlsx#ポテンシャル(数量)!A1</v>
      </c>
    </row>
    <row r="625" spans="2:9" ht="48" customHeight="1">
      <c r="B625" s="47"/>
      <c r="C625" s="50"/>
      <c r="D625" s="47"/>
      <c r="E625" s="37"/>
      <c r="F625" s="6" t="s">
        <v>945</v>
      </c>
      <c r="G625" s="37"/>
      <c r="H625" s="7" t="s">
        <v>393</v>
      </c>
      <c r="I625" s="28" t="str">
        <f>HYPERLINK("..\医療費分析(令和3年度)\2-14.①ジェネリック医薬品分析(医科・調剤).xlsx#'地区別_ポテンシャル(数量)'!A1","2-14.①ジェネリック医薬品分析(医科・調剤).xlsx#地区別_ポテンシャル(数量)!A1")</f>
        <v>2-14.①ジェネリック医薬品分析(医科・調剤).xlsx#地区別_ポテンシャル(数量)!A1</v>
      </c>
    </row>
    <row r="626" spans="2:9" ht="48" customHeight="1">
      <c r="B626" s="47"/>
      <c r="C626" s="50"/>
      <c r="D626" s="47"/>
      <c r="E626" s="37"/>
      <c r="F626" s="6" t="s">
        <v>946</v>
      </c>
      <c r="G626" s="37"/>
      <c r="H626" s="7" t="s">
        <v>394</v>
      </c>
      <c r="I626" s="28" t="str">
        <f>HYPERLINK("..\医療費分析(令和3年度)\2-14.①ジェネリック医薬品分析(医科・調剤).xlsx#'地区別_ポテンシャル(数量)グラフ'!A1","2-14.①ジェネリック医薬品分析(医科・調剤).xlsx#地区別_ポテンシャル(数量)グラフ!A1")</f>
        <v>2-14.①ジェネリック医薬品分析(医科・調剤).xlsx#地区別_ポテンシャル(数量)グラフ!A1</v>
      </c>
    </row>
    <row r="627" spans="2:9" ht="48" customHeight="1">
      <c r="B627" s="47"/>
      <c r="C627" s="50"/>
      <c r="D627" s="47"/>
      <c r="E627" s="37"/>
      <c r="F627" s="6" t="s">
        <v>947</v>
      </c>
      <c r="G627" s="37"/>
      <c r="H627" s="7" t="s">
        <v>395</v>
      </c>
      <c r="I627" s="28" t="str">
        <f>HYPERLINK("..\医療費分析(令和3年度)\2-14.①ジェネリック医薬品分析(医科・調剤).xlsx#'市区町村別_ポテンシャル(数量)'!A1","2-14.①ジェネリック医薬品分析(医科・調剤).xlsx#市区町村別_ポテンシャル(数量)!A1")</f>
        <v>2-14.①ジェネリック医薬品分析(医科・調剤).xlsx#市区町村別_ポテンシャル(数量)!A1</v>
      </c>
    </row>
    <row r="628" spans="2:9" ht="48" customHeight="1">
      <c r="B628" s="47"/>
      <c r="C628" s="50"/>
      <c r="D628" s="47"/>
      <c r="E628" s="38"/>
      <c r="F628" s="10" t="s">
        <v>948</v>
      </c>
      <c r="G628" s="38"/>
      <c r="H628" s="7" t="s">
        <v>396</v>
      </c>
      <c r="I628" s="29" t="str">
        <f>HYPERLINK("..\医療費分析(令和3年度)\2-14.①ジェネリック医薬品分析(医科・調剤).xlsx#'市区町村別_ポテンシャル(数量)グラフ'!A1","2-14.①ジェネリック医薬品分析(医科・調剤).xlsx#市区町村別_ポテンシャル(数量)グラフ!A1")</f>
        <v>2-14.①ジェネリック医薬品分析(医科・調剤).xlsx#市区町村別_ポテンシャル(数量)グラフ!A1</v>
      </c>
    </row>
    <row r="629" spans="2:9" ht="48" customHeight="1">
      <c r="B629" s="47"/>
      <c r="C629" s="50"/>
      <c r="D629" s="47"/>
      <c r="E629" s="36" t="s">
        <v>912</v>
      </c>
      <c r="F629" s="20" t="s">
        <v>1381</v>
      </c>
      <c r="G629" s="36" t="s">
        <v>378</v>
      </c>
      <c r="H629" s="11" t="s">
        <v>1176</v>
      </c>
      <c r="I629" s="19" t="str">
        <f>HYPERLINK("..\医療費分析(令和3年度)\2-14.②ジェネリック医薬品分析(歯科).xlsx#'年齢階層別_普及率(金額)'!A1","2-14.②ジェネリック医薬品分析(歯科).xlsx#年齢階層別_普及率(金額)!A1")</f>
        <v>2-14.②ジェネリック医薬品分析(歯科).xlsx#年齢階層別_普及率(金額)!A1</v>
      </c>
    </row>
    <row r="630" spans="2:9" ht="48" customHeight="1">
      <c r="B630" s="47"/>
      <c r="C630" s="50"/>
      <c r="D630" s="47"/>
      <c r="E630" s="37"/>
      <c r="F630" s="21" t="s">
        <v>1448</v>
      </c>
      <c r="G630" s="37"/>
      <c r="H630" s="14" t="s">
        <v>1177</v>
      </c>
      <c r="I630" s="28" t="str">
        <f>HYPERLINK("..\医療費分析(令和3年度)\2-14.②ジェネリック医薬品分析(歯科).xlsx#'男女別_普及率(金額)'!A1","2-14.②ジェネリック医薬品分析(歯科).xlsx#男女別_普及率(金額)!A1")</f>
        <v>2-14.②ジェネリック医薬品分析(歯科).xlsx#男女別_普及率(金額)!A1</v>
      </c>
    </row>
    <row r="631" spans="2:9" ht="48" customHeight="1">
      <c r="B631" s="47"/>
      <c r="C631" s="50"/>
      <c r="D631" s="47"/>
      <c r="E631" s="37"/>
      <c r="F631" s="21" t="s">
        <v>1383</v>
      </c>
      <c r="G631" s="37"/>
      <c r="H631" s="14" t="s">
        <v>1178</v>
      </c>
      <c r="I631" s="28" t="str">
        <f>HYPERLINK("..\医療費分析(令和3年度)\2-14.②ジェネリック医薬品分析(歯科).xlsx#'年齢階層別_普及率(数量)'!A1","2-14.②ジェネリック医薬品分析(歯科).xlsx#年齢階層別_普及率(数量)!A1")</f>
        <v>2-14.②ジェネリック医薬品分析(歯科).xlsx#年齢階層別_普及率(数量)!A1</v>
      </c>
    </row>
    <row r="632" spans="2:9" ht="48" customHeight="1">
      <c r="B632" s="47"/>
      <c r="C632" s="50"/>
      <c r="D632" s="47"/>
      <c r="E632" s="37"/>
      <c r="F632" s="21" t="s">
        <v>1382</v>
      </c>
      <c r="G632" s="37"/>
      <c r="H632" s="14" t="s">
        <v>1179</v>
      </c>
      <c r="I632" s="28" t="str">
        <f>HYPERLINK("..\医療費分析(令和3年度)\2-14.②ジェネリック医薬品分析(歯科).xlsx#'男女別_普及率(数量)'!A1","2-14.②ジェネリック医薬品分析(歯科).xlsx#男女別_普及率(数量)!A1")</f>
        <v>2-14.②ジェネリック医薬品分析(歯科).xlsx#男女別_普及率(数量)!A1</v>
      </c>
    </row>
    <row r="633" spans="2:9" ht="48" customHeight="1">
      <c r="B633" s="47"/>
      <c r="C633" s="50"/>
      <c r="D633" s="47"/>
      <c r="E633" s="37"/>
      <c r="F633" s="21" t="s">
        <v>1186</v>
      </c>
      <c r="G633" s="37"/>
      <c r="H633" s="14" t="s">
        <v>379</v>
      </c>
      <c r="I633" s="28" t="str">
        <f>HYPERLINK("..\医療費分析(令和3年度)\2-14.②ジェネリック医薬品分析(歯科).xlsx#'地区別_普及率'!A1","2-14.②ジェネリック医薬品分析(歯科).xlsx#地区別_普及率!A1")</f>
        <v>2-14.②ジェネリック医薬品分析(歯科).xlsx#地区別_普及率!A1</v>
      </c>
    </row>
    <row r="634" spans="2:9" ht="48" customHeight="1">
      <c r="B634" s="47"/>
      <c r="C634" s="50"/>
      <c r="D634" s="47"/>
      <c r="E634" s="37"/>
      <c r="F634" s="21" t="s">
        <v>1615</v>
      </c>
      <c r="G634" s="37"/>
      <c r="H634" s="14" t="s">
        <v>380</v>
      </c>
      <c r="I634" s="28" t="str">
        <f>HYPERLINK("..\医療費分析(令和3年度)\2-14.②ジェネリック医薬品分析(歯科).xlsx#'地区別_普及率(金額)グラフ'!A1","2-14.②ジェネリック医薬品分析(歯科).xlsx#地区別_普及率(金額)グラフ!A1")</f>
        <v>2-14.②ジェネリック医薬品分析(歯科).xlsx#地区別_普及率(金額)グラフ!A1</v>
      </c>
    </row>
    <row r="635" spans="2:9" ht="48" customHeight="1">
      <c r="B635" s="47"/>
      <c r="C635" s="50"/>
      <c r="D635" s="47"/>
      <c r="E635" s="37"/>
      <c r="F635" s="21" t="s">
        <v>1616</v>
      </c>
      <c r="G635" s="37"/>
      <c r="H635" s="14" t="s">
        <v>381</v>
      </c>
      <c r="I635" s="28" t="str">
        <f>HYPERLINK("..\医療費分析(令和3年度)\2-14.②ジェネリック医薬品分析(歯科).xlsx#'地区別_普及率(金額)MAP'!A1","2-14.②ジェネリック医薬品分析(歯科).xlsx#地区別_普及率(金額)MAP!A1")</f>
        <v>2-14.②ジェネリック医薬品分析(歯科).xlsx#地区別_普及率(金額)MAP!A1</v>
      </c>
    </row>
    <row r="636" spans="2:9" ht="48" customHeight="1">
      <c r="B636" s="47"/>
      <c r="C636" s="50"/>
      <c r="D636" s="47"/>
      <c r="E636" s="37"/>
      <c r="F636" s="21" t="s">
        <v>1617</v>
      </c>
      <c r="G636" s="37"/>
      <c r="H636" s="14" t="s">
        <v>382</v>
      </c>
      <c r="I636" s="28" t="str">
        <f>HYPERLINK("..\医療費分析(令和3年度)\2-14.②ジェネリック医薬品分析(歯科).xlsx#'地区別_普及率(数量)グラフ'!A1","2-14.②ジェネリック医薬品分析(歯科).xlsx#地区別_普及率(数量)グラフ!A1")</f>
        <v>2-14.②ジェネリック医薬品分析(歯科).xlsx#地区別_普及率(数量)グラフ!A1</v>
      </c>
    </row>
    <row r="637" spans="2:9" ht="48" customHeight="1">
      <c r="B637" s="47"/>
      <c r="C637" s="50"/>
      <c r="D637" s="47"/>
      <c r="E637" s="37"/>
      <c r="F637" s="21" t="s">
        <v>1618</v>
      </c>
      <c r="G637" s="37"/>
      <c r="H637" s="14" t="s">
        <v>383</v>
      </c>
      <c r="I637" s="28" t="str">
        <f>HYPERLINK("..\医療費分析(令和3年度)\2-14.②ジェネリック医薬品分析(歯科).xlsx#'地区別_普及率(数量)MAP'!A1","2-14.②ジェネリック医薬品分析(歯科).xlsx#地区別_普及率(数量)MAP!A1")</f>
        <v>2-14.②ジェネリック医薬品分析(歯科).xlsx#地区別_普及率(数量)MAP!A1</v>
      </c>
    </row>
    <row r="638" spans="2:9" ht="48" customHeight="1">
      <c r="B638" s="47"/>
      <c r="C638" s="50"/>
      <c r="D638" s="47"/>
      <c r="E638" s="37"/>
      <c r="F638" s="21" t="s">
        <v>1187</v>
      </c>
      <c r="G638" s="37"/>
      <c r="H638" s="14" t="s">
        <v>384</v>
      </c>
      <c r="I638" s="28" t="str">
        <f>HYPERLINK("..\医療費分析(令和3年度)\2-14.②ジェネリック医薬品分析(歯科).xlsx#'市区町村別_普及率'!A1","2-14.②ジェネリック医薬品分析(歯科).xlsx#市区町村別_普及率!A1")</f>
        <v>2-14.②ジェネリック医薬品分析(歯科).xlsx#市区町村別_普及率!A1</v>
      </c>
    </row>
    <row r="639" spans="2:9" ht="48" customHeight="1">
      <c r="B639" s="47"/>
      <c r="C639" s="50"/>
      <c r="D639" s="47"/>
      <c r="E639" s="37"/>
      <c r="F639" s="21" t="s">
        <v>1619</v>
      </c>
      <c r="G639" s="37"/>
      <c r="H639" s="14" t="s">
        <v>385</v>
      </c>
      <c r="I639" s="28" t="str">
        <f>HYPERLINK("..\医療費分析(令和3年度)\2-14.②ジェネリック医薬品分析(歯科).xlsx#'市区町村別_普及率(金額)グラフ'!A1","2-14.②ジェネリック医薬品分析(歯科).xlsx#市区町村別_普及率(金額)グラフ!A1")</f>
        <v>2-14.②ジェネリック医薬品分析(歯科).xlsx#市区町村別_普及率(金額)グラフ!A1</v>
      </c>
    </row>
    <row r="640" spans="2:9" ht="48" customHeight="1">
      <c r="B640" s="47"/>
      <c r="C640" s="50"/>
      <c r="D640" s="47"/>
      <c r="E640" s="37"/>
      <c r="F640" s="21" t="s">
        <v>1620</v>
      </c>
      <c r="G640" s="37"/>
      <c r="H640" s="14" t="s">
        <v>386</v>
      </c>
      <c r="I640" s="28" t="str">
        <f>HYPERLINK("..\医療費分析(令和3年度)\2-14.②ジェネリック医薬品分析(歯科).xlsx#'市区町村別_普及率(金額)MAP'!A1","2-14.②ジェネリック医薬品分析(歯科).xlsx#市区町村別_普及率(金額)MAP!A1")</f>
        <v>2-14.②ジェネリック医薬品分析(歯科).xlsx#市区町村別_普及率(金額)MAP!A1</v>
      </c>
    </row>
    <row r="641" spans="2:9" ht="48" customHeight="1">
      <c r="B641" s="47"/>
      <c r="C641" s="50"/>
      <c r="D641" s="47"/>
      <c r="E641" s="37"/>
      <c r="F641" s="21" t="s">
        <v>1621</v>
      </c>
      <c r="G641" s="37"/>
      <c r="H641" s="14" t="s">
        <v>387</v>
      </c>
      <c r="I641" s="28" t="str">
        <f>HYPERLINK("..\医療費分析(令和3年度)\2-14.②ジェネリック医薬品分析(歯科).xlsx#'市区町村別_普及率(数量)グラフ'!A1","2-14.②ジェネリック医薬品分析(歯科).xlsx#市区町村別_普及率(数量)グラフ!A1")</f>
        <v>2-14.②ジェネリック医薬品分析(歯科).xlsx#市区町村別_普及率(数量)グラフ!A1</v>
      </c>
    </row>
    <row r="642" spans="2:9" ht="48" customHeight="1">
      <c r="B642" s="47"/>
      <c r="C642" s="50"/>
      <c r="D642" s="47"/>
      <c r="E642" s="38"/>
      <c r="F642" s="23" t="s">
        <v>1622</v>
      </c>
      <c r="G642" s="37"/>
      <c r="H642" s="9" t="s">
        <v>388</v>
      </c>
      <c r="I642" s="29" t="str">
        <f>HYPERLINK("..\医療費分析(令和3年度)\2-14.②ジェネリック医薬品分析(歯科).xlsx#'市区町村別_普及率(数量)MAP'!A1","2-14.②ジェネリック医薬品分析(歯科).xlsx#市区町村別_普及率(数量)MAP!A1")</f>
        <v>2-14.②ジェネリック医薬品分析(歯科).xlsx#市区町村別_普及率(数量)MAP!A1</v>
      </c>
    </row>
    <row r="643" spans="2:9" ht="48" customHeight="1">
      <c r="B643" s="47"/>
      <c r="C643" s="50"/>
      <c r="D643" s="47"/>
      <c r="E643" s="36" t="s">
        <v>913</v>
      </c>
      <c r="F643" s="20" t="s">
        <v>1385</v>
      </c>
      <c r="G643" s="37"/>
      <c r="H643" s="14" t="s">
        <v>1384</v>
      </c>
      <c r="I643" s="19" t="str">
        <f>HYPERLINK("..\医療費分析(令和3年度)\2-14.②ジェネリック医薬品分析(歯科).xlsx#'年齢階層別_自己負担割合別普及率'!A1","2-14.②ジェネリック医薬品分析(歯科).xlsx#年齢階層別_自己負担割合別普及率!A1")</f>
        <v>2-14.②ジェネリック医薬品分析(歯科).xlsx#年齢階層別_自己負担割合別普及率!A1</v>
      </c>
    </row>
    <row r="644" spans="2:9" ht="48" customHeight="1">
      <c r="B644" s="47"/>
      <c r="C644" s="50"/>
      <c r="D644" s="47"/>
      <c r="E644" s="37"/>
      <c r="F644" s="21" t="s">
        <v>1188</v>
      </c>
      <c r="G644" s="37"/>
      <c r="H644" s="14" t="s">
        <v>365</v>
      </c>
      <c r="I644" s="28" t="str">
        <f>HYPERLINK("..\医療費分析(令和3年度)\2-14.②ジェネリック医薬品分析(歯科).xlsx#'地区別_自己負担割合別普及率'!A1","2-14.②ジェネリック医薬品分析(歯科).xlsx#地区別_自己負担割合別普及率!A1")</f>
        <v>2-14.②ジェネリック医薬品分析(歯科).xlsx#地区別_自己負担割合別普及率!A1</v>
      </c>
    </row>
    <row r="645" spans="2:9" ht="48" customHeight="1">
      <c r="B645" s="47"/>
      <c r="C645" s="50"/>
      <c r="D645" s="47"/>
      <c r="E645" s="37"/>
      <c r="F645" s="21" t="s">
        <v>1189</v>
      </c>
      <c r="G645" s="37"/>
      <c r="H645" s="14" t="s">
        <v>366</v>
      </c>
      <c r="I645" s="28" t="str">
        <f>HYPERLINK("..\医療費分析(令和3年度)\2-14.②ジェネリック医薬品分析(歯科).xlsx#'地区別_自己負担割合別普及率(金額)グラフ'!A1","2-14.②ジェネリック医薬品分析(歯科).xlsx#地区別_自己負担割合別普及率(金額)グラフ!A1")</f>
        <v>2-14.②ジェネリック医薬品分析(歯科).xlsx#地区別_自己負担割合別普及率(金額)グラフ!A1</v>
      </c>
    </row>
    <row r="646" spans="2:9" ht="48" customHeight="1">
      <c r="B646" s="47"/>
      <c r="C646" s="50"/>
      <c r="D646" s="47"/>
      <c r="E646" s="37"/>
      <c r="F646" s="21" t="s">
        <v>1190</v>
      </c>
      <c r="G646" s="37"/>
      <c r="H646" s="14" t="s">
        <v>367</v>
      </c>
      <c r="I646" s="28" t="str">
        <f>HYPERLINK("..\医療費分析(令和3年度)\2-14.②ジェネリック医薬品分析(歯科).xlsx#'地区別_自己負担割合別普及率(数量)グラフ'!A1","2-14.②ジェネリック医薬品分析(歯科).xlsx#地区別_自己負担割合別普及率(数量)グラフ!A1")</f>
        <v>2-14.②ジェネリック医薬品分析(歯科).xlsx#地区別_自己負担割合別普及率(数量)グラフ!A1</v>
      </c>
    </row>
    <row r="647" spans="2:9" ht="48" customHeight="1">
      <c r="B647" s="47"/>
      <c r="C647" s="50"/>
      <c r="D647" s="47"/>
      <c r="E647" s="37"/>
      <c r="F647" s="21" t="s">
        <v>1191</v>
      </c>
      <c r="G647" s="37"/>
      <c r="H647" s="14" t="s">
        <v>368</v>
      </c>
      <c r="I647" s="28" t="str">
        <f>HYPERLINK("..\医療費分析(令和3年度)\2-14.②ジェネリック医薬品分析(歯科).xlsx#'市区町村別_自己負担割合別普及率'!A1","2-14.②ジェネリック医薬品分析(歯科).xlsx#市区町村別_自己負担割合別普及率!A1")</f>
        <v>2-14.②ジェネリック医薬品分析(歯科).xlsx#市区町村別_自己負担割合別普及率!A1</v>
      </c>
    </row>
    <row r="648" spans="2:9" ht="48" customHeight="1">
      <c r="B648" s="47"/>
      <c r="C648" s="50"/>
      <c r="D648" s="47"/>
      <c r="E648" s="37"/>
      <c r="F648" s="21" t="s">
        <v>1192</v>
      </c>
      <c r="G648" s="37"/>
      <c r="H648" s="14" t="s">
        <v>369</v>
      </c>
      <c r="I648" s="28" t="str">
        <f>HYPERLINK("..\医療費分析(令和3年度)\2-14.②ジェネリック医薬品分析(歯科).xlsx#'市区町村別_自己負担割合別普及率(金額)グラフ'!A1","2-14.②ジェネリック医薬品分析(歯科).xlsx#市区町村別_自己負担割合別普及率(金額)グラフ!A1")</f>
        <v>2-14.②ジェネリック医薬品分析(歯科).xlsx#市区町村別_自己負担割合別普及率(金額)グラフ!A1</v>
      </c>
    </row>
    <row r="649" spans="2:9" ht="48" customHeight="1">
      <c r="B649" s="47"/>
      <c r="C649" s="50"/>
      <c r="D649" s="47"/>
      <c r="E649" s="38"/>
      <c r="F649" s="22" t="s">
        <v>1193</v>
      </c>
      <c r="G649" s="37"/>
      <c r="H649" s="9" t="s">
        <v>370</v>
      </c>
      <c r="I649" s="29" t="str">
        <f>HYPERLINK("..\医療費分析(令和3年度)\2-14.②ジェネリック医薬品分析(歯科).xlsx#'市区町村別_自己負担割合別普及率(数量)グラフ'!A1","2-14.②ジェネリック医薬品分析(歯科).xlsx#市区町村別_自己負担割合別普及率(数量)グラフ!A1")</f>
        <v>2-14.②ジェネリック医薬品分析(歯科).xlsx#市区町村別_自己負担割合別普及率(数量)グラフ!A1</v>
      </c>
    </row>
    <row r="650" spans="2:9" ht="48" customHeight="1">
      <c r="B650" s="47"/>
      <c r="C650" s="50"/>
      <c r="D650" s="47"/>
      <c r="E650" s="36" t="s">
        <v>914</v>
      </c>
      <c r="F650" s="20" t="s">
        <v>1386</v>
      </c>
      <c r="G650" s="37"/>
      <c r="H650" s="14" t="s">
        <v>1185</v>
      </c>
      <c r="I650" s="19" t="str">
        <f>HYPERLINK("..\医療費分析(令和3年度)\2-14.②ジェネリック医薬品分析(歯科).xlsx#'年齢階層別_所得区分別普及率'!A1","2-14.②ジェネリック医薬品分析(歯科).xlsx#年齢階層別_所得区分別普及率!A1")</f>
        <v>2-14.②ジェネリック医薬品分析(歯科).xlsx#年齢階層別_所得区分別普及率!A1</v>
      </c>
    </row>
    <row r="651" spans="2:9" ht="48" customHeight="1">
      <c r="B651" s="47"/>
      <c r="C651" s="50"/>
      <c r="D651" s="47"/>
      <c r="E651" s="37"/>
      <c r="F651" s="21" t="s">
        <v>836</v>
      </c>
      <c r="G651" s="37"/>
      <c r="H651" s="14" t="s">
        <v>371</v>
      </c>
      <c r="I651" s="28" t="str">
        <f>HYPERLINK("..\医療費分析(令和3年度)\2-14.②ジェネリック医薬品分析(歯科).xlsx#'地区別_所得区分別普及率'!A1","2-14.②ジェネリック医薬品分析(歯科).xlsx#地区別_所得区分別普及率!A1")</f>
        <v>2-14.②ジェネリック医薬品分析(歯科).xlsx#地区別_所得区分別普及率!A1</v>
      </c>
    </row>
    <row r="652" spans="2:9" ht="48" customHeight="1">
      <c r="B652" s="47"/>
      <c r="C652" s="50"/>
      <c r="D652" s="47"/>
      <c r="E652" s="37"/>
      <c r="F652" s="21" t="s">
        <v>837</v>
      </c>
      <c r="G652" s="37"/>
      <c r="H652" s="14" t="s">
        <v>372</v>
      </c>
      <c r="I652" s="28" t="str">
        <f>HYPERLINK("..\医療費分析(令和3年度)\2-14.②ジェネリック医薬品分析(歯科).xlsx#'地区別_所得区分別普及率(金額)グラフ'!A1","2-14.②ジェネリック医薬品分析(歯科).xlsx#地区別_所得区分別普及率(金額)グラフ!A1")</f>
        <v>2-14.②ジェネリック医薬品分析(歯科).xlsx#地区別_所得区分別普及率(金額)グラフ!A1</v>
      </c>
    </row>
    <row r="653" spans="2:9" ht="48" customHeight="1">
      <c r="B653" s="47"/>
      <c r="C653" s="50"/>
      <c r="D653" s="47"/>
      <c r="E653" s="37"/>
      <c r="F653" s="21" t="s">
        <v>838</v>
      </c>
      <c r="G653" s="37"/>
      <c r="H653" s="14" t="s">
        <v>373</v>
      </c>
      <c r="I653" s="28" t="str">
        <f>HYPERLINK("..\医療費分析(令和3年度)\2-14.②ジェネリック医薬品分析(歯科).xlsx#'地区別_所得区分別普及率(数量)グラフ'!A1","2-14.②ジェネリック医薬品分析(歯科).xlsx#地区別_所得区分別普及率(数量)グラフ!A1")</f>
        <v>2-14.②ジェネリック医薬品分析(歯科).xlsx#地区別_所得区分別普及率(数量)グラフ!A1</v>
      </c>
    </row>
    <row r="654" spans="2:9" ht="48" customHeight="1">
      <c r="B654" s="47"/>
      <c r="C654" s="50"/>
      <c r="D654" s="47"/>
      <c r="E654" s="37"/>
      <c r="F654" s="21" t="s">
        <v>1194</v>
      </c>
      <c r="G654" s="37"/>
      <c r="H654" s="14" t="s">
        <v>374</v>
      </c>
      <c r="I654" s="28" t="str">
        <f>HYPERLINK("..\医療費分析(令和3年度)\2-14.②ジェネリック医薬品分析(歯科).xlsx#'市区町村別_所得区分別普及率'!A1","2-14.②ジェネリック医薬品分析(歯科).xlsx#市区町村別_所得区分別普及率!A1")</f>
        <v>2-14.②ジェネリック医薬品分析(歯科).xlsx#市区町村別_所得区分別普及率!A1</v>
      </c>
    </row>
    <row r="655" spans="2:9" ht="48" customHeight="1">
      <c r="B655" s="47"/>
      <c r="C655" s="50"/>
      <c r="D655" s="47"/>
      <c r="E655" s="37"/>
      <c r="F655" s="21" t="s">
        <v>1195</v>
      </c>
      <c r="G655" s="37"/>
      <c r="H655" s="14" t="s">
        <v>375</v>
      </c>
      <c r="I655" s="28" t="str">
        <f>HYPERLINK("..\医療費分析(令和3年度)\2-14.②ジェネリック医薬品分析(歯科).xlsx#'市区町村別_所得区分別普及率(金額)グラフ'!A1","2-14.②ジェネリック医薬品分析(歯科).xlsx#市区町村別_所得区分別普及率(金額)グラフ!A1")</f>
        <v>2-14.②ジェネリック医薬品分析(歯科).xlsx#市区町村別_所得区分別普及率(金額)グラフ!A1</v>
      </c>
    </row>
    <row r="656" spans="2:9" ht="48" customHeight="1">
      <c r="B656" s="47"/>
      <c r="C656" s="50"/>
      <c r="D656" s="47"/>
      <c r="E656" s="38"/>
      <c r="F656" s="22" t="s">
        <v>839</v>
      </c>
      <c r="G656" s="37"/>
      <c r="H656" s="9" t="s">
        <v>376</v>
      </c>
      <c r="I656" s="29" t="str">
        <f>HYPERLINK("..\医療費分析(令和3年度)\2-14.②ジェネリック医薬品分析(歯科).xlsx#'市区町村別_所得区分別普及率(数量)グラフ'!A1","2-14.②ジェネリック医薬品分析(歯科).xlsx#市区町村別_所得区分別普及率(数量)グラフ!A1")</f>
        <v>2-14.②ジェネリック医薬品分析(歯科).xlsx#市区町村別_所得区分別普及率(数量)グラフ!A1</v>
      </c>
    </row>
    <row r="657" spans="2:9" ht="48" customHeight="1">
      <c r="B657" s="47"/>
      <c r="C657" s="50"/>
      <c r="D657" s="47"/>
      <c r="E657" s="36" t="s">
        <v>915</v>
      </c>
      <c r="F657" s="20" t="s">
        <v>1387</v>
      </c>
      <c r="G657" s="36" t="s">
        <v>397</v>
      </c>
      <c r="H657" s="11" t="s">
        <v>1176</v>
      </c>
      <c r="I657" s="19" t="str">
        <f>HYPERLINK("..\医療費分析(令和3年度)\2-14.③ジェネリック医薬品分析(全体).xlsx#'年齢階層別_普及率(金額)'!A1","2-14.③ジェネリック医薬品分析(全体).xlsx#年齢階層別_普及率(金額)!A1")</f>
        <v>2-14.③ジェネリック医薬品分析(全体).xlsx#年齢階層別_普及率(金額)!A1</v>
      </c>
    </row>
    <row r="658" spans="2:9" ht="48" customHeight="1">
      <c r="B658" s="47"/>
      <c r="C658" s="50"/>
      <c r="D658" s="47"/>
      <c r="E658" s="37"/>
      <c r="F658" s="21" t="s">
        <v>1447</v>
      </c>
      <c r="G658" s="37"/>
      <c r="H658" s="14" t="s">
        <v>1177</v>
      </c>
      <c r="I658" s="28" t="str">
        <f>HYPERLINK("..\医療費分析(令和3年度)\2-14.③ジェネリック医薬品分析(全体).xlsx#'男女別_普及率(金額)'!A1","2-14.③ジェネリック医薬品分析(全体).xlsx#男女別_普及率(金額)!A1")</f>
        <v>2-14.③ジェネリック医薬品分析(全体).xlsx#男女別_普及率(金額)!A1</v>
      </c>
    </row>
    <row r="659" spans="2:9" ht="48" customHeight="1">
      <c r="B659" s="47"/>
      <c r="C659" s="50"/>
      <c r="D659" s="47"/>
      <c r="E659" s="37"/>
      <c r="F659" s="21" t="s">
        <v>1389</v>
      </c>
      <c r="G659" s="37"/>
      <c r="H659" s="14" t="s">
        <v>1178</v>
      </c>
      <c r="I659" s="28" t="str">
        <f>HYPERLINK("..\医療費分析(令和3年度)\2-14.③ジェネリック医薬品分析(全体).xlsx#'年齢階層別_普及率(数量)'!A1","2-14.③ジェネリック医薬品分析(全体).xlsx#年齢階層別_普及率(数量)!A1")</f>
        <v>2-14.③ジェネリック医薬品分析(全体).xlsx#年齢階層別_普及率(数量)!A1</v>
      </c>
    </row>
    <row r="660" spans="2:9" ht="48" customHeight="1">
      <c r="B660" s="47"/>
      <c r="C660" s="50"/>
      <c r="D660" s="47"/>
      <c r="E660" s="37"/>
      <c r="F660" s="21" t="s">
        <v>1388</v>
      </c>
      <c r="G660" s="37"/>
      <c r="H660" s="14" t="s">
        <v>1179</v>
      </c>
      <c r="I660" s="28" t="str">
        <f>HYPERLINK("..\医療費分析(令和3年度)\2-14.③ジェネリック医薬品分析(全体).xlsx#'男女別_普及率(数量)'!A1","2-14.③ジェネリック医薬品分析(全体).xlsx#男女別_普及率(数量)!A1")</f>
        <v>2-14.③ジェネリック医薬品分析(全体).xlsx#男女別_普及率(数量)!A1</v>
      </c>
    </row>
    <row r="661" spans="2:9" ht="48" customHeight="1">
      <c r="B661" s="47"/>
      <c r="C661" s="50"/>
      <c r="D661" s="47"/>
      <c r="E661" s="37"/>
      <c r="F661" s="21" t="s">
        <v>1196</v>
      </c>
      <c r="G661" s="37"/>
      <c r="H661" s="14" t="s">
        <v>379</v>
      </c>
      <c r="I661" s="28" t="str">
        <f>HYPERLINK("..\医療費分析(令和3年度)\2-14.③ジェネリック医薬品分析(全体).xlsx#'地区別_普及率'!A1","2-14.③ジェネリック医薬品分析(全体).xlsx#地区別_普及率!A1")</f>
        <v>2-14.③ジェネリック医薬品分析(全体).xlsx#地区別_普及率!A1</v>
      </c>
    </row>
    <row r="662" spans="2:9" ht="48" customHeight="1">
      <c r="B662" s="47"/>
      <c r="C662" s="50"/>
      <c r="D662" s="47"/>
      <c r="E662" s="37"/>
      <c r="F662" s="21" t="s">
        <v>1623</v>
      </c>
      <c r="G662" s="37"/>
      <c r="H662" s="14" t="s">
        <v>380</v>
      </c>
      <c r="I662" s="28" t="str">
        <f>HYPERLINK("..\医療費分析(令和3年度)\2-14.③ジェネリック医薬品分析(全体).xlsx#'地区別_普及率(金額)グラフ'!A1","2-14.③ジェネリック医薬品分析(全体).xlsx#地区別_普及率(金額)グラフ!A1")</f>
        <v>2-14.③ジェネリック医薬品分析(全体).xlsx#地区別_普及率(金額)グラフ!A1</v>
      </c>
    </row>
    <row r="663" spans="2:9" ht="48" customHeight="1">
      <c r="B663" s="47"/>
      <c r="C663" s="50"/>
      <c r="D663" s="47"/>
      <c r="E663" s="37"/>
      <c r="F663" s="21" t="s">
        <v>1624</v>
      </c>
      <c r="G663" s="37"/>
      <c r="H663" s="14" t="s">
        <v>381</v>
      </c>
      <c r="I663" s="28" t="str">
        <f>HYPERLINK("..\医療費分析(令和3年度)\2-14.③ジェネリック医薬品分析(全体).xlsx#'地区別_普及率(金額)MAP'!A1","2-14.③ジェネリック医薬品分析(全体).xlsx#地区別_普及率(金額)MAP!A1")</f>
        <v>2-14.③ジェネリック医薬品分析(全体).xlsx#地区別_普及率(金額)MAP!A1</v>
      </c>
    </row>
    <row r="664" spans="2:9" ht="48" customHeight="1">
      <c r="B664" s="47"/>
      <c r="C664" s="50"/>
      <c r="D664" s="47"/>
      <c r="E664" s="37"/>
      <c r="F664" s="21" t="s">
        <v>1625</v>
      </c>
      <c r="G664" s="37"/>
      <c r="H664" s="14" t="s">
        <v>382</v>
      </c>
      <c r="I664" s="28" t="str">
        <f>HYPERLINK("..\医療費分析(令和3年度)\2-14.③ジェネリック医薬品分析(全体).xlsx#'地区別_普及率(数量)グラフ'!A1","2-14.③ジェネリック医薬品分析(全体).xlsx#地区別_普及率(数量)グラフ!A1")</f>
        <v>2-14.③ジェネリック医薬品分析(全体).xlsx#地区別_普及率(数量)グラフ!A1</v>
      </c>
    </row>
    <row r="665" spans="2:9" ht="48" customHeight="1">
      <c r="B665" s="47"/>
      <c r="C665" s="50"/>
      <c r="D665" s="47"/>
      <c r="E665" s="37"/>
      <c r="F665" s="21" t="s">
        <v>1626</v>
      </c>
      <c r="G665" s="37"/>
      <c r="H665" s="14" t="s">
        <v>383</v>
      </c>
      <c r="I665" s="28" t="str">
        <f>HYPERLINK("..\医療費分析(令和3年度)\2-14.③ジェネリック医薬品分析(全体).xlsx#'地区別_普及率(数量)MAP'!A1","2-14.③ジェネリック医薬品分析(全体).xlsx#地区別_普及率(数量)MAP!A1")</f>
        <v>2-14.③ジェネリック医薬品分析(全体).xlsx#地区別_普及率(数量)MAP!A1</v>
      </c>
    </row>
    <row r="666" spans="2:9" ht="48" customHeight="1">
      <c r="B666" s="47"/>
      <c r="C666" s="50"/>
      <c r="D666" s="47"/>
      <c r="E666" s="37"/>
      <c r="F666" s="21" t="s">
        <v>1197</v>
      </c>
      <c r="G666" s="37"/>
      <c r="H666" s="14" t="s">
        <v>384</v>
      </c>
      <c r="I666" s="28" t="str">
        <f>HYPERLINK("..\医療費分析(令和3年度)\2-14.③ジェネリック医薬品分析(全体).xlsx#'市区町村別_普及率'!A1","2-14.③ジェネリック医薬品分析(全体).xlsx#市区町村別_普及率!A1")</f>
        <v>2-14.③ジェネリック医薬品分析(全体).xlsx#市区町村別_普及率!A1</v>
      </c>
    </row>
    <row r="667" spans="2:9" ht="48" customHeight="1">
      <c r="B667" s="47"/>
      <c r="C667" s="50"/>
      <c r="D667" s="47"/>
      <c r="E667" s="37"/>
      <c r="F667" s="21" t="s">
        <v>1627</v>
      </c>
      <c r="G667" s="37"/>
      <c r="H667" s="14" t="s">
        <v>385</v>
      </c>
      <c r="I667" s="28" t="str">
        <f>HYPERLINK("..\医療費分析(令和3年度)\2-14.③ジェネリック医薬品分析(全体).xlsx#'市区町村別_普及率(金額)グラフ'!A1","2-14.③ジェネリック医薬品分析(全体).xlsx#市区町村別_普及率(金額)グラフ!A1")</f>
        <v>2-14.③ジェネリック医薬品分析(全体).xlsx#市区町村別_普及率(金額)グラフ!A1</v>
      </c>
    </row>
    <row r="668" spans="2:9" ht="48" customHeight="1">
      <c r="B668" s="47"/>
      <c r="C668" s="50"/>
      <c r="D668" s="47"/>
      <c r="E668" s="37"/>
      <c r="F668" s="21" t="s">
        <v>1628</v>
      </c>
      <c r="G668" s="37"/>
      <c r="H668" s="14" t="s">
        <v>386</v>
      </c>
      <c r="I668" s="28" t="str">
        <f>HYPERLINK("..\医療費分析(令和3年度)\2-14.③ジェネリック医薬品分析(全体).xlsx#'市区町村別_普及率(金額)MAP'!A1","2-14.③ジェネリック医薬品分析(全体).xlsx#市区町村別_普及率(金額)MAP!A1")</f>
        <v>2-14.③ジェネリック医薬品分析(全体).xlsx#市区町村別_普及率(金額)MAP!A1</v>
      </c>
    </row>
    <row r="669" spans="2:9" ht="48" customHeight="1">
      <c r="B669" s="47"/>
      <c r="C669" s="50"/>
      <c r="D669" s="47"/>
      <c r="E669" s="37"/>
      <c r="F669" s="21" t="s">
        <v>1629</v>
      </c>
      <c r="G669" s="37"/>
      <c r="H669" s="14" t="s">
        <v>387</v>
      </c>
      <c r="I669" s="28" t="str">
        <f>HYPERLINK("..\医療費分析(令和3年度)\2-14.③ジェネリック医薬品分析(全体).xlsx#'市区町村別_普及率(数量)グラフ'!A1","2-14.③ジェネリック医薬品分析(全体).xlsx#市区町村別_普及率(数量)グラフ!A1")</f>
        <v>2-14.③ジェネリック医薬品分析(全体).xlsx#市区町村別_普及率(数量)グラフ!A1</v>
      </c>
    </row>
    <row r="670" spans="2:9" ht="48" customHeight="1">
      <c r="B670" s="47"/>
      <c r="C670" s="50"/>
      <c r="D670" s="47"/>
      <c r="E670" s="38"/>
      <c r="F670" s="22" t="s">
        <v>1630</v>
      </c>
      <c r="G670" s="37"/>
      <c r="H670" s="9" t="s">
        <v>388</v>
      </c>
      <c r="I670" s="29" t="str">
        <f>HYPERLINK("..\医療費分析(令和3年度)\2-14.③ジェネリック医薬品分析(全体).xlsx#'市区町村別_普及率(数量)MAP'!A1","2-14.③ジェネリック医薬品分析(全体).xlsx#市区町村別_普及率(数量)MAP!A1")</f>
        <v>2-14.③ジェネリック医薬品分析(全体).xlsx#市区町村別_普及率(数量)MAP!A1</v>
      </c>
    </row>
    <row r="671" spans="2:9" ht="48" customHeight="1">
      <c r="B671" s="47"/>
      <c r="C671" s="50"/>
      <c r="D671" s="47"/>
      <c r="E671" s="36" t="s">
        <v>916</v>
      </c>
      <c r="F671" s="20" t="s">
        <v>1390</v>
      </c>
      <c r="G671" s="37"/>
      <c r="H671" s="14" t="s">
        <v>1181</v>
      </c>
      <c r="I671" s="19" t="str">
        <f>HYPERLINK("..\医療費分析(令和3年度)\2-14.③ジェネリック医薬品分析(全体).xlsx#'年齢階層別_自己負担割合別普及率'!A1","2-14.③ジェネリック医薬品分析(全体).xlsx#年齢階層別_自己負担割合別普及率!A1")</f>
        <v>2-14.③ジェネリック医薬品分析(全体).xlsx#年齢階層別_自己負担割合別普及率!A1</v>
      </c>
    </row>
    <row r="672" spans="2:9" ht="48" customHeight="1">
      <c r="B672" s="47"/>
      <c r="C672" s="50"/>
      <c r="D672" s="47"/>
      <c r="E672" s="37"/>
      <c r="F672" s="21" t="s">
        <v>1198</v>
      </c>
      <c r="G672" s="37"/>
      <c r="H672" s="14" t="s">
        <v>365</v>
      </c>
      <c r="I672" s="28" t="str">
        <f>HYPERLINK("..\医療費分析(令和3年度)\2-14.③ジェネリック医薬品分析(全体).xlsx#'地区別_自己負担割合別普及率'!A1","2-14.③ジェネリック医薬品分析(全体).xlsx#地区別_自己負担割合別普及率!A1")</f>
        <v>2-14.③ジェネリック医薬品分析(全体).xlsx#地区別_自己負担割合別普及率!A1</v>
      </c>
    </row>
    <row r="673" spans="2:9" ht="48" customHeight="1">
      <c r="B673" s="47"/>
      <c r="C673" s="50"/>
      <c r="D673" s="47"/>
      <c r="E673" s="37"/>
      <c r="F673" s="21" t="s">
        <v>1199</v>
      </c>
      <c r="G673" s="37"/>
      <c r="H673" s="14" t="s">
        <v>366</v>
      </c>
      <c r="I673" s="28" t="str">
        <f>HYPERLINK("..\医療費分析(令和3年度)\2-14.③ジェネリック医薬品分析(全体).xlsx#'地区別_自己負担割合別普及率(金額)グラフ'!A1","2-14.③ジェネリック医薬品分析(全体).xlsx#地区別_自己負担割合別普及率(金額)グラフ!A1")</f>
        <v>2-14.③ジェネリック医薬品分析(全体).xlsx#地区別_自己負担割合別普及率(金額)グラフ!A1</v>
      </c>
    </row>
    <row r="674" spans="2:9" ht="48" customHeight="1">
      <c r="B674" s="47"/>
      <c r="C674" s="50"/>
      <c r="D674" s="47"/>
      <c r="E674" s="37"/>
      <c r="F674" s="21" t="s">
        <v>1200</v>
      </c>
      <c r="G674" s="37"/>
      <c r="H674" s="14" t="s">
        <v>367</v>
      </c>
      <c r="I674" s="28" t="str">
        <f>HYPERLINK("..\医療費分析(令和3年度)\2-14.③ジェネリック医薬品分析(全体).xlsx#'地区別_自己負担割合別普及率(数量)グラフ'!A1","2-14.③ジェネリック医薬品分析(全体).xlsx#地区別_自己負担割合別普及率(数量)グラフ!A1")</f>
        <v>2-14.③ジェネリック医薬品分析(全体).xlsx#地区別_自己負担割合別普及率(数量)グラフ!A1</v>
      </c>
    </row>
    <row r="675" spans="2:9" ht="48" customHeight="1">
      <c r="B675" s="47"/>
      <c r="C675" s="50"/>
      <c r="D675" s="47"/>
      <c r="E675" s="37"/>
      <c r="F675" s="21" t="s">
        <v>1201</v>
      </c>
      <c r="G675" s="37"/>
      <c r="H675" s="14" t="s">
        <v>368</v>
      </c>
      <c r="I675" s="28" t="str">
        <f>HYPERLINK("..\医療費分析(令和3年度)\2-14.③ジェネリック医薬品分析(全体).xlsx#'市区町村別_自己負担割合別普及率'!A1","2-14.③ジェネリック医薬品分析(全体).xlsx#市区町村別_自己負担割合別普及率!A1")</f>
        <v>2-14.③ジェネリック医薬品分析(全体).xlsx#市区町村別_自己負担割合別普及率!A1</v>
      </c>
    </row>
    <row r="676" spans="2:9" ht="48" customHeight="1">
      <c r="B676" s="47"/>
      <c r="C676" s="50"/>
      <c r="D676" s="47"/>
      <c r="E676" s="37"/>
      <c r="F676" s="21" t="s">
        <v>1202</v>
      </c>
      <c r="G676" s="37"/>
      <c r="H676" s="14" t="s">
        <v>369</v>
      </c>
      <c r="I676" s="28" t="str">
        <f>HYPERLINK("..\医療費分析(令和3年度)\2-14.③ジェネリック医薬品分析(全体).xlsx#'市区町村別_自己負担割合別普及率(金額)グラフ'!A1","2-14.③ジェネリック医薬品分析(全体).xlsx#市区町村別_自己負担割合別普及率(金額)グラフ!A1")</f>
        <v>2-14.③ジェネリック医薬品分析(全体).xlsx#市区町村別_自己負担割合別普及率(金額)グラフ!A1</v>
      </c>
    </row>
    <row r="677" spans="2:9" ht="48" customHeight="1">
      <c r="B677" s="47"/>
      <c r="C677" s="50"/>
      <c r="D677" s="47"/>
      <c r="E677" s="38"/>
      <c r="F677" s="22" t="s">
        <v>1203</v>
      </c>
      <c r="G677" s="37"/>
      <c r="H677" s="9" t="s">
        <v>370</v>
      </c>
      <c r="I677" s="29" t="str">
        <f>HYPERLINK("..\医療費分析(令和3年度)\2-14.③ジェネリック医薬品分析(全体).xlsx#'市区町村別_自己負担割合別普及率(数量)グラフ'!A1","2-14.③ジェネリック医薬品分析(全体).xlsx#市区町村別_自己負担割合別普及率(数量)グラフ!A1")</f>
        <v>2-14.③ジェネリック医薬品分析(全体).xlsx#市区町村別_自己負担割合別普及率(数量)グラフ!A1</v>
      </c>
    </row>
    <row r="678" spans="2:9" ht="48" customHeight="1">
      <c r="B678" s="47"/>
      <c r="C678" s="50"/>
      <c r="D678" s="47"/>
      <c r="E678" s="36" t="s">
        <v>917</v>
      </c>
      <c r="F678" s="20" t="s">
        <v>1391</v>
      </c>
      <c r="G678" s="37"/>
      <c r="H678" s="14" t="s">
        <v>1185</v>
      </c>
      <c r="I678" s="19" t="str">
        <f>HYPERLINK("..\医療費分析(令和3年度)\2-14.③ジェネリック医薬品分析(全体).xlsx#'年齢階層別_所得区分別普及率'!A1","2-14.③ジェネリック医薬品分析(全体).xlsx#年齢階層別_所得区分別普及率!A1")</f>
        <v>2-14.③ジェネリック医薬品分析(全体).xlsx#年齢階層別_所得区分別普及率!A1</v>
      </c>
    </row>
    <row r="679" spans="2:9" ht="48" customHeight="1">
      <c r="B679" s="47"/>
      <c r="C679" s="50"/>
      <c r="D679" s="47"/>
      <c r="E679" s="37"/>
      <c r="F679" s="21" t="s">
        <v>1204</v>
      </c>
      <c r="G679" s="37"/>
      <c r="H679" s="14" t="s">
        <v>371</v>
      </c>
      <c r="I679" s="28" t="str">
        <f>HYPERLINK("..\医療費分析(令和3年度)\2-14.③ジェネリック医薬品分析(全体).xlsx#'地区別_所得区分別普及率'!A1","2-14.③ジェネリック医薬品分析(全体).xlsx#地区別_所得区分別普及率!A1")</f>
        <v>2-14.③ジェネリック医薬品分析(全体).xlsx#地区別_所得区分別普及率!A1</v>
      </c>
    </row>
    <row r="680" spans="2:9" ht="48" customHeight="1">
      <c r="B680" s="47"/>
      <c r="C680" s="50"/>
      <c r="D680" s="47"/>
      <c r="E680" s="37"/>
      <c r="F680" s="21" t="s">
        <v>1205</v>
      </c>
      <c r="G680" s="37"/>
      <c r="H680" s="14" t="s">
        <v>372</v>
      </c>
      <c r="I680" s="28" t="str">
        <f>HYPERLINK("..\医療費分析(令和3年度)\2-14.③ジェネリック医薬品分析(全体).xlsx#'地区別_所得区分別普及率(金額)グラフ'!A1","2-14.③ジェネリック医薬品分析(全体).xlsx#地区別_所得区分別普及率(金額)グラフ!A1")</f>
        <v>2-14.③ジェネリック医薬品分析(全体).xlsx#地区別_所得区分別普及率(金額)グラフ!A1</v>
      </c>
    </row>
    <row r="681" spans="2:9" ht="48" customHeight="1">
      <c r="B681" s="47"/>
      <c r="C681" s="50"/>
      <c r="D681" s="47"/>
      <c r="E681" s="37"/>
      <c r="F681" s="21" t="s">
        <v>1206</v>
      </c>
      <c r="G681" s="37"/>
      <c r="H681" s="14" t="s">
        <v>373</v>
      </c>
      <c r="I681" s="28" t="str">
        <f>HYPERLINK("..\医療費分析(令和3年度)\2-14.③ジェネリック医薬品分析(全体).xlsx#'地区別_所得区分別普及率(数量)グラフ'!A1","2-14.③ジェネリック医薬品分析(全体).xlsx#地区別_所得区分別普及率(数量)グラフ!A1")</f>
        <v>2-14.③ジェネリック医薬品分析(全体).xlsx#地区別_所得区分別普及率(数量)グラフ!A1</v>
      </c>
    </row>
    <row r="682" spans="2:9" ht="48" customHeight="1">
      <c r="B682" s="47"/>
      <c r="C682" s="50"/>
      <c r="D682" s="47"/>
      <c r="E682" s="37"/>
      <c r="F682" s="21" t="s">
        <v>1207</v>
      </c>
      <c r="G682" s="37"/>
      <c r="H682" s="14" t="s">
        <v>374</v>
      </c>
      <c r="I682" s="28" t="str">
        <f>HYPERLINK("..\医療費分析(令和3年度)\2-14.③ジェネリック医薬品分析(全体).xlsx#'市区町村別_所得区分別普及率'!A1","2-14.③ジェネリック医薬品分析(全体).xlsx#市区町村別_所得区分別普及率!A1")</f>
        <v>2-14.③ジェネリック医薬品分析(全体).xlsx#市区町村別_所得区分別普及率!A1</v>
      </c>
    </row>
    <row r="683" spans="2:9" ht="48" customHeight="1">
      <c r="B683" s="47"/>
      <c r="C683" s="50"/>
      <c r="D683" s="47"/>
      <c r="E683" s="37"/>
      <c r="F683" s="21" t="s">
        <v>1208</v>
      </c>
      <c r="G683" s="37"/>
      <c r="H683" s="14" t="s">
        <v>375</v>
      </c>
      <c r="I683" s="28" t="str">
        <f>HYPERLINK("..\医療費分析(令和3年度)\2-14.③ジェネリック医薬品分析(全体).xlsx#'市区町村別_所得区分別普及率(金額)グラフ'!A1","2-14.③ジェネリック医薬品分析(全体).xlsx#市区町村別_所得区分別普及率(金額)グラフ!A1")</f>
        <v>2-14.③ジェネリック医薬品分析(全体).xlsx#市区町村別_所得区分別普及率(金額)グラフ!A1</v>
      </c>
    </row>
    <row r="684" spans="2:9" ht="48" customHeight="1">
      <c r="B684" s="47"/>
      <c r="C684" s="51"/>
      <c r="D684" s="48"/>
      <c r="E684" s="38"/>
      <c r="F684" s="22" t="s">
        <v>1209</v>
      </c>
      <c r="G684" s="37"/>
      <c r="H684" s="9" t="s">
        <v>376</v>
      </c>
      <c r="I684" s="29" t="str">
        <f>HYPERLINK("..\医療費分析(令和3年度)\2-14.③ジェネリック医薬品分析(全体).xlsx#'市区町村別_所得区分別普及率(数量)グラフ'!A1","2-14.③ジェネリック医薬品分析(全体).xlsx#市区町村別_所得区分別普及率(数量)グラフ!A1")</f>
        <v>2-14.③ジェネリック医薬品分析(全体).xlsx#市区町村別_所得区分別普及率(数量)グラフ!A1</v>
      </c>
    </row>
    <row r="685" spans="2:9" ht="48" customHeight="1">
      <c r="B685" s="47"/>
      <c r="C685" s="49">
        <v>15</v>
      </c>
      <c r="D685" s="46" t="s">
        <v>279</v>
      </c>
      <c r="E685" s="36" t="s">
        <v>293</v>
      </c>
      <c r="F685" s="20" t="s">
        <v>1392</v>
      </c>
      <c r="G685" s="36" t="s">
        <v>398</v>
      </c>
      <c r="H685" s="11" t="s">
        <v>1214</v>
      </c>
      <c r="I685" s="19" t="str">
        <f>HYPERLINK("..\医療費分析(令和3年度)\2-15.薬剤併用禁忌分析.xlsx#'要介護度別_併用禁忌'!A1","2-15.薬剤併用禁忌分析.xlsx#要介護度別_併用禁忌!A1")</f>
        <v>2-15.薬剤併用禁忌分析.xlsx#要介護度別_併用禁忌!A1</v>
      </c>
    </row>
    <row r="686" spans="2:9" ht="48" customHeight="1">
      <c r="B686" s="47"/>
      <c r="C686" s="50"/>
      <c r="D686" s="47"/>
      <c r="E686" s="37"/>
      <c r="F686" s="21" t="s">
        <v>1567</v>
      </c>
      <c r="G686" s="37"/>
      <c r="H686" s="14" t="s">
        <v>1215</v>
      </c>
      <c r="I686" s="28" t="str">
        <f>HYPERLINK("..\医療費分析(令和3年度)\2-15.薬剤併用禁忌分析.xlsx#'要介護度別_併用禁忌グラフ'!A1","2-15.薬剤併用禁忌分析.xlsx#要介護度別_併用禁忌グラフ!A1")</f>
        <v>2-15.薬剤併用禁忌分析.xlsx#要介護度別_併用禁忌グラフ!A1</v>
      </c>
    </row>
    <row r="687" spans="2:9" ht="48" customHeight="1">
      <c r="B687" s="47"/>
      <c r="C687" s="50"/>
      <c r="D687" s="47"/>
      <c r="E687" s="37"/>
      <c r="F687" s="21" t="s">
        <v>1210</v>
      </c>
      <c r="G687" s="37"/>
      <c r="H687" s="14" t="s">
        <v>541</v>
      </c>
      <c r="I687" s="28" t="str">
        <f>HYPERLINK("..\医療費分析(令和3年度)\2-15.薬剤併用禁忌分析.xlsx#'地区別_併用禁忌'!A1","2-15.薬剤併用禁忌分析.xlsx#地区別_併用禁忌!A1")</f>
        <v>2-15.薬剤併用禁忌分析.xlsx#地区別_併用禁忌!A1</v>
      </c>
    </row>
    <row r="688" spans="2:9" ht="48" customHeight="1">
      <c r="B688" s="47"/>
      <c r="C688" s="50"/>
      <c r="D688" s="47"/>
      <c r="E688" s="37"/>
      <c r="F688" s="21" t="s">
        <v>1211</v>
      </c>
      <c r="G688" s="37"/>
      <c r="H688" s="7" t="s">
        <v>542</v>
      </c>
      <c r="I688" s="28" t="str">
        <f>HYPERLINK("..\医療費分析(令和3年度)\2-15.薬剤併用禁忌分析.xlsx#'地区別_併用禁忌グラフ'!A1","2-15.薬剤併用禁忌分析.xlsx#地区別_併用禁忌グラフ!A1")</f>
        <v>2-15.薬剤併用禁忌分析.xlsx#地区別_併用禁忌グラフ!A1</v>
      </c>
    </row>
    <row r="689" spans="2:9" ht="48" customHeight="1">
      <c r="B689" s="47"/>
      <c r="C689" s="50"/>
      <c r="D689" s="47"/>
      <c r="E689" s="37"/>
      <c r="F689" s="21" t="s">
        <v>1212</v>
      </c>
      <c r="G689" s="37"/>
      <c r="H689" s="7" t="s">
        <v>543</v>
      </c>
      <c r="I689" s="28" t="str">
        <f>HYPERLINK("..\医療費分析(令和3年度)\2-15.薬剤併用禁忌分析.xlsx#'市区町村別_併用禁忌'!A1","2-15.薬剤併用禁忌分析.xlsx#市区町村別_併用禁忌!A1")</f>
        <v>2-15.薬剤併用禁忌分析.xlsx#市区町村別_併用禁忌!A1</v>
      </c>
    </row>
    <row r="690" spans="2:9" ht="48" customHeight="1">
      <c r="B690" s="47"/>
      <c r="C690" s="51"/>
      <c r="D690" s="48"/>
      <c r="E690" s="38"/>
      <c r="F690" s="22" t="s">
        <v>1213</v>
      </c>
      <c r="G690" s="38"/>
      <c r="H690" s="9" t="s">
        <v>544</v>
      </c>
      <c r="I690" s="29" t="str">
        <f>HYPERLINK("..\医療費分析(令和3年度)\2-15.薬剤併用禁忌分析.xlsx#'市区町村別_併用禁忌グラフ'!A1","2-15.薬剤併用禁忌分析.xlsx#市区町村別_併用禁忌グラフ!A1")</f>
        <v>2-15.薬剤併用禁忌分析.xlsx#市区町村別_併用禁忌グラフ!A1</v>
      </c>
    </row>
    <row r="691" spans="2:9" ht="48" customHeight="1">
      <c r="B691" s="47"/>
      <c r="C691" s="49">
        <v>16</v>
      </c>
      <c r="D691" s="46" t="s">
        <v>253</v>
      </c>
      <c r="E691" s="39" t="s">
        <v>294</v>
      </c>
      <c r="F691" s="20" t="s">
        <v>1393</v>
      </c>
      <c r="G691" s="36" t="s">
        <v>399</v>
      </c>
      <c r="H691" s="11" t="s">
        <v>1230</v>
      </c>
      <c r="I691" s="19" t="str">
        <f>HYPERLINK("..\医療費分析(令和3年度)\2-16.多剤服薬者に係る分析.xlsx#'年齢階層別_多剤服薬者の状況'!A1","2-16.多剤服薬者に係る分析.xlsx#年齢階層別_多剤服薬者の状況!A1")</f>
        <v>2-16.多剤服薬者に係る分析.xlsx#年齢階層別_多剤服薬者の状況!A1</v>
      </c>
    </row>
    <row r="692" spans="2:9" ht="48" customHeight="1">
      <c r="B692" s="47"/>
      <c r="C692" s="50"/>
      <c r="D692" s="47"/>
      <c r="E692" s="39"/>
      <c r="F692" s="21" t="s">
        <v>1394</v>
      </c>
      <c r="G692" s="37"/>
      <c r="H692" s="14" t="s">
        <v>1231</v>
      </c>
      <c r="I692" s="28" t="str">
        <f>HYPERLINK("..\医療費分析(令和3年度)\2-16.多剤服薬者に係る分析.xlsx#'男女別_多剤服薬者の状況'!A1","2-16.多剤服薬者に係る分析.xlsx#男女別_多剤服薬者の状況!A1")</f>
        <v>2-16.多剤服薬者に係る分析.xlsx#男女別_多剤服薬者の状況!A1</v>
      </c>
    </row>
    <row r="693" spans="2:9" ht="48" customHeight="1">
      <c r="B693" s="47"/>
      <c r="C693" s="50"/>
      <c r="D693" s="47"/>
      <c r="E693" s="39"/>
      <c r="F693" s="21" t="s">
        <v>1216</v>
      </c>
      <c r="G693" s="37"/>
      <c r="H693" s="7" t="s">
        <v>1232</v>
      </c>
      <c r="I693" s="28" t="str">
        <f>HYPERLINK("..\医療費分析(令和3年度)\2-16.多剤服薬者に係る分析.xlsx#'地区別_多剤服薬者の状況'!A1","2-16.多剤服薬者に係る分析.xlsx#地区別_多剤服薬者の状況!A1")</f>
        <v>2-16.多剤服薬者に係る分析.xlsx#地区別_多剤服薬者の状況!A1</v>
      </c>
    </row>
    <row r="694" spans="2:9" ht="48" customHeight="1">
      <c r="B694" s="47"/>
      <c r="C694" s="50"/>
      <c r="D694" s="47"/>
      <c r="E694" s="39"/>
      <c r="F694" s="21" t="s">
        <v>1217</v>
      </c>
      <c r="G694" s="37"/>
      <c r="H694" s="7" t="s">
        <v>545</v>
      </c>
      <c r="I694" s="28" t="str">
        <f>HYPERLINK("..\医療費分析(令和3年度)\2-16.多剤服薬者に係る分析.xlsx#'地区別_被保険者数に占める割合グラフ'!A1","2-16.多剤服薬者に係る分析.xlsx#地区別_被保険者数に占める割合グラフ!A1")</f>
        <v>2-16.多剤服薬者に係る分析.xlsx#地区別_被保険者数に占める割合グラフ!A1</v>
      </c>
    </row>
    <row r="695" spans="2:9" ht="48" customHeight="1">
      <c r="B695" s="47"/>
      <c r="C695" s="50"/>
      <c r="D695" s="47"/>
      <c r="E695" s="39"/>
      <c r="F695" s="21" t="s">
        <v>1218</v>
      </c>
      <c r="G695" s="37"/>
      <c r="H695" s="7" t="s">
        <v>546</v>
      </c>
      <c r="I695" s="28" t="str">
        <f>HYPERLINK("..\医療費分析(令和3年度)\2-16.多剤服薬者に係る分析.xlsx#'地区別_長期服薬者数に占める割合グラフ'!A1","2-16.多剤服薬者に係る分析.xlsx#地区別_長期服薬者数に占める割合グラフ!A1")</f>
        <v>2-16.多剤服薬者に係る分析.xlsx#地区別_長期服薬者数に占める割合グラフ!A1</v>
      </c>
    </row>
    <row r="696" spans="2:9" ht="48" customHeight="1">
      <c r="B696" s="47"/>
      <c r="C696" s="50"/>
      <c r="D696" s="47"/>
      <c r="E696" s="39"/>
      <c r="F696" s="21" t="s">
        <v>1219</v>
      </c>
      <c r="G696" s="37"/>
      <c r="H696" s="7" t="s">
        <v>1233</v>
      </c>
      <c r="I696" s="28" t="str">
        <f>HYPERLINK("..\医療費分析(令和3年度)\2-16.多剤服薬者に係る分析.xlsx#'市区町村別_多剤服薬者の状況'!A1","2-16.多剤服薬者に係る分析.xlsx#市区町村別_多剤服薬者の状況!A1")</f>
        <v>2-16.多剤服薬者に係る分析.xlsx#市区町村別_多剤服薬者の状況!A1</v>
      </c>
    </row>
    <row r="697" spans="2:9" ht="48" customHeight="1">
      <c r="B697" s="47"/>
      <c r="C697" s="50"/>
      <c r="D697" s="47"/>
      <c r="E697" s="39"/>
      <c r="F697" s="21" t="s">
        <v>1220</v>
      </c>
      <c r="G697" s="37"/>
      <c r="H697" s="7" t="s">
        <v>547</v>
      </c>
      <c r="I697" s="28" t="str">
        <f>HYPERLINK("..\医療費分析(令和3年度)\2-16.多剤服薬者に係る分析.xlsx#'市区町村別_被保険者数に占める割合グラフ'!A1","2-16.多剤服薬者に係る分析.xlsx#市区町村別_被保険者数に占める割合グラフ!A1")</f>
        <v>2-16.多剤服薬者に係る分析.xlsx#市区町村別_被保険者数に占める割合グラフ!A1</v>
      </c>
    </row>
    <row r="698" spans="2:9" ht="48" customHeight="1">
      <c r="B698" s="47"/>
      <c r="C698" s="50"/>
      <c r="D698" s="47"/>
      <c r="E698" s="39"/>
      <c r="F698" s="21" t="s">
        <v>1221</v>
      </c>
      <c r="G698" s="37"/>
      <c r="H698" s="7" t="s">
        <v>548</v>
      </c>
      <c r="I698" s="28" t="str">
        <f>HYPERLINK("..\医療費分析(令和3年度)\2-16.多剤服薬者に係る分析.xlsx#'市区町村別_長期服薬者数に占める割合グラフ'!A1","2-16.多剤服薬者に係る分析.xlsx#市区町村別_長期服薬者数に占める割合グラフ!A1")</f>
        <v>2-16.多剤服薬者に係る分析.xlsx#市区町村別_長期服薬者数に占める割合グラフ!A1</v>
      </c>
    </row>
    <row r="699" spans="2:9" ht="48" customHeight="1">
      <c r="B699" s="47"/>
      <c r="C699" s="50"/>
      <c r="D699" s="47"/>
      <c r="E699" s="39"/>
      <c r="F699" s="21" t="s">
        <v>1395</v>
      </c>
      <c r="G699" s="37"/>
      <c r="H699" s="14" t="s">
        <v>1234</v>
      </c>
      <c r="I699" s="28" t="str">
        <f>HYPERLINK("..\医療費分析(令和3年度)\2-16.多剤服薬者に係る分析.xlsx#'年齢階層別_薬効上位'!A1","2-16.多剤服薬者に係る分析.xlsx#年齢階層別_薬効上位!A1")</f>
        <v>2-16.多剤服薬者に係る分析.xlsx#年齢階層別_薬効上位!A1</v>
      </c>
    </row>
    <row r="700" spans="2:9" ht="48" customHeight="1">
      <c r="B700" s="47"/>
      <c r="C700" s="50"/>
      <c r="D700" s="47"/>
      <c r="E700" s="39"/>
      <c r="F700" s="21" t="s">
        <v>1445</v>
      </c>
      <c r="G700" s="37"/>
      <c r="H700" s="14" t="s">
        <v>1235</v>
      </c>
      <c r="I700" s="28" t="str">
        <f>HYPERLINK("..\医療費分析(令和3年度)\2-16.多剤服薬者に係る分析.xlsx#'男性_薬効上位'!A1","2-16.多剤服薬者に係る分析.xlsx#男性_薬効上位!A1")</f>
        <v>2-16.多剤服薬者に係る分析.xlsx#男性_薬効上位!A1</v>
      </c>
    </row>
    <row r="701" spans="2:9" ht="48" customHeight="1">
      <c r="B701" s="47"/>
      <c r="C701" s="50"/>
      <c r="D701" s="47"/>
      <c r="E701" s="39"/>
      <c r="F701" s="21" t="s">
        <v>1446</v>
      </c>
      <c r="G701" s="37"/>
      <c r="H701" s="14" t="s">
        <v>1236</v>
      </c>
      <c r="I701" s="28" t="str">
        <f>HYPERLINK("..\医療費分析(令和3年度)\2-16.多剤服薬者に係る分析.xlsx#'女性_薬効上位'!A1","2-16.多剤服薬者に係る分析.xlsx#女性_薬効上位!A1")</f>
        <v>2-16.多剤服薬者に係る分析.xlsx#女性_薬効上位!A1</v>
      </c>
    </row>
    <row r="702" spans="2:9" ht="48" customHeight="1">
      <c r="B702" s="47"/>
      <c r="C702" s="50"/>
      <c r="D702" s="47"/>
      <c r="E702" s="39"/>
      <c r="F702" s="21" t="s">
        <v>1222</v>
      </c>
      <c r="G702" s="37"/>
      <c r="H702" s="14" t="s">
        <v>400</v>
      </c>
      <c r="I702" s="28" t="str">
        <f>HYPERLINK("..\医療費分析(令和3年度)\2-16.多剤服薬者に係る分析.xlsx#'地区別_薬効上位'!A1","2-16.多剤服薬者に係る分析.xlsx#地区別_薬効上位!A1")</f>
        <v>2-16.多剤服薬者に係る分析.xlsx#地区別_薬効上位!A1</v>
      </c>
    </row>
    <row r="703" spans="2:9" ht="48" customHeight="1">
      <c r="B703" s="47"/>
      <c r="C703" s="50"/>
      <c r="D703" s="47"/>
      <c r="E703" s="39"/>
      <c r="F703" s="22" t="s">
        <v>879</v>
      </c>
      <c r="G703" s="37"/>
      <c r="H703" s="13" t="s">
        <v>401</v>
      </c>
      <c r="I703" s="29" t="str">
        <f>HYPERLINK("..\医療費分析(令和3年度)\2-16.多剤服薬者に係る分析.xlsx#'市区町村別_薬効上位'!A1","2-16.多剤服薬者に係る分析.xlsx#市区町村別_薬効上位!A1")</f>
        <v>2-16.多剤服薬者に係る分析.xlsx#市区町村別_薬効上位!A1</v>
      </c>
    </row>
    <row r="704" spans="2:9" ht="48" customHeight="1">
      <c r="B704" s="47"/>
      <c r="C704" s="50"/>
      <c r="D704" s="47"/>
      <c r="E704" s="39" t="s">
        <v>831</v>
      </c>
      <c r="F704" s="20" t="s">
        <v>1396</v>
      </c>
      <c r="G704" s="37"/>
      <c r="H704" s="11" t="s">
        <v>1237</v>
      </c>
      <c r="I704" s="19" t="str">
        <f>HYPERLINK("..\医療費分析(令和3年度)\2-16.多剤服薬者に係る分析.xlsx#'年齢階層別_相互作用(禁忌)'!A1","2-16.多剤服薬者に係る分析.xlsx#年齢階層別_相互作用(禁忌)!A1")</f>
        <v>2-16.多剤服薬者に係る分析.xlsx#年齢階層別_相互作用(禁忌)!A1</v>
      </c>
    </row>
    <row r="705" spans="2:9" ht="48" customHeight="1">
      <c r="B705" s="47"/>
      <c r="C705" s="50"/>
      <c r="D705" s="47"/>
      <c r="E705" s="39"/>
      <c r="F705" s="21" t="s">
        <v>1223</v>
      </c>
      <c r="G705" s="37"/>
      <c r="H705" s="14" t="s">
        <v>402</v>
      </c>
      <c r="I705" s="28" t="str">
        <f>HYPERLINK("..\医療費分析(令和3年度)\2-16.多剤服薬者に係る分析.xlsx#'地区別_相互作用(禁忌)'!A1","2-16.多剤服薬者に係る分析.xlsx#地区別_相互作用(禁忌)!A1")</f>
        <v>2-16.多剤服薬者に係る分析.xlsx#地区別_相互作用(禁忌)!A1</v>
      </c>
    </row>
    <row r="706" spans="2:9" ht="48" customHeight="1">
      <c r="B706" s="47"/>
      <c r="C706" s="50"/>
      <c r="D706" s="47"/>
      <c r="E706" s="39"/>
      <c r="F706" s="21" t="s">
        <v>1224</v>
      </c>
      <c r="G706" s="37"/>
      <c r="H706" s="14" t="s">
        <v>403</v>
      </c>
      <c r="I706" s="28" t="str">
        <f>HYPERLINK("..\医療費分析(令和3年度)\2-16.多剤服薬者に係る分析.xlsx#'地区別_相互作用(禁忌)グラフ'!A1","2-16.多剤服薬者に係る分析.xlsx#地区別_相互作用(禁忌)グラフ!A1")</f>
        <v>2-16.多剤服薬者に係る分析.xlsx#地区別_相互作用(禁忌)グラフ!A1</v>
      </c>
    </row>
    <row r="707" spans="2:9" ht="48" customHeight="1">
      <c r="B707" s="47"/>
      <c r="C707" s="50"/>
      <c r="D707" s="47"/>
      <c r="E707" s="39"/>
      <c r="F707" s="21" t="s">
        <v>1225</v>
      </c>
      <c r="G707" s="37"/>
      <c r="H707" s="14" t="s">
        <v>404</v>
      </c>
      <c r="I707" s="28" t="str">
        <f>HYPERLINK("..\医療費分析(令和3年度)\2-16.多剤服薬者に係る分析.xlsx#'市区町村別_相互作用(禁忌)'!A1","2-16.多剤服薬者に係る分析.xlsx#市区町村別_相互作用(禁忌)!A1")</f>
        <v>2-16.多剤服薬者に係る分析.xlsx#市区町村別_相互作用(禁忌)!A1</v>
      </c>
    </row>
    <row r="708" spans="2:9" ht="48" customHeight="1">
      <c r="B708" s="47"/>
      <c r="C708" s="50"/>
      <c r="D708" s="47"/>
      <c r="E708" s="39"/>
      <c r="F708" s="22" t="s">
        <v>1226</v>
      </c>
      <c r="G708" s="37"/>
      <c r="H708" s="13" t="s">
        <v>405</v>
      </c>
      <c r="I708" s="29" t="str">
        <f>HYPERLINK("..\医療費分析(令和3年度)\2-16.多剤服薬者に係る分析.xlsx#'市区町村別_相互作用(禁忌)グラフ'!A1","2-16.多剤服薬者に係る分析.xlsx#市区町村別_相互作用(禁忌)グラフ!A1")</f>
        <v>2-16.多剤服薬者に係る分析.xlsx#市区町村別_相互作用(禁忌)グラフ!A1</v>
      </c>
    </row>
    <row r="709" spans="2:9" ht="48" customHeight="1">
      <c r="B709" s="47"/>
      <c r="C709" s="50"/>
      <c r="D709" s="47"/>
      <c r="E709" s="36" t="s">
        <v>832</v>
      </c>
      <c r="F709" s="20" t="s">
        <v>1568</v>
      </c>
      <c r="G709" s="37"/>
      <c r="H709" s="11" t="s">
        <v>1238</v>
      </c>
      <c r="I709" s="19" t="str">
        <f>HYPERLINK("..\医療費分析(令和3年度)\2-16.多剤服薬者に係る分析.xlsx#'年齢階層別_慎重投与'!A1","2-16.多剤服薬者に係る分析.xlsx#年齢階層別_慎重投与!A1")</f>
        <v>2-16.多剤服薬者に係る分析.xlsx#年齢階層別_慎重投与!A1</v>
      </c>
    </row>
    <row r="710" spans="2:9" ht="48" customHeight="1">
      <c r="B710" s="47"/>
      <c r="C710" s="50"/>
      <c r="D710" s="47"/>
      <c r="E710" s="37"/>
      <c r="F710" s="21" t="s">
        <v>880</v>
      </c>
      <c r="G710" s="37"/>
      <c r="H710" s="14" t="s">
        <v>406</v>
      </c>
      <c r="I710" s="28" t="str">
        <f>HYPERLINK("..\医療費分析(令和3年度)\2-16.多剤服薬者に係る分析.xlsx#'地区別_慎重投与'!A1","2-16.多剤服薬者に係る分析.xlsx#地区別_慎重投与!A1")</f>
        <v>2-16.多剤服薬者に係る分析.xlsx#地区別_慎重投与!A1</v>
      </c>
    </row>
    <row r="711" spans="2:9" ht="48" customHeight="1">
      <c r="B711" s="47"/>
      <c r="C711" s="50"/>
      <c r="D711" s="47"/>
      <c r="E711" s="37"/>
      <c r="F711" s="21" t="s">
        <v>1227</v>
      </c>
      <c r="G711" s="37"/>
      <c r="H711" s="14" t="s">
        <v>1239</v>
      </c>
      <c r="I711" s="28" t="str">
        <f>HYPERLINK("..\医療費分析(令和3年度)\2-16.多剤服薬者に係る分析.xlsx#'地区別_慎重投与グラフ'!A1","2-16.多剤服薬者に係る分析.xlsx#地区別_慎重投与グラフ!A1")</f>
        <v>2-16.多剤服薬者に係る分析.xlsx#地区別_慎重投与グラフ!A1</v>
      </c>
    </row>
    <row r="712" spans="2:9" ht="48" customHeight="1">
      <c r="B712" s="47"/>
      <c r="C712" s="50"/>
      <c r="D712" s="47"/>
      <c r="E712" s="37"/>
      <c r="F712" s="21" t="s">
        <v>1228</v>
      </c>
      <c r="G712" s="37"/>
      <c r="H712" s="14" t="s">
        <v>407</v>
      </c>
      <c r="I712" s="28" t="str">
        <f>HYPERLINK("..\医療費分析(令和3年度)\2-16.多剤服薬者に係る分析.xlsx#'市区町村別_慎重投与'!A1","2-16.多剤服薬者に係る分析.xlsx#市区町村別_慎重投与!A1")</f>
        <v>2-16.多剤服薬者に係る分析.xlsx#市区町村別_慎重投与!A1</v>
      </c>
    </row>
    <row r="713" spans="2:9" ht="48" customHeight="1">
      <c r="B713" s="47"/>
      <c r="C713" s="51"/>
      <c r="D713" s="48"/>
      <c r="E713" s="38"/>
      <c r="F713" s="22" t="s">
        <v>1229</v>
      </c>
      <c r="G713" s="38"/>
      <c r="H713" s="14" t="s">
        <v>408</v>
      </c>
      <c r="I713" s="29" t="str">
        <f>HYPERLINK("..\医療費分析(令和3年度)\2-16.多剤服薬者に係る分析.xlsx#'市区町村別_慎重投与グラフ'!A1","2-16.多剤服薬者に係る分析.xlsx#市区町村別_慎重投与グラフ!A1")</f>
        <v>2-16.多剤服薬者に係る分析.xlsx#市区町村別_慎重投与グラフ!A1</v>
      </c>
    </row>
    <row r="714" spans="2:9" ht="48" customHeight="1">
      <c r="B714" s="47"/>
      <c r="C714" s="49">
        <v>17</v>
      </c>
      <c r="D714" s="46" t="s">
        <v>262</v>
      </c>
      <c r="E714" s="36" t="s">
        <v>241</v>
      </c>
      <c r="F714" s="20" t="s">
        <v>1397</v>
      </c>
      <c r="G714" s="36" t="s">
        <v>409</v>
      </c>
      <c r="H714" s="11" t="s">
        <v>1265</v>
      </c>
      <c r="I714" s="19" t="str">
        <f>HYPERLINK("..\医療費分析(令和3年度)\2-17.在宅医療に係る分析.xlsx#'年齢階層別_在宅(医科)'!A1","2-17.在宅医療に係る分析.xlsx#年齢階層別_在宅(医科)!A1")</f>
        <v>2-17.在宅医療に係る分析.xlsx#年齢階層別_在宅(医科)!A1</v>
      </c>
    </row>
    <row r="715" spans="2:9" ht="48" customHeight="1">
      <c r="B715" s="47"/>
      <c r="C715" s="50"/>
      <c r="D715" s="47"/>
      <c r="E715" s="37"/>
      <c r="F715" s="21" t="s">
        <v>1398</v>
      </c>
      <c r="G715" s="37"/>
      <c r="H715" s="14" t="s">
        <v>1266</v>
      </c>
      <c r="I715" s="28" t="str">
        <f>HYPERLINK("..\医療費分析(令和3年度)\2-17.在宅医療に係る分析.xlsx#'要介護度別_在宅(医科)'!A1","2-17.在宅医療に係る分析.xlsx#要介護度別_在宅(医科)!A1")</f>
        <v>2-17.在宅医療に係る分析.xlsx#要介護度別_在宅(医科)!A1</v>
      </c>
    </row>
    <row r="716" spans="2:9" ht="48" customHeight="1">
      <c r="B716" s="47"/>
      <c r="C716" s="50"/>
      <c r="D716" s="47"/>
      <c r="E716" s="37"/>
      <c r="F716" s="21" t="s">
        <v>1399</v>
      </c>
      <c r="G716" s="37"/>
      <c r="H716" s="14" t="s">
        <v>1267</v>
      </c>
      <c r="I716" s="28" t="str">
        <f>HYPERLINK("..\医療費分析(令和3年度)\2-17.在宅医療に係る分析.xlsx#'男女別_在宅(医科)'!A1","2-17.在宅医療に係る分析.xlsx#男女別_在宅(医科)!A1")</f>
        <v>2-17.在宅医療に係る分析.xlsx#男女別_在宅(医科)!A1</v>
      </c>
    </row>
    <row r="717" spans="2:9" ht="48" customHeight="1">
      <c r="B717" s="47"/>
      <c r="C717" s="50"/>
      <c r="D717" s="47"/>
      <c r="E717" s="37"/>
      <c r="F717" s="21" t="s">
        <v>1240</v>
      </c>
      <c r="G717" s="37"/>
      <c r="H717" s="7" t="s">
        <v>549</v>
      </c>
      <c r="I717" s="28" t="str">
        <f>HYPERLINK("..\医療費分析(令和3年度)\2-17.在宅医療に係る分析.xlsx#'地区別_在宅(医科)'!A1","2-17.在宅医療に係る分析.xlsx#地区別_在宅(医科)!A1")</f>
        <v>2-17.在宅医療に係る分析.xlsx#地区別_在宅(医科)!A1</v>
      </c>
    </row>
    <row r="718" spans="2:9" ht="48" customHeight="1">
      <c r="B718" s="47"/>
      <c r="C718" s="50"/>
      <c r="D718" s="47"/>
      <c r="E718" s="37"/>
      <c r="F718" s="21" t="s">
        <v>1241</v>
      </c>
      <c r="G718" s="37"/>
      <c r="H718" s="7" t="s">
        <v>550</v>
      </c>
      <c r="I718" s="28" t="str">
        <f>HYPERLINK("..\医療費分析(令和3年度)\2-17.在宅医療に係る分析.xlsx#'地区別_在宅患者割合(医科)グラフ'!A1","2-17.在宅医療に係る分析.xlsx#地区別_在宅患者割合(医科)グラフ!A1")</f>
        <v>2-17.在宅医療に係る分析.xlsx#地区別_在宅患者割合(医科)グラフ!A1</v>
      </c>
    </row>
    <row r="719" spans="2:9" ht="48" customHeight="1">
      <c r="B719" s="47"/>
      <c r="C719" s="50"/>
      <c r="D719" s="47"/>
      <c r="E719" s="37"/>
      <c r="F719" s="21" t="s">
        <v>1242</v>
      </c>
      <c r="G719" s="37"/>
      <c r="H719" s="7" t="s">
        <v>551</v>
      </c>
      <c r="I719" s="28" t="str">
        <f>HYPERLINK("..\医療費分析(令和3年度)\2-17.在宅医療に係る分析.xlsx#'地区別_在宅患者割合(医科)MAP'!A1","2-17.在宅医療に係る分析.xlsx#地区別_在宅患者割合(医科)MAP!A1")</f>
        <v>2-17.在宅医療に係る分析.xlsx#地区別_在宅患者割合(医科)MAP!A1</v>
      </c>
    </row>
    <row r="720" spans="2:9" ht="48" customHeight="1">
      <c r="B720" s="47"/>
      <c r="C720" s="50"/>
      <c r="D720" s="47"/>
      <c r="E720" s="37"/>
      <c r="F720" s="21" t="s">
        <v>1243</v>
      </c>
      <c r="G720" s="37"/>
      <c r="H720" s="7" t="s">
        <v>552</v>
      </c>
      <c r="I720" s="28" t="str">
        <f>HYPERLINK("..\医療費分析(令和3年度)\2-17.在宅医療に係る分析.xlsx#'地区別_訪問診療患者割合(医科)グラフ'!A1","2-17.在宅医療に係る分析.xlsx#地区別_訪問診療患者割合(医科)グラフ!A1")</f>
        <v>2-17.在宅医療に係る分析.xlsx#地区別_訪問診療患者割合(医科)グラフ!A1</v>
      </c>
    </row>
    <row r="721" spans="2:9" ht="48" customHeight="1">
      <c r="B721" s="47"/>
      <c r="C721" s="50"/>
      <c r="D721" s="47"/>
      <c r="E721" s="37"/>
      <c r="F721" s="21" t="s">
        <v>1244</v>
      </c>
      <c r="G721" s="37"/>
      <c r="H721" s="7" t="s">
        <v>553</v>
      </c>
      <c r="I721" s="28" t="str">
        <f>HYPERLINK("..\医療費分析(令和3年度)\2-17.在宅医療に係る分析.xlsx#'市区町村別_在宅(医科)'!A1","2-17.在宅医療に係る分析.xlsx#市区町村別_在宅(医科)!A1")</f>
        <v>2-17.在宅医療に係る分析.xlsx#市区町村別_在宅(医科)!A1</v>
      </c>
    </row>
    <row r="722" spans="2:9" ht="48" customHeight="1">
      <c r="B722" s="47"/>
      <c r="C722" s="50"/>
      <c r="D722" s="47"/>
      <c r="E722" s="37"/>
      <c r="F722" s="21" t="s">
        <v>1245</v>
      </c>
      <c r="G722" s="37"/>
      <c r="H722" s="7" t="s">
        <v>554</v>
      </c>
      <c r="I722" s="28" t="str">
        <f>HYPERLINK("..\医療費分析(令和3年度)\2-17.在宅医療に係る分析.xlsx#'市区町村別_在宅患者割合(医科)グラフ'!A1","2-17.在宅医療に係る分析.xlsx#市区町村別_在宅患者割合(医科)グラフ!A1")</f>
        <v>2-17.在宅医療に係る分析.xlsx#市区町村別_在宅患者割合(医科)グラフ!A1</v>
      </c>
    </row>
    <row r="723" spans="2:9" ht="48" customHeight="1">
      <c r="B723" s="47"/>
      <c r="C723" s="50"/>
      <c r="D723" s="47"/>
      <c r="E723" s="37"/>
      <c r="F723" s="21" t="s">
        <v>1246</v>
      </c>
      <c r="G723" s="37"/>
      <c r="H723" s="7" t="s">
        <v>555</v>
      </c>
      <c r="I723" s="28" t="str">
        <f>HYPERLINK("..\医療費分析(令和3年度)\2-17.在宅医療に係る分析.xlsx#'市区町村別_在宅患者割合(医科)MAP'!A1","2-17.在宅医療に係る分析.xlsx#市区町村別_在宅患者割合(医科)MAP!A1")</f>
        <v>2-17.在宅医療に係る分析.xlsx#市区町村別_在宅患者割合(医科)MAP!A1</v>
      </c>
    </row>
    <row r="724" spans="2:9" ht="48" customHeight="1">
      <c r="B724" s="47"/>
      <c r="C724" s="50"/>
      <c r="D724" s="47"/>
      <c r="E724" s="38"/>
      <c r="F724" s="22" t="s">
        <v>1247</v>
      </c>
      <c r="G724" s="37"/>
      <c r="H724" s="12" t="s">
        <v>556</v>
      </c>
      <c r="I724" s="29" t="str">
        <f>HYPERLINK("..\医療費分析(令和3年度)\2-17.在宅医療に係る分析.xlsx#'市区町村別_訪問診療患者割合(医科)グラフ'!A1","2-17.在宅医療に係る分析.xlsx#市区町村別_訪問診療患者割合(医科)グラフ!A1")</f>
        <v>2-17.在宅医療に係る分析.xlsx#市区町村別_訪問診療患者割合(医科)グラフ!A1</v>
      </c>
    </row>
    <row r="725" spans="2:9" ht="48" customHeight="1">
      <c r="B725" s="47"/>
      <c r="C725" s="50"/>
      <c r="D725" s="47"/>
      <c r="E725" s="36" t="s">
        <v>242</v>
      </c>
      <c r="F725" s="20" t="s">
        <v>1401</v>
      </c>
      <c r="G725" s="37"/>
      <c r="H725" s="11" t="s">
        <v>1400</v>
      </c>
      <c r="I725" s="19" t="str">
        <f>HYPERLINK("..\医療費分析(令和3年度)\2-17.在宅医療に係る分析.xlsx#'年齢階層別_在宅(歯科)'!A1","2-17.在宅医療に係る分析.xlsx#年齢階層別_在宅(歯科)!A1")</f>
        <v>2-17.在宅医療に係る分析.xlsx#年齢階層別_在宅(歯科)!A1</v>
      </c>
    </row>
    <row r="726" spans="2:9" ht="48" customHeight="1">
      <c r="B726" s="47"/>
      <c r="C726" s="50"/>
      <c r="D726" s="47"/>
      <c r="E726" s="37"/>
      <c r="F726" s="21" t="s">
        <v>1403</v>
      </c>
      <c r="G726" s="37"/>
      <c r="H726" s="14" t="s">
        <v>1402</v>
      </c>
      <c r="I726" s="28" t="str">
        <f>HYPERLINK("..\医療費分析(令和3年度)\2-17.在宅医療に係る分析.xlsx#'要介護度別_在宅(歯科)'!A1","2-17.在宅医療に係る分析.xlsx#要介護度別_在宅(歯科)!A1")</f>
        <v>2-17.在宅医療に係る分析.xlsx#要介護度別_在宅(歯科)!A1</v>
      </c>
    </row>
    <row r="727" spans="2:9" ht="48" customHeight="1">
      <c r="B727" s="47"/>
      <c r="C727" s="50"/>
      <c r="D727" s="47"/>
      <c r="E727" s="37"/>
      <c r="F727" s="21" t="s">
        <v>1404</v>
      </c>
      <c r="G727" s="37"/>
      <c r="H727" s="14" t="s">
        <v>1268</v>
      </c>
      <c r="I727" s="28" t="str">
        <f>HYPERLINK("..\医療費分析(令和3年度)\2-17.在宅医療に係る分析.xlsx#'男女別_在宅(歯科)'!A1","2-17.在宅医療に係る分析.xlsx#男女別_在宅(歯科)!A1")</f>
        <v>2-17.在宅医療に係る分析.xlsx#男女別_在宅(歯科)!A1</v>
      </c>
    </row>
    <row r="728" spans="2:9" ht="48" customHeight="1">
      <c r="B728" s="47"/>
      <c r="C728" s="50"/>
      <c r="D728" s="47"/>
      <c r="E728" s="37"/>
      <c r="F728" s="21" t="s">
        <v>1248</v>
      </c>
      <c r="G728" s="37"/>
      <c r="H728" s="7" t="s">
        <v>557</v>
      </c>
      <c r="I728" s="28" t="str">
        <f>HYPERLINK("..\医療費分析(令和3年度)\2-17.在宅医療に係る分析.xlsx#'地区別_在宅(歯科)'!A1","2-17.在宅医療に係る分析.xlsx#地区別_在宅(歯科)!A1")</f>
        <v>2-17.在宅医療に係る分析.xlsx#地区別_在宅(歯科)!A1</v>
      </c>
    </row>
    <row r="729" spans="2:9" ht="48" customHeight="1">
      <c r="B729" s="47"/>
      <c r="C729" s="50"/>
      <c r="D729" s="47"/>
      <c r="E729" s="37"/>
      <c r="F729" s="21" t="s">
        <v>1249</v>
      </c>
      <c r="G729" s="37"/>
      <c r="H729" s="7" t="s">
        <v>558</v>
      </c>
      <c r="I729" s="28" t="str">
        <f>HYPERLINK("..\医療費分析(令和3年度)\2-17.在宅医療に係る分析.xlsx#'地区別_在宅患者割合(歯科)グラフ'!A1","2-17.在宅医療に係る分析.xlsx#地区別_在宅患者割合(歯科)グラフ!A1")</f>
        <v>2-17.在宅医療に係る分析.xlsx#地区別_在宅患者割合(歯科)グラフ!A1</v>
      </c>
    </row>
    <row r="730" spans="2:9" ht="48" customHeight="1">
      <c r="B730" s="47"/>
      <c r="C730" s="50"/>
      <c r="D730" s="47"/>
      <c r="E730" s="37"/>
      <c r="F730" s="21" t="s">
        <v>1250</v>
      </c>
      <c r="G730" s="37"/>
      <c r="H730" s="7" t="s">
        <v>559</v>
      </c>
      <c r="I730" s="28" t="str">
        <f>HYPERLINK("..\医療費分析(令和3年度)\2-17.在宅医療に係る分析.xlsx#'地区別_在宅患者割合(歯科)MAP'!A1","2-17.在宅医療に係る分析.xlsx#地区別_在宅患者割合(歯科)MAP!A1")</f>
        <v>2-17.在宅医療に係る分析.xlsx#地区別_在宅患者割合(歯科)MAP!A1</v>
      </c>
    </row>
    <row r="731" spans="2:9" ht="48" customHeight="1">
      <c r="B731" s="47"/>
      <c r="C731" s="50"/>
      <c r="D731" s="47"/>
      <c r="E731" s="37"/>
      <c r="F731" s="21" t="s">
        <v>1251</v>
      </c>
      <c r="G731" s="37"/>
      <c r="H731" s="7" t="s">
        <v>560</v>
      </c>
      <c r="I731" s="28" t="str">
        <f>HYPERLINK("..\医療費分析(令和3年度)\2-17.在宅医療に係る分析.xlsx#'地区別_訪問診療患者割合(歯科)グラフ'!A1","2-17.在宅医療に係る分析.xlsx#地区別_訪問診療患者割合(歯科)グラフ!A1")</f>
        <v>2-17.在宅医療に係る分析.xlsx#地区別_訪問診療患者割合(歯科)グラフ!A1</v>
      </c>
    </row>
    <row r="732" spans="2:9" ht="48" customHeight="1">
      <c r="B732" s="47"/>
      <c r="C732" s="50"/>
      <c r="D732" s="47"/>
      <c r="E732" s="37"/>
      <c r="F732" s="21" t="s">
        <v>1252</v>
      </c>
      <c r="G732" s="37"/>
      <c r="H732" s="7" t="s">
        <v>561</v>
      </c>
      <c r="I732" s="28" t="str">
        <f>HYPERLINK("..\医療費分析(令和3年度)\2-17.在宅医療に係る分析.xlsx#'市区町村別_在宅(歯科)'!A1","2-17.在宅医療に係る分析.xlsx#市区町村別_在宅(歯科)!A1")</f>
        <v>2-17.在宅医療に係る分析.xlsx#市区町村別_在宅(歯科)!A1</v>
      </c>
    </row>
    <row r="733" spans="2:9" ht="48" customHeight="1">
      <c r="B733" s="47"/>
      <c r="C733" s="50"/>
      <c r="D733" s="47"/>
      <c r="E733" s="37"/>
      <c r="F733" s="21" t="s">
        <v>1253</v>
      </c>
      <c r="G733" s="37"/>
      <c r="H733" s="7" t="s">
        <v>562</v>
      </c>
      <c r="I733" s="28" t="str">
        <f>HYPERLINK("..\医療費分析(令和3年度)\2-17.在宅医療に係る分析.xlsx#'市区町村別_在宅患者割合(歯科)グラフ'!A1","2-17.在宅医療に係る分析.xlsx#市区町村別_在宅患者割合(歯科)グラフ!A1")</f>
        <v>2-17.在宅医療に係る分析.xlsx#市区町村別_在宅患者割合(歯科)グラフ!A1</v>
      </c>
    </row>
    <row r="734" spans="2:9" ht="48" customHeight="1">
      <c r="B734" s="47"/>
      <c r="C734" s="50"/>
      <c r="D734" s="47"/>
      <c r="E734" s="37"/>
      <c r="F734" s="21" t="s">
        <v>1254</v>
      </c>
      <c r="G734" s="37"/>
      <c r="H734" s="7" t="s">
        <v>563</v>
      </c>
      <c r="I734" s="28" t="str">
        <f>HYPERLINK("..\医療費分析(令和3年度)\2-17.在宅医療に係る分析.xlsx#'市区町村別_在宅患者割合(歯科)MAP'!A1","2-17.在宅医療に係る分析.xlsx#市区町村別_在宅患者割合(歯科)MAP!A1")</f>
        <v>2-17.在宅医療に係る分析.xlsx#市区町村別_在宅患者割合(歯科)MAP!A1</v>
      </c>
    </row>
    <row r="735" spans="2:9" ht="48" customHeight="1">
      <c r="B735" s="47"/>
      <c r="C735" s="50"/>
      <c r="D735" s="47"/>
      <c r="E735" s="38"/>
      <c r="F735" s="22" t="s">
        <v>1255</v>
      </c>
      <c r="G735" s="37"/>
      <c r="H735" s="9" t="s">
        <v>564</v>
      </c>
      <c r="I735" s="29" t="str">
        <f>HYPERLINK("..\医療費分析(令和3年度)\2-17.在宅医療に係る分析.xlsx#'市区町村別_訪問診療患者割合(歯科)グラフ'!A1","2-17.在宅医療に係る分析.xlsx#市区町村別_訪問診療患者割合(歯科)グラフ!A1")</f>
        <v>2-17.在宅医療に係る分析.xlsx#市区町村別_訪問診療患者割合(歯科)グラフ!A1</v>
      </c>
    </row>
    <row r="736" spans="2:9" ht="48" customHeight="1">
      <c r="B736" s="47"/>
      <c r="C736" s="50"/>
      <c r="D736" s="47"/>
      <c r="E736" s="36" t="s">
        <v>250</v>
      </c>
      <c r="F736" s="20" t="s">
        <v>1256</v>
      </c>
      <c r="G736" s="37"/>
      <c r="H736" s="14" t="s">
        <v>565</v>
      </c>
      <c r="I736" s="19" t="str">
        <f>HYPERLINK("..\医療費分析(令和3年度)\2-17.在宅医療に係る分析.xlsx#'在宅患者の疾病傾向'!A1","2-17.在宅医療に係る分析.xlsx#在宅患者の疾病傾向!A1")</f>
        <v>2-17.在宅医療に係る分析.xlsx#在宅患者の疾病傾向!A1</v>
      </c>
    </row>
    <row r="737" spans="2:9" ht="48" customHeight="1">
      <c r="B737" s="47"/>
      <c r="C737" s="50"/>
      <c r="D737" s="47"/>
      <c r="E737" s="37"/>
      <c r="F737" s="21" t="s">
        <v>1257</v>
      </c>
      <c r="G737" s="37"/>
      <c r="H737" s="7" t="s">
        <v>566</v>
      </c>
      <c r="I737" s="28" t="str">
        <f>HYPERLINK("..\医療費分析(令和3年度)\2-17.在宅医療に係る分析.xlsx#'地区別_在宅患者の疾病傾向(医療費)'!A1","2-17.在宅医療に係る分析.xlsx#地区別_在宅患者の疾病傾向(医療費)!A1")</f>
        <v>2-17.在宅医療に係る分析.xlsx#地区別_在宅患者の疾病傾向(医療費)!A1</v>
      </c>
    </row>
    <row r="738" spans="2:9" ht="48" customHeight="1">
      <c r="B738" s="47"/>
      <c r="C738" s="50"/>
      <c r="D738" s="47"/>
      <c r="E738" s="37"/>
      <c r="F738" s="21" t="s">
        <v>1258</v>
      </c>
      <c r="G738" s="37"/>
      <c r="H738" s="7" t="s">
        <v>567</v>
      </c>
      <c r="I738" s="28" t="str">
        <f>HYPERLINK("..\医療費分析(令和3年度)\2-17.在宅医療に係る分析.xlsx#'市区町村別_在宅患者の疾病傾向(医療費)'!A1","2-17.在宅医療に係る分析.xlsx#市区町村別_在宅患者の疾病傾向(医療費)!A1")</f>
        <v>2-17.在宅医療に係る分析.xlsx#市区町村別_在宅患者の疾病傾向(医療費)!A1</v>
      </c>
    </row>
    <row r="739" spans="2:9" ht="48" customHeight="1">
      <c r="B739" s="47"/>
      <c r="C739" s="50"/>
      <c r="D739" s="47"/>
      <c r="E739" s="37"/>
      <c r="F739" s="21" t="s">
        <v>1259</v>
      </c>
      <c r="G739" s="37"/>
      <c r="H739" s="7" t="s">
        <v>568</v>
      </c>
      <c r="I739" s="28" t="str">
        <f>HYPERLINK("..\医療費分析(令和3年度)\2-17.在宅医療に係る分析.xlsx#'地区別_在宅患者の疾病傾向(患者数)'!A1","2-17.在宅医療に係る分析.xlsx#地区別_在宅患者の疾病傾向(患者数)!A1")</f>
        <v>2-17.在宅医療に係る分析.xlsx#地区別_在宅患者の疾病傾向(患者数)!A1</v>
      </c>
    </row>
    <row r="740" spans="2:9" ht="48" customHeight="1">
      <c r="B740" s="47"/>
      <c r="C740" s="50"/>
      <c r="D740" s="47"/>
      <c r="E740" s="37"/>
      <c r="F740" s="21" t="s">
        <v>1260</v>
      </c>
      <c r="G740" s="37"/>
      <c r="H740" s="7" t="s">
        <v>569</v>
      </c>
      <c r="I740" s="28" t="str">
        <f>HYPERLINK("..\医療費分析(令和3年度)\2-17.在宅医療に係る分析.xlsx#'市区町村別_在宅患者の疾病傾向(患者数)'!A1","2-17.在宅医療に係る分析.xlsx#市区町村別_在宅患者の疾病傾向(患者数)!A1")</f>
        <v>2-17.在宅医療に係る分析.xlsx#市区町村別_在宅患者の疾病傾向(患者数)!A1</v>
      </c>
    </row>
    <row r="741" spans="2:9" ht="48" customHeight="1">
      <c r="B741" s="47"/>
      <c r="C741" s="50"/>
      <c r="D741" s="47"/>
      <c r="E741" s="37"/>
      <c r="F741" s="21" t="s">
        <v>1261</v>
      </c>
      <c r="G741" s="37"/>
      <c r="H741" s="7" t="s">
        <v>570</v>
      </c>
      <c r="I741" s="28" t="str">
        <f>HYPERLINK("..\医療費分析(令和3年度)\2-17.在宅医療に係る分析.xlsx#'地区別_在宅患者の疾病傾向(一人当たり医療費)'!A1","2-17.在宅医療に係る分析.xlsx#地区別_在宅患者の疾病傾向(一人当たり医療費)!A1")</f>
        <v>2-17.在宅医療に係る分析.xlsx#地区別_在宅患者の疾病傾向(一人当たり医療費)!A1</v>
      </c>
    </row>
    <row r="742" spans="2:9" ht="48" customHeight="1">
      <c r="B742" s="47"/>
      <c r="C742" s="50"/>
      <c r="D742" s="47"/>
      <c r="E742" s="38"/>
      <c r="F742" s="22" t="s">
        <v>1262</v>
      </c>
      <c r="G742" s="37"/>
      <c r="H742" s="9" t="s">
        <v>571</v>
      </c>
      <c r="I742" s="29" t="str">
        <f>HYPERLINK("..\医療費分析(令和3年度)\2-17.在宅医療に係る分析.xlsx#'市区町村別_在宅患者の疾病傾向(一人当たり医療費)'!A1","2-17.在宅医療に係る分析.xlsx#市区町村別_在宅患者の疾病傾向(一人当たり医療費)!A1")</f>
        <v>2-17.在宅医療に係る分析.xlsx#市区町村別_在宅患者の疾病傾向(一人当たり医療費)!A1</v>
      </c>
    </row>
    <row r="743" spans="2:9" ht="48" customHeight="1">
      <c r="B743" s="47"/>
      <c r="C743" s="50"/>
      <c r="D743" s="47"/>
      <c r="E743" s="36" t="s">
        <v>240</v>
      </c>
      <c r="F743" s="20" t="s">
        <v>1263</v>
      </c>
      <c r="G743" s="37"/>
      <c r="H743" s="14" t="s">
        <v>572</v>
      </c>
      <c r="I743" s="19" t="str">
        <f>HYPERLINK("..\医療費分析(令和3年度)\2-17.在宅医療に係る分析.xlsx#'地区別_医療機関数'!A1","2-17.在宅医療に係る分析.xlsx#地区別_医療機関数!A1")</f>
        <v>2-17.在宅医療に係る分析.xlsx#地区別_医療機関数!A1</v>
      </c>
    </row>
    <row r="744" spans="2:9" ht="48" customHeight="1">
      <c r="B744" s="47"/>
      <c r="C744" s="50"/>
      <c r="D744" s="47"/>
      <c r="E744" s="38"/>
      <c r="F744" s="22" t="s">
        <v>1264</v>
      </c>
      <c r="G744" s="37"/>
      <c r="H744" s="12" t="s">
        <v>573</v>
      </c>
      <c r="I744" s="29" t="str">
        <f>HYPERLINK("..\医療費分析(令和3年度)\2-17.在宅医療に係る分析.xlsx#'市区町村別_医療機関数'!A1","2-17.在宅医療に係る分析.xlsx#市区町村別_医療機関数!A1")</f>
        <v>2-17.在宅医療に係る分析.xlsx#市区町村別_医療機関数!A1</v>
      </c>
    </row>
    <row r="745" spans="2:9" ht="48" customHeight="1">
      <c r="B745" s="47"/>
      <c r="C745" s="49">
        <v>18</v>
      </c>
      <c r="D745" s="60" t="s">
        <v>833</v>
      </c>
      <c r="E745" s="36" t="s">
        <v>827</v>
      </c>
      <c r="F745" s="5" t="s">
        <v>974</v>
      </c>
      <c r="G745" s="36" t="s">
        <v>410</v>
      </c>
      <c r="H745" s="11" t="s">
        <v>881</v>
      </c>
      <c r="I745" s="19" t="str">
        <f>HYPERLINK("..\医療費分析(令和3年度)\2-18.COVID-19に係る分析.xlsx#'COVID-19の患者状況'!A1","2-18.COVID-19に係る分析.xlsx#COVID-19の患者状況!A1")</f>
        <v>2-18.COVID-19に係る分析.xlsx#COVID-19の患者状況!A1</v>
      </c>
    </row>
    <row r="746" spans="2:9" ht="48" customHeight="1">
      <c r="B746" s="47"/>
      <c r="C746" s="50"/>
      <c r="D746" s="61"/>
      <c r="E746" s="37"/>
      <c r="F746" s="8" t="s">
        <v>1443</v>
      </c>
      <c r="G746" s="37"/>
      <c r="H746" s="14" t="s">
        <v>1014</v>
      </c>
      <c r="I746" s="28" t="str">
        <f>HYPERLINK("..\医療費分析(令和3年度)\2-18.COVID-19に係る分析.xlsx#'年齢階層別_COVID-19の状況'!A1","2-18.COVID-19に係る分析.xlsx#年齢階層別_COVID-19の状況!A1")</f>
        <v>2-18.COVID-19に係る分析.xlsx#年齢階層別_COVID-19の状況!A1</v>
      </c>
    </row>
    <row r="747" spans="2:9" ht="48" customHeight="1">
      <c r="B747" s="47"/>
      <c r="C747" s="50"/>
      <c r="D747" s="61"/>
      <c r="E747" s="37"/>
      <c r="F747" s="8" t="s">
        <v>1441</v>
      </c>
      <c r="G747" s="37"/>
      <c r="H747" s="14" t="s">
        <v>1013</v>
      </c>
      <c r="I747" s="28" t="str">
        <f>HYPERLINK("..\医療費分析(令和3年度)\2-18.COVID-19に係る分析.xlsx#'男女別_COVID-19の状況'!A1","2-18.COVID-19に係る分析.xlsx#男女別_COVID-19の状況!A1")</f>
        <v>2-18.COVID-19に係る分析.xlsx#男女別_COVID-19の状況!A1</v>
      </c>
    </row>
    <row r="748" spans="2:9" ht="48" customHeight="1">
      <c r="B748" s="47"/>
      <c r="C748" s="50"/>
      <c r="D748" s="61"/>
      <c r="E748" s="37"/>
      <c r="F748" s="6" t="s">
        <v>828</v>
      </c>
      <c r="G748" s="37"/>
      <c r="H748" s="14" t="s">
        <v>411</v>
      </c>
      <c r="I748" s="28" t="str">
        <f>HYPERLINK("..\医療費分析(令和3年度)\2-18.COVID-19に係る分析.xlsx#'地区別_COVID-19の状況'!A1","2-18.COVID-19に係る分析.xlsx#地区別_COVID-19の状況!A1")</f>
        <v>2-18.COVID-19に係る分析.xlsx#地区別_COVID-19の状況!A1</v>
      </c>
    </row>
    <row r="749" spans="2:9" ht="48" customHeight="1">
      <c r="B749" s="47"/>
      <c r="C749" s="50"/>
      <c r="D749" s="61"/>
      <c r="E749" s="37"/>
      <c r="F749" s="6" t="s">
        <v>882</v>
      </c>
      <c r="G749" s="37"/>
      <c r="H749" s="14" t="s">
        <v>901</v>
      </c>
      <c r="I749" s="28" t="str">
        <f>HYPERLINK("..\医療費分析(令和3年度)\2-18.COVID-19に係る分析.xlsx#'地区別_被保険者一人当たりのCOVID-19医療費グラフ'!A1","2-18.COVID-19に係る分析.xlsx#地区別_被保険者一人当たりのCOVID-19医療費グラフ!A1")</f>
        <v>2-18.COVID-19に係る分析.xlsx#地区別_被保険者一人当たりのCOVID-19医療費グラフ!A1</v>
      </c>
    </row>
    <row r="750" spans="2:9" ht="48" customHeight="1">
      <c r="B750" s="47"/>
      <c r="C750" s="50"/>
      <c r="D750" s="61"/>
      <c r="E750" s="37"/>
      <c r="F750" s="6" t="s">
        <v>883</v>
      </c>
      <c r="G750" s="37"/>
      <c r="H750" s="14" t="s">
        <v>902</v>
      </c>
      <c r="I750" s="28" t="str">
        <f>HYPERLINK("..\医療費分析(令和3年度)\2-18.COVID-19に係る分析.xlsx#'地区別_被保険者一人当たりのCOVID-19医療費MAP'!A1","2-18.COVID-19に係る分析.xlsx#地区別_被保険者一人当たりのCOVID-19医療費MAP!A1")</f>
        <v>2-18.COVID-19に係る分析.xlsx#地区別_被保険者一人当たりのCOVID-19医療費MAP!A1</v>
      </c>
    </row>
    <row r="751" spans="2:9" ht="48" customHeight="1">
      <c r="B751" s="47"/>
      <c r="C751" s="50"/>
      <c r="D751" s="61"/>
      <c r="E751" s="37"/>
      <c r="F751" s="6" t="s">
        <v>884</v>
      </c>
      <c r="G751" s="37"/>
      <c r="H751" s="14" t="s">
        <v>412</v>
      </c>
      <c r="I751" s="28" t="str">
        <f>HYPERLINK("..\医療費分析(令和3年度)\2-18.COVID-19に係る分析.xlsx#'地区別_患者一人当たりのCOVID-19医療費グラフ'!A1","2-18.COVID-19に係る分析.xlsx#地区別_患者一人当たりのCOVID-19医療費グラフ!A1")</f>
        <v>2-18.COVID-19に係る分析.xlsx#地区別_患者一人当たりのCOVID-19医療費グラフ!A1</v>
      </c>
    </row>
    <row r="752" spans="2:9" ht="48" customHeight="1">
      <c r="B752" s="47"/>
      <c r="C752" s="50"/>
      <c r="D752" s="61"/>
      <c r="E752" s="37"/>
      <c r="F752" s="6" t="s">
        <v>885</v>
      </c>
      <c r="G752" s="37"/>
      <c r="H752" s="14" t="s">
        <v>413</v>
      </c>
      <c r="I752" s="28" t="str">
        <f>HYPERLINK("..\医療費分析(令和3年度)\2-18.COVID-19に係る分析.xlsx#'地区別_患者一人当たりのCOVID-19医療費MAP'!A1","2-18.COVID-19に係る分析.xlsx#地区別_患者一人当たりのCOVID-19医療費MAP!A1")</f>
        <v>2-18.COVID-19に係る分析.xlsx#地区別_患者一人当たりのCOVID-19医療費MAP!A1</v>
      </c>
    </row>
    <row r="753" spans="2:9" ht="48" customHeight="1">
      <c r="B753" s="47"/>
      <c r="C753" s="50"/>
      <c r="D753" s="61"/>
      <c r="E753" s="37"/>
      <c r="F753" s="6" t="s">
        <v>886</v>
      </c>
      <c r="G753" s="37"/>
      <c r="H753" s="14" t="s">
        <v>903</v>
      </c>
      <c r="I753" s="28" t="str">
        <f>HYPERLINK("..\医療費分析(令和3年度)\2-18.COVID-19に係る分析.xlsx#'地区別_COVID-19患者割合グラフ'!A1","2-18.COVID-19に係る分析.xlsx#地区別_COVID-19患者割合グラフ!A1")</f>
        <v>2-18.COVID-19に係る分析.xlsx#地区別_COVID-19患者割合グラフ!A1</v>
      </c>
    </row>
    <row r="754" spans="2:9" ht="48" customHeight="1">
      <c r="B754" s="47"/>
      <c r="C754" s="50"/>
      <c r="D754" s="61"/>
      <c r="E754" s="37"/>
      <c r="F754" s="6" t="s">
        <v>887</v>
      </c>
      <c r="G754" s="37"/>
      <c r="H754" s="14" t="s">
        <v>904</v>
      </c>
      <c r="I754" s="28" t="str">
        <f>HYPERLINK("..\医療費分析(令和3年度)\2-18.COVID-19に係る分析.xlsx#'地区別_COVID-19患者割合MAP'!A1","2-18.COVID-19に係る分析.xlsx#地区別_COVID-19患者割合MAP!A1")</f>
        <v>2-18.COVID-19に係る分析.xlsx#地区別_COVID-19患者割合MAP!A1</v>
      </c>
    </row>
    <row r="755" spans="2:9" ht="48" customHeight="1">
      <c r="B755" s="47"/>
      <c r="C755" s="50"/>
      <c r="D755" s="61"/>
      <c r="E755" s="37"/>
      <c r="F755" s="6" t="s">
        <v>888</v>
      </c>
      <c r="G755" s="37"/>
      <c r="H755" s="14" t="s">
        <v>414</v>
      </c>
      <c r="I755" s="28" t="str">
        <f>HYPERLINK("..\医療費分析(令和3年度)\2-18.COVID-19に係る分析.xlsx#'市区町村別_COVID-19の状況'!A1","2-18.COVID-19に係る分析.xlsx#市区町村別_COVID-19の状況!A1")</f>
        <v>2-18.COVID-19に係る分析.xlsx#市区町村別_COVID-19の状況!A1</v>
      </c>
    </row>
    <row r="756" spans="2:9" ht="48" customHeight="1">
      <c r="B756" s="47"/>
      <c r="C756" s="50"/>
      <c r="D756" s="61"/>
      <c r="E756" s="37"/>
      <c r="F756" s="6" t="s">
        <v>889</v>
      </c>
      <c r="G756" s="37"/>
      <c r="H756" s="7" t="s">
        <v>905</v>
      </c>
      <c r="I756" s="28" t="str">
        <f>HYPERLINK("..\医療費分析(令和3年度)\2-18.COVID-19に係る分析.xlsx#'市区町村別_被保険者一人当たりのCOVID-19医療費グラフ'!A1","2-18.COVID-19に係る分析.xlsx#市区町村別_被保険者一人当たりのCOVID-19医療費グラフ!A1")</f>
        <v>2-18.COVID-19に係る分析.xlsx#市区町村別_被保険者一人当たりのCOVID-19医療費グラフ!A1</v>
      </c>
    </row>
    <row r="757" spans="2:9" ht="48" customHeight="1">
      <c r="B757" s="47"/>
      <c r="C757" s="50"/>
      <c r="D757" s="61"/>
      <c r="E757" s="37"/>
      <c r="F757" s="6" t="s">
        <v>890</v>
      </c>
      <c r="G757" s="37"/>
      <c r="H757" s="7" t="s">
        <v>906</v>
      </c>
      <c r="I757" s="28" t="str">
        <f>HYPERLINK("..\医療費分析(令和3年度)\2-18.COVID-19に係る分析.xlsx#'市区町村別_被保険者一人当たりのCOVID-19医療費MAP'!A1","2-18.COVID-19に係る分析.xlsx#市区町村別_被保険者一人当たりのCOVID-19医療費MAP!A1")</f>
        <v>2-18.COVID-19に係る分析.xlsx#市区町村別_被保険者一人当たりのCOVID-19医療費MAP!A1</v>
      </c>
    </row>
    <row r="758" spans="2:9" ht="48" customHeight="1">
      <c r="B758" s="47"/>
      <c r="C758" s="50"/>
      <c r="D758" s="61"/>
      <c r="E758" s="37"/>
      <c r="F758" s="6" t="s">
        <v>891</v>
      </c>
      <c r="G758" s="37"/>
      <c r="H758" s="7" t="s">
        <v>415</v>
      </c>
      <c r="I758" s="28" t="str">
        <f>HYPERLINK("..\医療費分析(令和3年度)\2-18.COVID-19に係る分析.xlsx#'市区町村別_患者一人当たりのCOVID-19医療費グラフ'!A1","2-18.COVID-19に係る分析.xlsx#市区町村別_患者一人当たりのCOVID-19医療費グラフ!A1")</f>
        <v>2-18.COVID-19に係る分析.xlsx#市区町村別_患者一人当たりのCOVID-19医療費グラフ!A1</v>
      </c>
    </row>
    <row r="759" spans="2:9" ht="48" customHeight="1">
      <c r="B759" s="47"/>
      <c r="C759" s="50"/>
      <c r="D759" s="61"/>
      <c r="E759" s="37"/>
      <c r="F759" s="6" t="s">
        <v>892</v>
      </c>
      <c r="G759" s="37"/>
      <c r="H759" s="7" t="s">
        <v>416</v>
      </c>
      <c r="I759" s="28" t="str">
        <f>HYPERLINK("..\医療費分析(令和3年度)\2-18.COVID-19に係る分析.xlsx#'市区町村別_患者一人当たりのCOVID-19医療費MAP'!A1","2-18.COVID-19に係る分析.xlsx#市区町村別_患者一人当たりのCOVID-19医療費MAP!A1")</f>
        <v>2-18.COVID-19に係る分析.xlsx#市区町村別_患者一人当たりのCOVID-19医療費MAP!A1</v>
      </c>
    </row>
    <row r="760" spans="2:9" ht="48" customHeight="1">
      <c r="B760" s="47"/>
      <c r="C760" s="50"/>
      <c r="D760" s="61"/>
      <c r="E760" s="37"/>
      <c r="F760" s="6" t="s">
        <v>893</v>
      </c>
      <c r="G760" s="37"/>
      <c r="H760" s="7" t="s">
        <v>907</v>
      </c>
      <c r="I760" s="28" t="str">
        <f>HYPERLINK("..\医療費分析(令和3年度)\2-18.COVID-19に係る分析.xlsx#'市区町村別_COVID-19患者割合グラフ'!A1","2-18.COVID-19に係る分析.xlsx#市区町村別_COVID-19患者割合グラフ!A1")</f>
        <v>2-18.COVID-19に係る分析.xlsx#市区町村別_COVID-19患者割合グラフ!A1</v>
      </c>
    </row>
    <row r="761" spans="2:9" ht="48" customHeight="1">
      <c r="B761" s="47"/>
      <c r="C761" s="50"/>
      <c r="D761" s="61"/>
      <c r="E761" s="38"/>
      <c r="F761" s="18" t="s">
        <v>894</v>
      </c>
      <c r="G761" s="37"/>
      <c r="H761" s="12" t="s">
        <v>908</v>
      </c>
      <c r="I761" s="29" t="str">
        <f>HYPERLINK("..\医療費分析(令和3年度)\2-18.COVID-19に係る分析.xlsx#'市区町村別_COVID-19患者割合MAP'!A1","2-18.COVID-19に係る分析.xlsx#市区町村別_COVID-19患者割合MAP!A1")</f>
        <v>2-18.COVID-19に係る分析.xlsx#市区町村別_COVID-19患者割合MAP!A1</v>
      </c>
    </row>
    <row r="762" spans="2:9" ht="48" customHeight="1">
      <c r="B762" s="47"/>
      <c r="C762" s="50"/>
      <c r="D762" s="61"/>
      <c r="E762" s="39" t="s">
        <v>834</v>
      </c>
      <c r="F762" s="5" t="s">
        <v>1017</v>
      </c>
      <c r="G762" s="37"/>
      <c r="H762" s="11" t="s">
        <v>417</v>
      </c>
      <c r="I762" s="19" t="str">
        <f>HYPERLINK("..\医療費分析(令和3年度)\2-18.COVID-19に係る分析.xlsx#'重症患者状況'!A1","2-18.COVID-19に係る分析.xlsx#重症患者状況!A1")</f>
        <v>2-18.COVID-19に係る分析.xlsx#重症患者状況!A1</v>
      </c>
    </row>
    <row r="763" spans="2:9" ht="48" customHeight="1">
      <c r="B763" s="47"/>
      <c r="C763" s="50"/>
      <c r="D763" s="61"/>
      <c r="E763" s="39"/>
      <c r="F763" s="8" t="s">
        <v>1444</v>
      </c>
      <c r="G763" s="37"/>
      <c r="H763" s="14" t="s">
        <v>1015</v>
      </c>
      <c r="I763" s="28" t="str">
        <f>HYPERLINK("..\医療費分析(令和3年度)\2-18.COVID-19に係る分析.xlsx#'年齢階層別_重症患者状況'!A1","2-18.COVID-19に係る分析.xlsx#年齢階層別_重症患者状況!A1")</f>
        <v>2-18.COVID-19に係る分析.xlsx#年齢階層別_重症患者状況!A1</v>
      </c>
    </row>
    <row r="764" spans="2:9" ht="48" customHeight="1">
      <c r="B764" s="47"/>
      <c r="C764" s="50"/>
      <c r="D764" s="61"/>
      <c r="E764" s="39"/>
      <c r="F764" s="8" t="s">
        <v>1442</v>
      </c>
      <c r="G764" s="37"/>
      <c r="H764" s="14" t="s">
        <v>1016</v>
      </c>
      <c r="I764" s="28" t="str">
        <f>HYPERLINK("..\医療費分析(令和3年度)\2-18.COVID-19に係る分析.xlsx#'男女別_重症患者状況'!A1","2-18.COVID-19に係る分析.xlsx#男女別_重症患者状況!A1")</f>
        <v>2-18.COVID-19に係る分析.xlsx#男女別_重症患者状況!A1</v>
      </c>
    </row>
    <row r="765" spans="2:9" ht="48" customHeight="1">
      <c r="B765" s="47"/>
      <c r="C765" s="50"/>
      <c r="D765" s="61"/>
      <c r="E765" s="39"/>
      <c r="F765" s="6" t="s">
        <v>895</v>
      </c>
      <c r="G765" s="37"/>
      <c r="H765" s="7" t="s">
        <v>418</v>
      </c>
      <c r="I765" s="28" t="str">
        <f>HYPERLINK("..\医療費分析(令和3年度)\2-18.COVID-19に係る分析.xlsx#'地区別_重症患者状況'!A1","2-18.COVID-19に係る分析.xlsx#地区別_重症患者状況!A1")</f>
        <v>2-18.COVID-19に係る分析.xlsx#地区別_重症患者状況!A1</v>
      </c>
    </row>
    <row r="766" spans="2:9" ht="48" customHeight="1">
      <c r="B766" s="47"/>
      <c r="C766" s="50"/>
      <c r="D766" s="61"/>
      <c r="E766" s="39"/>
      <c r="F766" s="6" t="s">
        <v>896</v>
      </c>
      <c r="G766" s="37"/>
      <c r="H766" s="7" t="s">
        <v>419</v>
      </c>
      <c r="I766" s="28" t="str">
        <f>HYPERLINK("..\医療費分析(令和3年度)\2-18.COVID-19に係る分析.xlsx#'地区別_重症患者割合グラフ'!A1","2-18.COVID-19に係る分析.xlsx#地区別_重症患者割合グラフ!A1")</f>
        <v>2-18.COVID-19に係る分析.xlsx#地区別_重症患者割合グラフ!A1</v>
      </c>
    </row>
    <row r="767" spans="2:9" ht="48" customHeight="1">
      <c r="B767" s="47"/>
      <c r="C767" s="50"/>
      <c r="D767" s="61"/>
      <c r="E767" s="39"/>
      <c r="F767" s="6" t="s">
        <v>829</v>
      </c>
      <c r="G767" s="37"/>
      <c r="H767" s="7" t="s">
        <v>420</v>
      </c>
      <c r="I767" s="28" t="str">
        <f>HYPERLINK("..\医療費分析(令和3年度)\2-18.COVID-19に係る分析.xlsx#'市区町村別_重症患者状況'!A1","2-18.COVID-19に係る分析.xlsx#市区町村別_重症患者状況!A1")</f>
        <v>2-18.COVID-19に係る分析.xlsx#市区町村別_重症患者状況!A1</v>
      </c>
    </row>
    <row r="768" spans="2:9" ht="48" customHeight="1">
      <c r="B768" s="47"/>
      <c r="C768" s="50"/>
      <c r="D768" s="61"/>
      <c r="E768" s="39"/>
      <c r="F768" s="18" t="s">
        <v>897</v>
      </c>
      <c r="G768" s="37"/>
      <c r="H768" s="12" t="s">
        <v>421</v>
      </c>
      <c r="I768" s="29" t="str">
        <f>HYPERLINK("..\医療費分析(令和3年度)\2-18.COVID-19に係る分析.xlsx#'市区町村別_重症患者割合グラフ'!A1","2-18.COVID-19に係る分析.xlsx#市区町村別_重症患者割合グラフ!A1")</f>
        <v>2-18.COVID-19に係る分析.xlsx#市区町村別_重症患者割合グラフ!A1</v>
      </c>
    </row>
    <row r="769" spans="2:9" ht="48" customHeight="1">
      <c r="B769" s="47"/>
      <c r="C769" s="50"/>
      <c r="D769" s="61"/>
      <c r="E769" s="39" t="s">
        <v>835</v>
      </c>
      <c r="F769" s="5" t="s">
        <v>898</v>
      </c>
      <c r="G769" s="37"/>
      <c r="H769" s="11" t="s">
        <v>422</v>
      </c>
      <c r="I769" s="19" t="str">
        <f>HYPERLINK("..\医療費分析(令和3年度)\2-18.COVID-19に係る分析.xlsx#'重症患者の生活習慣病'!A1","2-18.COVID-19に係る分析.xlsx#重症患者の生活習慣病!A1")</f>
        <v>2-18.COVID-19に係る分析.xlsx#重症患者の生活習慣病!A1</v>
      </c>
    </row>
    <row r="770" spans="2:9" ht="48" customHeight="1">
      <c r="B770" s="47"/>
      <c r="C770" s="50"/>
      <c r="D770" s="61"/>
      <c r="E770" s="39"/>
      <c r="F770" s="6" t="s">
        <v>899</v>
      </c>
      <c r="G770" s="37"/>
      <c r="H770" s="7" t="s">
        <v>909</v>
      </c>
      <c r="I770" s="28" t="str">
        <f>HYPERLINK("..\医療費分析(令和3年度)\2-18.COVID-19に係る分析.xlsx#'地区別_重症患者の生活習慣病'!A1","2-18.COVID-19に係る分析.xlsx#地区別_重症患者の生活習慣病!A1")</f>
        <v>2-18.COVID-19に係る分析.xlsx#地区別_重症患者の生活習慣病!A1</v>
      </c>
    </row>
    <row r="771" spans="2:9" ht="48" customHeight="1">
      <c r="B771" s="47"/>
      <c r="C771" s="50"/>
      <c r="D771" s="61"/>
      <c r="E771" s="39"/>
      <c r="F771" s="6" t="s">
        <v>975</v>
      </c>
      <c r="G771" s="37"/>
      <c r="H771" s="7" t="s">
        <v>910</v>
      </c>
      <c r="I771" s="28" t="str">
        <f>HYPERLINK("..\医療費分析(令和3年度)\2-18.COVID-19に係る分析.xlsx#'地区別_重症患者の生活習慣病グラフ'!A1","2-18.COVID-19に係る分析.xlsx#地区別_重症患者の生活習慣病グラフ!A1")</f>
        <v>2-18.COVID-19に係る分析.xlsx#地区別_重症患者の生活習慣病グラフ!A1</v>
      </c>
    </row>
    <row r="772" spans="2:9" ht="48" customHeight="1">
      <c r="B772" s="47"/>
      <c r="C772" s="50"/>
      <c r="D772" s="61"/>
      <c r="E772" s="39"/>
      <c r="F772" s="6" t="s">
        <v>900</v>
      </c>
      <c r="G772" s="37"/>
      <c r="H772" s="7" t="s">
        <v>423</v>
      </c>
      <c r="I772" s="28" t="str">
        <f>HYPERLINK("..\医療費分析(令和3年度)\2-18.COVID-19に係る分析.xlsx#'市区町村別_重症患者の生活習慣病'!A1","2-18.COVID-19に係る分析.xlsx#市区町村別_重症患者の生活習慣病!A1")</f>
        <v>2-18.COVID-19に係る分析.xlsx#市区町村別_重症患者の生活習慣病!A1</v>
      </c>
    </row>
    <row r="773" spans="2:9" ht="48" customHeight="1">
      <c r="B773" s="47"/>
      <c r="C773" s="50"/>
      <c r="D773" s="61"/>
      <c r="E773" s="39"/>
      <c r="F773" s="18" t="s">
        <v>976</v>
      </c>
      <c r="G773" s="37"/>
      <c r="H773" s="12" t="s">
        <v>424</v>
      </c>
      <c r="I773" s="29" t="str">
        <f>HYPERLINK("..\医療費分析(令和3年度)\2-18.COVID-19に係る分析.xlsx#'市区町村別_重症患者の生活習慣病グラフ'!A1","2-18.COVID-19に係る分析.xlsx#市区町村別_重症患者の生活習慣病グラフ!A1")</f>
        <v>2-18.COVID-19に係る分析.xlsx#市区町村別_重症患者の生活習慣病グラフ!A1</v>
      </c>
    </row>
    <row r="774" spans="2:9" ht="48" customHeight="1">
      <c r="B774" s="47"/>
      <c r="C774" s="50"/>
      <c r="D774" s="61"/>
      <c r="E774" s="36" t="s">
        <v>1590</v>
      </c>
      <c r="F774" s="5" t="s">
        <v>918</v>
      </c>
      <c r="G774" s="37"/>
      <c r="H774" s="11" t="s">
        <v>425</v>
      </c>
      <c r="I774" s="19" t="str">
        <f>HYPERLINK("..\医療費分析(令和3年度)\2-18.COVID-19に係る分析.xlsx#'疑い患者の状況'!A1","2-18.COVID-19に係る分析.xlsx#疑い患者の状況!A1")</f>
        <v>2-18.COVID-19に係る分析.xlsx#疑い患者の状況!A1</v>
      </c>
    </row>
    <row r="775" spans="2:9" ht="48" customHeight="1">
      <c r="B775" s="47"/>
      <c r="C775" s="50"/>
      <c r="D775" s="61"/>
      <c r="E775" s="37"/>
      <c r="F775" s="6" t="s">
        <v>919</v>
      </c>
      <c r="G775" s="37"/>
      <c r="H775" s="7" t="s">
        <v>426</v>
      </c>
      <c r="I775" s="28" t="str">
        <f>HYPERLINK("..\医療費分析(令和3年度)\2-18.COVID-19に係る分析.xlsx#'地区別_疑い患者の状況'!A1","2-18.COVID-19に係る分析.xlsx#地区別_疑い患者の状況!A1")</f>
        <v>2-18.COVID-19に係る分析.xlsx#地区別_疑い患者の状況!A1</v>
      </c>
    </row>
    <row r="776" spans="2:9" ht="48" customHeight="1">
      <c r="B776" s="47"/>
      <c r="C776" s="51"/>
      <c r="D776" s="62"/>
      <c r="E776" s="38"/>
      <c r="F776" s="10" t="s">
        <v>920</v>
      </c>
      <c r="G776" s="38"/>
      <c r="H776" s="9" t="s">
        <v>427</v>
      </c>
      <c r="I776" s="29" t="str">
        <f>HYPERLINK("..\医療費分析(令和3年度)\2-18.COVID-19に係る分析.xlsx#'市区町村別_疑い患者の状況'!A1","2-18.COVID-19に係る分析.xlsx#市区町村別_疑い患者の状況!A1")</f>
        <v>2-18.COVID-19に係る分析.xlsx#市区町村別_疑い患者の状況!A1</v>
      </c>
    </row>
    <row r="777" spans="2:9" ht="48" customHeight="1">
      <c r="B777" s="47"/>
      <c r="C777" s="49">
        <v>19</v>
      </c>
      <c r="D777" s="60" t="s">
        <v>1270</v>
      </c>
      <c r="E777" s="39" t="s">
        <v>1271</v>
      </c>
      <c r="F777" s="5" t="s">
        <v>1405</v>
      </c>
      <c r="G777" s="36" t="s">
        <v>1269</v>
      </c>
      <c r="H777" s="11" t="s">
        <v>1273</v>
      </c>
      <c r="I777" s="19" t="str">
        <f>HYPERLINK("..\医療費分析(令和3年度)\2-19.介護費等に係る分析.xlsx#'年齢階層別_要介護度別被保険者数'!A1","2-19.介護費等に係る分析.xlsx#年齢階層別_要介護度別被保険者数!A1")</f>
        <v>2-19.介護費等に係る分析.xlsx#年齢階層別_要介護度別被保険者数!A1</v>
      </c>
    </row>
    <row r="778" spans="2:9" ht="48" customHeight="1">
      <c r="B778" s="47"/>
      <c r="C778" s="50"/>
      <c r="D778" s="61"/>
      <c r="E778" s="39"/>
      <c r="F778" s="8" t="s">
        <v>1406</v>
      </c>
      <c r="G778" s="37"/>
      <c r="H778" s="14" t="s">
        <v>1274</v>
      </c>
      <c r="I778" s="28" t="str">
        <f>HYPERLINK("..\医療費分析(令和3年度)\2-19.介護費等に係る分析.xlsx#'男女別_要介護度別被保険者数'!A1","2-19.介護費等に係る分析.xlsx#男女別_要介護度別被保険者数!A1")</f>
        <v>2-19.介護費等に係る分析.xlsx#男女別_要介護度別被保険者数!A1</v>
      </c>
    </row>
    <row r="779" spans="2:9" ht="48" customHeight="1">
      <c r="B779" s="47"/>
      <c r="C779" s="50"/>
      <c r="D779" s="61"/>
      <c r="E779" s="39"/>
      <c r="F779" s="8" t="s">
        <v>1407</v>
      </c>
      <c r="G779" s="37"/>
      <c r="H779" s="14" t="s">
        <v>1275</v>
      </c>
      <c r="I779" s="28" t="str">
        <f>HYPERLINK("..\医療費分析(令和3年度)\2-19.介護費等に係る分析.xlsx#'地区別_要介護度別被保険者数'!A1","2-19.介護費等に係る分析.xlsx#地区別_要介護度別被保険者数!A1")</f>
        <v>2-19.介護費等に係る分析.xlsx#地区別_要介護度別被保険者数!A1</v>
      </c>
    </row>
    <row r="780" spans="2:9" ht="48" customHeight="1">
      <c r="B780" s="47"/>
      <c r="C780" s="50"/>
      <c r="D780" s="61"/>
      <c r="E780" s="39"/>
      <c r="F780" s="30" t="s">
        <v>1408</v>
      </c>
      <c r="G780" s="37"/>
      <c r="H780" s="13" t="s">
        <v>1276</v>
      </c>
      <c r="I780" s="32" t="str">
        <f>HYPERLINK("..\医療費分析(令和3年度)\2-19.介護費等に係る分析.xlsx#'市区町村別_要介護度別被保険者数'!A1","2-19.介護費等に係る分析.xlsx#市区町村別_要介護度別被保険者数!A1")</f>
        <v>2-19.介護費等に係る分析.xlsx#市区町村別_要介護度別被保険者数!A1</v>
      </c>
    </row>
    <row r="781" spans="2:9" ht="48" customHeight="1">
      <c r="B781" s="47"/>
      <c r="C781" s="50"/>
      <c r="D781" s="61"/>
      <c r="E781" s="39" t="s">
        <v>1591</v>
      </c>
      <c r="F781" s="5" t="s">
        <v>1409</v>
      </c>
      <c r="G781" s="37"/>
      <c r="H781" s="11" t="s">
        <v>1277</v>
      </c>
      <c r="I781" s="19" t="str">
        <f>HYPERLINK("..\医療費分析(令和3年度)\2-19.介護費等に係る分析.xlsx#'年齢階層別_要介護度別介護給付費'!A1","2-19.介護費等に係る分析.xlsx#年齢階層別_要介護度別介護給付費!A1")</f>
        <v>2-19.介護費等に係る分析.xlsx#年齢階層別_要介護度別介護給付費!A1</v>
      </c>
    </row>
    <row r="782" spans="2:9" ht="48" customHeight="1">
      <c r="B782" s="47"/>
      <c r="C782" s="50"/>
      <c r="D782" s="61"/>
      <c r="E782" s="39"/>
      <c r="F782" s="6" t="s">
        <v>1410</v>
      </c>
      <c r="G782" s="37"/>
      <c r="H782" s="14" t="s">
        <v>1278</v>
      </c>
      <c r="I782" s="28" t="str">
        <f>HYPERLINK("..\医療費分析(令和3年度)\2-19.介護費等に係る分析.xlsx#'男女別_要介護度別介護給付費'!A1","2-19.介護費等に係る分析.xlsx#男女別_要介護度別介護給付費!A1")</f>
        <v>2-19.介護費等に係る分析.xlsx#男女別_要介護度別介護給付費!A1</v>
      </c>
    </row>
    <row r="783" spans="2:9" ht="48" customHeight="1">
      <c r="B783" s="47"/>
      <c r="C783" s="50"/>
      <c r="D783" s="61"/>
      <c r="E783" s="39"/>
      <c r="F783" s="6" t="s">
        <v>1411</v>
      </c>
      <c r="G783" s="37"/>
      <c r="H783" s="14" t="s">
        <v>1279</v>
      </c>
      <c r="I783" s="28" t="str">
        <f>HYPERLINK("..\医療費分析(令和3年度)\2-19.介護費等に係る分析.xlsx#'地区別_要介護度別介護給付費'!A1","2-19.介護費等に係る分析.xlsx#地区別_要介護度別介護給付費!A1")</f>
        <v>2-19.介護費等に係る分析.xlsx#地区別_要介護度別介護給付費!A1</v>
      </c>
    </row>
    <row r="784" spans="2:9" ht="48" customHeight="1">
      <c r="B784" s="47"/>
      <c r="C784" s="50"/>
      <c r="D784" s="61"/>
      <c r="E784" s="39"/>
      <c r="F784" s="6" t="s">
        <v>1569</v>
      </c>
      <c r="G784" s="37"/>
      <c r="H784" s="14" t="s">
        <v>1280</v>
      </c>
      <c r="I784" s="28" t="str">
        <f>HYPERLINK("..\医療費分析(令和3年度)\2-19.介護費等に係る分析.xlsx#'地区別_要介護度別介護給付費グラフ'!A1","2-19.介護費等に係る分析.xlsx#地区別_要介護度別介護給付費グラフ!A1")</f>
        <v>2-19.介護費等に係る分析.xlsx#地区別_要介護度別介護給付費グラフ!A1</v>
      </c>
    </row>
    <row r="785" spans="2:9" ht="48" customHeight="1">
      <c r="B785" s="47"/>
      <c r="C785" s="50"/>
      <c r="D785" s="61"/>
      <c r="E785" s="39"/>
      <c r="F785" s="6" t="s">
        <v>1412</v>
      </c>
      <c r="G785" s="37"/>
      <c r="H785" s="14" t="s">
        <v>1281</v>
      </c>
      <c r="I785" s="28" t="str">
        <f>HYPERLINK("..\医療費分析(令和3年度)\2-19.介護費等に係る分析.xlsx#'市区町村別_要介護度別介護給付費'!A1","2-19.介護費等に係る分析.xlsx#市区町村別_要介護度別介護給付費!A1")</f>
        <v>2-19.介護費等に係る分析.xlsx#市区町村別_要介護度別介護給付費!A1</v>
      </c>
    </row>
    <row r="786" spans="2:9" ht="48" customHeight="1">
      <c r="B786" s="47"/>
      <c r="C786" s="50"/>
      <c r="D786" s="61"/>
      <c r="E786" s="39"/>
      <c r="F786" s="18" t="s">
        <v>1570</v>
      </c>
      <c r="G786" s="37"/>
      <c r="H786" s="13" t="s">
        <v>1282</v>
      </c>
      <c r="I786" s="32" t="str">
        <f>HYPERLINK("..\医療費分析(令和3年度)\2-19.介護費等に係る分析.xlsx#'市区町村別_要介護度別介護給付費グラフ'!A1","2-19.介護費等に係る分析.xlsx#市区町村別_要介護度別介護給付費グラフ!A1")</f>
        <v>2-19.介護費等に係る分析.xlsx#市区町村別_要介護度別介護給付費グラフ!A1</v>
      </c>
    </row>
    <row r="787" spans="2:9" ht="48" customHeight="1">
      <c r="B787" s="47"/>
      <c r="C787" s="50"/>
      <c r="D787" s="61"/>
      <c r="E787" s="36" t="s">
        <v>1573</v>
      </c>
      <c r="F787" s="5" t="s">
        <v>1413</v>
      </c>
      <c r="G787" s="37"/>
      <c r="H787" s="11" t="s">
        <v>1283</v>
      </c>
      <c r="I787" s="19" t="str">
        <f>HYPERLINK("..\医療費分析(令和3年度)\2-19.介護費等に係る分析.xlsx#'利用サービス別介護給付費'!A1","2-19.介護費等に係る分析.xlsx#利用サービス別介護給付費!A1")</f>
        <v>2-19.介護費等に係る分析.xlsx#利用サービス別介護給付費!A1</v>
      </c>
    </row>
    <row r="788" spans="2:9" ht="48" customHeight="1">
      <c r="B788" s="47"/>
      <c r="C788" s="50"/>
      <c r="D788" s="61"/>
      <c r="E788" s="37"/>
      <c r="F788" s="6" t="s">
        <v>1414</v>
      </c>
      <c r="G788" s="37"/>
      <c r="H788" s="7" t="s">
        <v>1284</v>
      </c>
      <c r="I788" s="28" t="str">
        <f>HYPERLINK("..\医療費分析(令和3年度)\2-19.介護費等に係る分析.xlsx#'利用サービス別介護給付費(詳細)'!A1","2-19.介護費等に係る分析.xlsx#利用サービス別介護給付費(詳細)!A1")</f>
        <v>2-19.介護費等に係る分析.xlsx#利用サービス別介護給付費(詳細)!A1</v>
      </c>
    </row>
    <row r="789" spans="2:9" ht="48" customHeight="1">
      <c r="B789" s="47"/>
      <c r="C789" s="50"/>
      <c r="D789" s="61"/>
      <c r="E789" s="37"/>
      <c r="F789" s="6" t="s">
        <v>1415</v>
      </c>
      <c r="G789" s="37"/>
      <c r="H789" s="7" t="s">
        <v>1285</v>
      </c>
      <c r="I789" s="28" t="str">
        <f>HYPERLINK("..\医療費分析(令和3年度)\2-19.介護費等に係る分析.xlsx#'地区別_利用サービス別介護給付費'!A1","2-19.介護費等に係る分析.xlsx#地区別_利用サービス別介護給付費!A1")</f>
        <v>2-19.介護費等に係る分析.xlsx#地区別_利用サービス別介護給付費!A1</v>
      </c>
    </row>
    <row r="790" spans="2:9" ht="48" customHeight="1">
      <c r="B790" s="47"/>
      <c r="C790" s="50"/>
      <c r="D790" s="61"/>
      <c r="E790" s="37"/>
      <c r="F790" s="6" t="s">
        <v>1571</v>
      </c>
      <c r="G790" s="37"/>
      <c r="H790" s="7" t="s">
        <v>1286</v>
      </c>
      <c r="I790" s="28" t="str">
        <f>HYPERLINK("..\医療費分析(令和3年度)\2-19.介護費等に係る分析.xlsx#'地区別_利用サービス別介護給付費グラフ'!A1","2-19.介護費等に係る分析.xlsx#地区別_利用サービス別介護給付費グラフ!A1")</f>
        <v>2-19.介護費等に係る分析.xlsx#地区別_利用サービス別介護給付費グラフ!A1</v>
      </c>
    </row>
    <row r="791" spans="2:9" ht="48" customHeight="1">
      <c r="B791" s="47"/>
      <c r="C791" s="50"/>
      <c r="D791" s="61"/>
      <c r="E791" s="37"/>
      <c r="F791" s="6" t="s">
        <v>1416</v>
      </c>
      <c r="G791" s="37"/>
      <c r="H791" s="7" t="s">
        <v>1287</v>
      </c>
      <c r="I791" s="28" t="str">
        <f>HYPERLINK("..\医療費分析(令和3年度)\2-19.介護費等に係る分析.xlsx#'市区町村別_利用サービス別介護給付費'!A1","2-19.介護費等に係る分析.xlsx#市区町村別_利用サービス別介護給付費!A1")</f>
        <v>2-19.介護費等に係る分析.xlsx#市区町村別_利用サービス別介護給付費!A1</v>
      </c>
    </row>
    <row r="792" spans="2:9" ht="48" customHeight="1">
      <c r="B792" s="47"/>
      <c r="C792" s="50"/>
      <c r="D792" s="61"/>
      <c r="E792" s="38"/>
      <c r="F792" s="6" t="s">
        <v>1572</v>
      </c>
      <c r="G792" s="37"/>
      <c r="H792" s="7" t="s">
        <v>1288</v>
      </c>
      <c r="I792" s="29" t="str">
        <f>HYPERLINK("..\医療費分析(令和3年度)\2-19.介護費等に係る分析.xlsx#'市区町村別_利用サービス別介護給付費グラフ'!A1","2-19.介護費等に係る分析.xlsx#市区町村別_利用サービス別介護給付費グラフ!A1")</f>
        <v>2-19.介護費等に係る分析.xlsx#市区町村別_利用サービス別介護給付費グラフ!A1</v>
      </c>
    </row>
    <row r="793" spans="2:9" ht="48" customHeight="1">
      <c r="B793" s="47"/>
      <c r="C793" s="50"/>
      <c r="D793" s="61"/>
      <c r="E793" s="39" t="s">
        <v>1592</v>
      </c>
      <c r="F793" s="5" t="s">
        <v>1419</v>
      </c>
      <c r="G793" s="37"/>
      <c r="H793" s="11" t="s">
        <v>1272</v>
      </c>
      <c r="I793" s="19" t="str">
        <f>HYPERLINK("..\医療費分析(令和3年度)\2-19.介護費等に係る分析.xlsx#'要介護度別医療費順位'!A1","2-19.介護費等に係る分析.xlsx#要介護度別医療費順位!A1")</f>
        <v>2-19.介護費等に係る分析.xlsx#要介護度別医療費順位!A1</v>
      </c>
    </row>
    <row r="794" spans="2:9" ht="48" customHeight="1">
      <c r="B794" s="47"/>
      <c r="C794" s="50"/>
      <c r="D794" s="61"/>
      <c r="E794" s="39"/>
      <c r="F794" s="8" t="s">
        <v>1417</v>
      </c>
      <c r="G794" s="37"/>
      <c r="H794" s="14" t="s">
        <v>1289</v>
      </c>
      <c r="I794" s="28" t="str">
        <f>HYPERLINK("..\医療費分析(令和3年度)\2-19.介護費等に係る分析.xlsx#'地区別_要介護度別医療費順位'!A1","2-19.介護費等に係る分析.xlsx#地区別_要介護度別医療費順位!A1")</f>
        <v>2-19.介護費等に係る分析.xlsx#地区別_要介護度別医療費順位!A1</v>
      </c>
    </row>
    <row r="795" spans="2:9" ht="48" customHeight="1">
      <c r="B795" s="47"/>
      <c r="C795" s="50"/>
      <c r="D795" s="61"/>
      <c r="E795" s="39"/>
      <c r="F795" s="8" t="s">
        <v>1418</v>
      </c>
      <c r="G795" s="37"/>
      <c r="H795" s="14" t="s">
        <v>1290</v>
      </c>
      <c r="I795" s="28" t="str">
        <f>HYPERLINK("..\医療費分析(令和3年度)\2-19.介護費等に係る分析.xlsx#'市区町村別_要介護度別医療費順位'!A1","2-19.介護費等に係る分析.xlsx#市区町村別_要介護度別医療費順位!A1")</f>
        <v>2-19.介護費等に係る分析.xlsx#市区町村別_要介護度別医療費順位!A1</v>
      </c>
    </row>
    <row r="796" spans="2:9" ht="48" customHeight="1">
      <c r="B796" s="47"/>
      <c r="C796" s="50"/>
      <c r="D796" s="61"/>
      <c r="E796" s="39"/>
      <c r="F796" s="8" t="s">
        <v>1420</v>
      </c>
      <c r="G796" s="37"/>
      <c r="H796" s="14" t="s">
        <v>1291</v>
      </c>
      <c r="I796" s="28" t="str">
        <f>HYPERLINK("..\医療費分析(令和3年度)\2-19.介護費等に係る分析.xlsx#'要介護度別患者数順位'!A1","2-19.介護費等に係る分析.xlsx#要介護度別患者数順位!A1")</f>
        <v>2-19.介護費等に係る分析.xlsx#要介護度別患者数順位!A1</v>
      </c>
    </row>
    <row r="797" spans="2:9" ht="48" customHeight="1">
      <c r="B797" s="47"/>
      <c r="C797" s="50"/>
      <c r="D797" s="61"/>
      <c r="E797" s="39"/>
      <c r="F797" s="8" t="s">
        <v>1421</v>
      </c>
      <c r="G797" s="37"/>
      <c r="H797" s="14" t="s">
        <v>1292</v>
      </c>
      <c r="I797" s="28" t="str">
        <f>HYPERLINK("..\医療費分析(令和3年度)\2-19.介護費等に係る分析.xlsx#'地区別_要介護度別患者数順位'!A1","2-19.介護費等に係る分析.xlsx#地区別_要介護度別患者数順位!A1")</f>
        <v>2-19.介護費等に係る分析.xlsx#地区別_要介護度別患者数順位!A1</v>
      </c>
    </row>
    <row r="798" spans="2:9" ht="48" customHeight="1">
      <c r="B798" s="47"/>
      <c r="C798" s="50"/>
      <c r="D798" s="61"/>
      <c r="E798" s="39"/>
      <c r="F798" s="8" t="s">
        <v>1422</v>
      </c>
      <c r="G798" s="37"/>
      <c r="H798" s="7" t="s">
        <v>1293</v>
      </c>
      <c r="I798" s="28" t="str">
        <f>HYPERLINK("..\医療費分析(令和3年度)\2-19.介護費等に係る分析.xlsx#'市区町村別_要介護度別患者数順位'!A1","2-19.介護費等に係る分析.xlsx#市区町村別_要介護度別患者数順位!A1")</f>
        <v>2-19.介護費等に係る分析.xlsx#市区町村別_要介護度別患者数順位!A1</v>
      </c>
    </row>
    <row r="799" spans="2:9" ht="48" customHeight="1">
      <c r="B799" s="47"/>
      <c r="C799" s="50"/>
      <c r="D799" s="61"/>
      <c r="E799" s="39"/>
      <c r="F799" s="6" t="s">
        <v>1423</v>
      </c>
      <c r="G799" s="37"/>
      <c r="H799" s="7" t="s">
        <v>1294</v>
      </c>
      <c r="I799" s="28" t="str">
        <f>HYPERLINK("..\医療費分析(令和3年度)\2-19.介護費等に係る分析.xlsx#'要介護度別患者一人当たり医療費順位'!A1","2-19.介護費等に係る分析.xlsx#要介護度別患者一人当たり医療費順位!A1")</f>
        <v>2-19.介護費等に係る分析.xlsx#要介護度別患者一人当たり医療費順位!A1</v>
      </c>
    </row>
    <row r="800" spans="2:9" ht="48" customHeight="1">
      <c r="B800" s="47"/>
      <c r="C800" s="50"/>
      <c r="D800" s="61"/>
      <c r="E800" s="39"/>
      <c r="F800" s="6" t="s">
        <v>1424</v>
      </c>
      <c r="G800" s="37"/>
      <c r="H800" s="7" t="s">
        <v>1295</v>
      </c>
      <c r="I800" s="28" t="str">
        <f>HYPERLINK("..\医療費分析(令和3年度)\2-19.介護費等に係る分析.xlsx#'地区別_要介護度別患者一人当たり医療費順位'!A1","2-19.介護費等に係る分析.xlsx#地区別_要介護度別患者一人当たり医療費順位!A1")</f>
        <v>2-19.介護費等に係る分析.xlsx#地区別_要介護度別患者一人当たり医療費順位!A1</v>
      </c>
    </row>
    <row r="801" spans="2:9" ht="48" customHeight="1">
      <c r="B801" s="47"/>
      <c r="C801" s="50"/>
      <c r="D801" s="61"/>
      <c r="E801" s="39"/>
      <c r="F801" s="18" t="s">
        <v>1425</v>
      </c>
      <c r="G801" s="37"/>
      <c r="H801" s="12" t="s">
        <v>1296</v>
      </c>
      <c r="I801" s="29" t="str">
        <f>HYPERLINK("..\医療費分析(令和3年度)\2-19.介護費等に係る分析.xlsx#'市区町村別_要介護度別患者一人当たり医療費順位'!A1","2-19.介護費等に係る分析.xlsx#市区町村別_要介護度別患者一人当たり医療費順位!A1")</f>
        <v>2-19.介護費等に係る分析.xlsx#市区町村別_要介護度別患者一人当たり医療費順位!A1</v>
      </c>
    </row>
    <row r="802" spans="2:9" ht="48" customHeight="1">
      <c r="B802" s="40" t="s">
        <v>235</v>
      </c>
      <c r="C802" s="41"/>
      <c r="D802" s="46" t="s">
        <v>233</v>
      </c>
      <c r="E802" s="36" t="s">
        <v>233</v>
      </c>
      <c r="F802" s="5" t="s">
        <v>236</v>
      </c>
      <c r="G802" s="36" t="s">
        <v>302</v>
      </c>
      <c r="H802" s="5" t="s">
        <v>234</v>
      </c>
      <c r="I802" s="19" t="str">
        <f>HYPERLINK("..\医療費分析(令和3年度)\3.課題把握.xlsx#'広域連合全体'!A1","3.課題把握.xlsx#広域連合全体!A1")</f>
        <v>3.課題把握.xlsx#広域連合全体!A1</v>
      </c>
    </row>
    <row r="803" spans="2:9" ht="48" customHeight="1">
      <c r="B803" s="42"/>
      <c r="C803" s="43"/>
      <c r="D803" s="47"/>
      <c r="E803" s="37"/>
      <c r="F803" s="6" t="s">
        <v>237</v>
      </c>
      <c r="G803" s="37"/>
      <c r="H803" s="6" t="s">
        <v>303</v>
      </c>
      <c r="I803" s="28" t="str">
        <f>HYPERLINK("..\医療費分析(令和3年度)\3.課題把握.xlsx#'地区別_課題'!A1","3.課題把握.xlsx#地区別_課題!A1")</f>
        <v>3.課題把握.xlsx#地区別_課題!A1</v>
      </c>
    </row>
    <row r="804" spans="2:9" ht="48" customHeight="1">
      <c r="B804" s="42"/>
      <c r="C804" s="43"/>
      <c r="D804" s="47"/>
      <c r="E804" s="37"/>
      <c r="F804" s="6" t="s">
        <v>238</v>
      </c>
      <c r="G804" s="37"/>
      <c r="H804" s="6" t="s">
        <v>304</v>
      </c>
      <c r="I804" s="28" t="str">
        <f>HYPERLINK("..\医療費分析(令和3年度)\3.課題把握.xlsx#'市区町村別_課題'!A1","3.課題把握.xlsx#市区町村別_課題!A1")</f>
        <v>3.課題把握.xlsx#市区町村別_課題!A1</v>
      </c>
    </row>
    <row r="805" spans="2:9" ht="48" customHeight="1">
      <c r="B805" s="42"/>
      <c r="C805" s="43"/>
      <c r="D805" s="47"/>
      <c r="E805" s="37"/>
      <c r="F805" s="8" t="s">
        <v>270</v>
      </c>
      <c r="G805" s="37"/>
      <c r="H805" s="6" t="s">
        <v>271</v>
      </c>
      <c r="I805" s="28" t="str">
        <f>HYPERLINK("..\医療費分析(令和3年度)\3.課題把握.xlsx#'課題整理'!A1","3.課題把握.xlsx#課題整理!A1")</f>
        <v>3.課題把握.xlsx#課題整理!A1</v>
      </c>
    </row>
    <row r="806" spans="2:9" ht="48" customHeight="1">
      <c r="B806" s="44"/>
      <c r="C806" s="45"/>
      <c r="D806" s="48"/>
      <c r="E806" s="38"/>
      <c r="F806" s="10" t="s">
        <v>1646</v>
      </c>
      <c r="G806" s="38"/>
      <c r="H806" s="10" t="s">
        <v>272</v>
      </c>
      <c r="I806" s="29" t="str">
        <f>HYPERLINK("..\医療費分析(令和3年度)\3.課題把握.xlsx#'事業'!A1","3.課題把握.xlsx#事業!A1")</f>
        <v>3.課題把握.xlsx#事業!A1</v>
      </c>
    </row>
  </sheetData>
  <mergeCells count="162">
    <mergeCell ref="E777:E780"/>
    <mergeCell ref="E781:E786"/>
    <mergeCell ref="E787:E792"/>
    <mergeCell ref="E181:E216"/>
    <mergeCell ref="E175:E180"/>
    <mergeCell ref="E228:E230"/>
    <mergeCell ref="E231:E247"/>
    <mergeCell ref="E501:E506"/>
    <mergeCell ref="E507:E510"/>
    <mergeCell ref="E511:E517"/>
    <mergeCell ref="E518:E523"/>
    <mergeCell ref="E714:E724"/>
    <mergeCell ref="E378:E424"/>
    <mergeCell ref="E491:E500"/>
    <mergeCell ref="E614:E620"/>
    <mergeCell ref="E323:E324"/>
    <mergeCell ref="E437:E438"/>
    <mergeCell ref="E439:E456"/>
    <mergeCell ref="E457:E473"/>
    <mergeCell ref="E486:E490"/>
    <mergeCell ref="E736:E742"/>
    <mergeCell ref="E743:E744"/>
    <mergeCell ref="E709:E713"/>
    <mergeCell ref="E691:E703"/>
    <mergeCell ref="I2:I3"/>
    <mergeCell ref="G2:G3"/>
    <mergeCell ref="H2:H3"/>
    <mergeCell ref="G141:G174"/>
    <mergeCell ref="D2:D3"/>
    <mergeCell ref="E25:E27"/>
    <mergeCell ref="E22:E24"/>
    <mergeCell ref="E2:F3"/>
    <mergeCell ref="D777:D801"/>
    <mergeCell ref="E793:E801"/>
    <mergeCell ref="D575:D592"/>
    <mergeCell ref="E575:E592"/>
    <mergeCell ref="E284:E322"/>
    <mergeCell ref="D439:D473"/>
    <mergeCell ref="D501:D574"/>
    <mergeCell ref="E745:E761"/>
    <mergeCell ref="E77:E88"/>
    <mergeCell ref="E103:E105"/>
    <mergeCell ref="E106:E108"/>
    <mergeCell ref="E629:E642"/>
    <mergeCell ref="E248:E269"/>
    <mergeCell ref="E657:E670"/>
    <mergeCell ref="E671:E677"/>
    <mergeCell ref="G491:G500"/>
    <mergeCell ref="G109:G113"/>
    <mergeCell ref="G103:G105"/>
    <mergeCell ref="G106:G108"/>
    <mergeCell ref="G175:G247"/>
    <mergeCell ref="G593:G628"/>
    <mergeCell ref="G657:G684"/>
    <mergeCell ref="G439:G473"/>
    <mergeCell ref="G629:G656"/>
    <mergeCell ref="G474:G490"/>
    <mergeCell ref="G114:G128"/>
    <mergeCell ref="G248:G324"/>
    <mergeCell ref="G353:G438"/>
    <mergeCell ref="E64:E76"/>
    <mergeCell ref="G36:G63"/>
    <mergeCell ref="E157:E174"/>
    <mergeCell ref="E217:E227"/>
    <mergeCell ref="E650:E656"/>
    <mergeCell ref="G99:G102"/>
    <mergeCell ref="G64:G98"/>
    <mergeCell ref="B2:C3"/>
    <mergeCell ref="G4:G11"/>
    <mergeCell ref="D4:D11"/>
    <mergeCell ref="E4:E11"/>
    <mergeCell ref="D12:D35"/>
    <mergeCell ref="E12:E15"/>
    <mergeCell ref="E425:E436"/>
    <mergeCell ref="E353:E363"/>
    <mergeCell ref="E364:E377"/>
    <mergeCell ref="G325:G352"/>
    <mergeCell ref="E99:E102"/>
    <mergeCell ref="D141:D174"/>
    <mergeCell ref="D175:D247"/>
    <mergeCell ref="E114:E128"/>
    <mergeCell ref="E129:E140"/>
    <mergeCell ref="E480:E482"/>
    <mergeCell ref="E483:E485"/>
    <mergeCell ref="E704:E708"/>
    <mergeCell ref="G501:G523"/>
    <mergeCell ref="G524:G574"/>
    <mergeCell ref="G575:G592"/>
    <mergeCell ref="E643:E649"/>
    <mergeCell ref="G691:G713"/>
    <mergeCell ref="E678:E684"/>
    <mergeCell ref="E524:E533"/>
    <mergeCell ref="E534:E543"/>
    <mergeCell ref="E544:E547"/>
    <mergeCell ref="E548:E553"/>
    <mergeCell ref="E554:E557"/>
    <mergeCell ref="E558:E561"/>
    <mergeCell ref="E562:E568"/>
    <mergeCell ref="E569:E574"/>
    <mergeCell ref="E621:E628"/>
    <mergeCell ref="E593:E606"/>
    <mergeCell ref="E607:E613"/>
    <mergeCell ref="E474:E479"/>
    <mergeCell ref="D745:D776"/>
    <mergeCell ref="C99:C140"/>
    <mergeCell ref="C474:C490"/>
    <mergeCell ref="D474:D490"/>
    <mergeCell ref="C575:C592"/>
    <mergeCell ref="G12:G35"/>
    <mergeCell ref="E16:E21"/>
    <mergeCell ref="E28:E35"/>
    <mergeCell ref="C64:C98"/>
    <mergeCell ref="D64:D98"/>
    <mergeCell ref="E270:E283"/>
    <mergeCell ref="E89:E98"/>
    <mergeCell ref="E325:E340"/>
    <mergeCell ref="E341:E352"/>
    <mergeCell ref="E109:E113"/>
    <mergeCell ref="D36:D63"/>
    <mergeCell ref="D99:D140"/>
    <mergeCell ref="E36:E63"/>
    <mergeCell ref="E141:E156"/>
    <mergeCell ref="G129:G140"/>
    <mergeCell ref="C325:C352"/>
    <mergeCell ref="D714:D744"/>
    <mergeCell ref="E685:E690"/>
    <mergeCell ref="B4:C11"/>
    <mergeCell ref="B12:C35"/>
    <mergeCell ref="D593:D684"/>
    <mergeCell ref="C593:C684"/>
    <mergeCell ref="C175:C247"/>
    <mergeCell ref="C248:C324"/>
    <mergeCell ref="D248:D324"/>
    <mergeCell ref="C353:C438"/>
    <mergeCell ref="D353:D438"/>
    <mergeCell ref="C491:C500"/>
    <mergeCell ref="D491:D500"/>
    <mergeCell ref="D325:D352"/>
    <mergeCell ref="G745:G776"/>
    <mergeCell ref="E762:E768"/>
    <mergeCell ref="E769:E773"/>
    <mergeCell ref="E774:E776"/>
    <mergeCell ref="B802:C806"/>
    <mergeCell ref="D685:D690"/>
    <mergeCell ref="G777:G801"/>
    <mergeCell ref="G802:G806"/>
    <mergeCell ref="E802:E806"/>
    <mergeCell ref="E725:E735"/>
    <mergeCell ref="G714:G744"/>
    <mergeCell ref="C777:C801"/>
    <mergeCell ref="G685:G690"/>
    <mergeCell ref="D802:D806"/>
    <mergeCell ref="B36:B801"/>
    <mergeCell ref="C714:C744"/>
    <mergeCell ref="C36:C63"/>
    <mergeCell ref="D691:D713"/>
    <mergeCell ref="C691:C713"/>
    <mergeCell ref="C439:C473"/>
    <mergeCell ref="C501:C574"/>
    <mergeCell ref="C141:C174"/>
    <mergeCell ref="C685:C690"/>
    <mergeCell ref="C745:C776"/>
  </mergeCells>
  <phoneticPr fontId="4"/>
  <pageMargins left="0.39370078740157483" right="0.19685039370078741" top="0.47244094488188981" bottom="0.43307086614173229" header="0.31496062992125984" footer="0.31496062992125984"/>
  <pageSetup paperSize="8" scale="10" orientation="portrait" r:id="rId1"/>
  <rowBreaks count="3" manualBreakCount="3">
    <brk id="247" max="8" man="1"/>
    <brk id="500" max="8" man="1"/>
    <brk id="74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リンク集</vt:lpstr>
      <vt:lpstr>リンク集!Print_Area</vt:lpstr>
      <vt:lpstr>リンク集!Print_Titles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　</dc:title>
  <dc:subject/>
  <dc:creator/>
  <dc:description/>
  <cp:lastModifiedBy> </cp:lastModifiedBy>
  <cp:revision/>
  <cp:lastPrinted>2021-08-30T08:26:29Z</cp:lastPrinted>
  <dcterms:created xsi:type="dcterms:W3CDTF">2020-01-24T12:18:56Z</dcterms:created>
  <dcterms:modified xsi:type="dcterms:W3CDTF">2022-11-18T00:18:02Z</dcterms:modified>
  <cp:category/>
  <cp:contentStatus/>
  <dc:language/>
  <cp:version/>
</cp:coreProperties>
</file>